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85" windowHeight="6420" tabRatio="598" firstSheet="28" activeTab="28"/>
  </bookViews>
  <sheets>
    <sheet name="Bevétel" sheetId="1" r:id="rId1"/>
    <sheet name="Kiadás" sheetId="2" r:id="rId2"/>
    <sheet name="1_mell" sheetId="3" r:id="rId3"/>
    <sheet name="2_mell" sheetId="4" r:id="rId4"/>
    <sheet name="3_mell" sheetId="5" r:id="rId5"/>
    <sheet name="4_mell" sheetId="6" r:id="rId6"/>
    <sheet name="5_mell" sheetId="7" r:id="rId7"/>
    <sheet name="6_mell" sheetId="8" r:id="rId8"/>
    <sheet name="7_mell" sheetId="9" r:id="rId9"/>
    <sheet name="8_mell" sheetId="10" r:id="rId10"/>
    <sheet name="9_mell" sheetId="11" r:id="rId11"/>
    <sheet name="10_mell" sheetId="12" r:id="rId12"/>
    <sheet name="11_mell" sheetId="13" r:id="rId13"/>
    <sheet name="12_mell" sheetId="14" r:id="rId14"/>
    <sheet name="13_mell" sheetId="15" r:id="rId15"/>
    <sheet name="14_mell" sheetId="16" r:id="rId16"/>
    <sheet name="15_mell" sheetId="17" r:id="rId17"/>
    <sheet name="16_mell" sheetId="18" r:id="rId18"/>
    <sheet name="17_mell" sheetId="19" r:id="rId19"/>
    <sheet name="18_mell" sheetId="20" r:id="rId20"/>
    <sheet name="19_mell" sheetId="21" r:id="rId21"/>
    <sheet name="20_mell" sheetId="22" r:id="rId22"/>
    <sheet name="21_mell" sheetId="23" r:id="rId23"/>
    <sheet name="22_mell" sheetId="24" r:id="rId24"/>
    <sheet name="23_mell" sheetId="25" r:id="rId25"/>
    <sheet name="24_mell" sheetId="26" r:id="rId26"/>
    <sheet name="25_mell" sheetId="27" r:id="rId27"/>
    <sheet name="26_mell" sheetId="28" r:id="rId28"/>
    <sheet name="27_mell" sheetId="29" r:id="rId29"/>
    <sheet name="28_mell" sheetId="30" r:id="rId30"/>
    <sheet name="29_mell" sheetId="31" r:id="rId31"/>
    <sheet name="30_mell" sheetId="32" r:id="rId32"/>
    <sheet name="31_mell" sheetId="33" r:id="rId33"/>
    <sheet name="32_mell" sheetId="34" r:id="rId34"/>
    <sheet name="33_mell" sheetId="35" r:id="rId35"/>
    <sheet name="34_mell" sheetId="36" r:id="rId36"/>
  </sheets>
  <externalReferences>
    <externalReference r:id="rId39"/>
  </externalReferences>
  <definedNames>
    <definedName name="_xlnm.Print_Area" localSheetId="11">'10_mell'!$A$1:$F$18</definedName>
    <definedName name="_xlnm.Print_Area" localSheetId="9">'8_mell'!$A$1:$I$66</definedName>
  </definedNames>
  <calcPr fullCalcOnLoad="1"/>
</workbook>
</file>

<file path=xl/sharedStrings.xml><?xml version="1.0" encoding="utf-8"?>
<sst xmlns="http://schemas.openxmlformats.org/spreadsheetml/2006/main" count="3141" uniqueCount="1558">
  <si>
    <t>Települési önk. kulturális feladatainak támogatása</t>
  </si>
  <si>
    <t>IV.1.d.</t>
  </si>
  <si>
    <t>Települési önk.tám.könyvt.ésközm.</t>
  </si>
  <si>
    <t>SZJA jövedelem diff.</t>
  </si>
  <si>
    <t>Hj. és tám.összesen</t>
  </si>
  <si>
    <t>Keret</t>
  </si>
  <si>
    <t>Önk-i tám.</t>
  </si>
  <si>
    <t>Közgyógyellátás (méltányos)</t>
  </si>
  <si>
    <t>Soltvadkert Város Önkormányzat</t>
  </si>
  <si>
    <t>Önkorm. Hivatal működtetése</t>
  </si>
  <si>
    <t>Önkormányzat bevételei</t>
  </si>
  <si>
    <t>Ingatlan hasznosítás</t>
  </si>
  <si>
    <t>Polgármesteri Hivatal bevételei</t>
  </si>
  <si>
    <t xml:space="preserve">Közművelődés </t>
  </si>
  <si>
    <t>Működési bevételek összesen:</t>
  </si>
  <si>
    <t>Kamatbevétel</t>
  </si>
  <si>
    <t>Üdültetési feladatok</t>
  </si>
  <si>
    <t>Soltvadkert Város intézményeinek működési bevételei</t>
  </si>
  <si>
    <t xml:space="preserve">     Önkormányzat</t>
  </si>
  <si>
    <t xml:space="preserve">     Polgármesteri Hivatal</t>
  </si>
  <si>
    <t xml:space="preserve">     Iparűzési adó</t>
  </si>
  <si>
    <t xml:space="preserve">     Idegenforgalmi adó tartózkodás utáni</t>
  </si>
  <si>
    <t xml:space="preserve">     Építményadó</t>
  </si>
  <si>
    <t xml:space="preserve">     Kommunális adó</t>
  </si>
  <si>
    <t xml:space="preserve">     Gépjármű adó</t>
  </si>
  <si>
    <t xml:space="preserve">     Kölcsön, ingatlan értékesítés</t>
  </si>
  <si>
    <t xml:space="preserve">     Szociális támogatás</t>
  </si>
  <si>
    <t xml:space="preserve">     MEP finanszírozás</t>
  </si>
  <si>
    <t xml:space="preserve">     Közfoglalkoztatásra</t>
  </si>
  <si>
    <t xml:space="preserve">     Eu -tól pályázat fejezeti kezelés</t>
  </si>
  <si>
    <t>Műv</t>
  </si>
  <si>
    <t>I.1.c</t>
  </si>
  <si>
    <t>Beszámítás összege</t>
  </si>
  <si>
    <t>II.1.(1)</t>
  </si>
  <si>
    <t>8 hó óvodaped.</t>
  </si>
  <si>
    <t>II.1.(2)</t>
  </si>
  <si>
    <t>8 hó segítők</t>
  </si>
  <si>
    <t>4 hó óvodaped.</t>
  </si>
  <si>
    <t>4 hó segítők</t>
  </si>
  <si>
    <t>II.2.(7)</t>
  </si>
  <si>
    <t>8 hó óvodai csop.</t>
  </si>
  <si>
    <t>4 hó óvodai csop.</t>
  </si>
  <si>
    <t>III.2.</t>
  </si>
  <si>
    <t>Hj.pénzbeni szoc.ell.</t>
  </si>
  <si>
    <t>Önkormányzati jogalkotás</t>
  </si>
  <si>
    <t>Soltvadkert Önk.összesen</t>
  </si>
  <si>
    <t>Fizikóterápia</t>
  </si>
  <si>
    <t>Védőnői szolgálat</t>
  </si>
  <si>
    <t>Egyéb eü.feladatok</t>
  </si>
  <si>
    <t>Közművelődési tev.</t>
  </si>
  <si>
    <t>Egyesített Szoc.Int.</t>
  </si>
  <si>
    <t>Közművelődési Int.</t>
  </si>
  <si>
    <t>Óvoda és Bölcsőde</t>
  </si>
  <si>
    <t>Társult feladatok finanszírozása</t>
  </si>
  <si>
    <t>Működési célú pénzeszköz átadás</t>
  </si>
  <si>
    <t>Szociális ellátások</t>
  </si>
  <si>
    <t>Zöldterület kezelés</t>
  </si>
  <si>
    <t>Takarítási feladatok</t>
  </si>
  <si>
    <t>2013.</t>
  </si>
  <si>
    <t xml:space="preserve">   Orvosi ügyelet finanszírozása</t>
  </si>
  <si>
    <t xml:space="preserve">   Gyepmesteri telep finanszírozása</t>
  </si>
  <si>
    <t xml:space="preserve">   Civil szervezetek támogatása</t>
  </si>
  <si>
    <t xml:space="preserve">   Ivóvízminőségjavító társulási tagdíj</t>
  </si>
  <si>
    <t xml:space="preserve">   Borút tagdíj</t>
  </si>
  <si>
    <t xml:space="preserve">   Vasutas tagdíj</t>
  </si>
  <si>
    <t xml:space="preserve">     Szociális ellátás</t>
  </si>
  <si>
    <t xml:space="preserve">     Közművelődés</t>
  </si>
  <si>
    <t xml:space="preserve">     Óvoda</t>
  </si>
  <si>
    <t>FELHALMOZÁSI BEVÉTELEK</t>
  </si>
  <si>
    <t xml:space="preserve">Jogcím </t>
  </si>
  <si>
    <t>alcím csoport</t>
  </si>
  <si>
    <t>Kötelező feladatok</t>
  </si>
  <si>
    <t>Önként vállalt feladatok</t>
  </si>
  <si>
    <t>kötelező és önként vállalalt feladatok szerinti bontásban</t>
  </si>
  <si>
    <t>Ft-ban</t>
  </si>
  <si>
    <t>Önkorm.</t>
  </si>
  <si>
    <t>Költségvetési felhalmozási hiány finanszírozása pénzmaradványból</t>
  </si>
  <si>
    <t>Előző évi pm.igénybevétel fejl-re</t>
  </si>
  <si>
    <t>2014.</t>
  </si>
  <si>
    <t>Soltvadkert Város Önkormányzat feladatalapú támogatása 2014. évben</t>
  </si>
  <si>
    <t>Soltvadkert Város Önkormányzat 2014. évre engedélyezett létszámkeretéről</t>
  </si>
  <si>
    <t>Önk-i finanszírozás</t>
  </si>
  <si>
    <t>Állami feladat-finanszírozás</t>
  </si>
  <si>
    <t>Ft / fő</t>
  </si>
  <si>
    <t>Ft / fő / hó</t>
  </si>
  <si>
    <t>Rendsz.szoc.segély egészségkárosodott</t>
  </si>
  <si>
    <t>Önkormányzati segély</t>
  </si>
  <si>
    <t>(átmeneti, rendkív.gyvk., temetési, szoc.kölcs.)</t>
  </si>
  <si>
    <t>1 főre jutó támogatás</t>
  </si>
  <si>
    <t>2014.évi költségvetési bevételei forrásonként</t>
  </si>
  <si>
    <t xml:space="preserve">Soltvadkert Város Önkormányzata 2014. évi működési előirányzatai feladatonként, </t>
  </si>
  <si>
    <t xml:space="preserve">a 2014.évre tervezett felhalmozási kiadásokról </t>
  </si>
  <si>
    <t>Helyi önk.működésének ált.tám.</t>
  </si>
  <si>
    <t>Település üzemeltetéshez kapcs. fel.</t>
  </si>
  <si>
    <t>Zöldterület-gazd.kapcs.fel.</t>
  </si>
  <si>
    <t>Közvilágítás fenntartás támogatása</t>
  </si>
  <si>
    <t>Közutak fenntartásának tám.</t>
  </si>
  <si>
    <t>Egyéb önk-i feladatok tám.</t>
  </si>
  <si>
    <t>Házi segítségnyújtás</t>
  </si>
  <si>
    <t>Inzézményi bevétel</t>
  </si>
  <si>
    <t>Projekt megvalósító</t>
  </si>
  <si>
    <t>Költségek ütemezése</t>
  </si>
  <si>
    <t>Projekt várható bekerülési költsége</t>
  </si>
  <si>
    <t>Megítélt támogatás</t>
  </si>
  <si>
    <t>Saját forrás</t>
  </si>
  <si>
    <t>Kifizetett támogatás</t>
  </si>
  <si>
    <t>1.</t>
  </si>
  <si>
    <t>"Gyermekek és fiatalok integrációját segítő programok Soltvadkerten"                          TÁMOP-5.2.5/A-10/2-2010-0024</t>
  </si>
  <si>
    <t>Soltvadkert Város Önkormányzata</t>
  </si>
  <si>
    <t>2.</t>
  </si>
  <si>
    <t>4.</t>
  </si>
  <si>
    <t>Soltvadkert Város Önkormányzatának 3 éves pénzügyi terve</t>
  </si>
  <si>
    <t>2014</t>
  </si>
  <si>
    <t>Helyi adók</t>
  </si>
  <si>
    <t>Felhalmozásra pm.igénybevét.</t>
  </si>
  <si>
    <t>Személyi juttatás</t>
  </si>
  <si>
    <t>Munkaadót terh.járulék</t>
  </si>
  <si>
    <t>Dologi kiadás</t>
  </si>
  <si>
    <t>Működési tartalék</t>
  </si>
  <si>
    <t>Felhalmozási kiadások</t>
  </si>
  <si>
    <t>TÁRGYÉVI KIADÁSOK</t>
  </si>
  <si>
    <t>Soltvadkert Város 2014. évi Európai Uniós forrás, illetve hazai támogatás bevonásával tervezett programok, projektek</t>
  </si>
  <si>
    <t>KEOP-2012-4.10.0/A</t>
  </si>
  <si>
    <t>4271-9/2013/NAKVI</t>
  </si>
  <si>
    <t>Soltvadkert város központjában rendezvénytér kialakítása</t>
  </si>
  <si>
    <t>Szervezetfejlesztés Soltvadkert Város Önkormányzatánál</t>
  </si>
  <si>
    <t>Napelemes rendszer kiépítése</t>
  </si>
  <si>
    <t>EU Önerő Alap támogatás</t>
  </si>
  <si>
    <t>Piactér megújítása és a tanyai termékek piacra jutásának segítése</t>
  </si>
  <si>
    <t xml:space="preserve"> Soltvadkerten</t>
  </si>
  <si>
    <t xml:space="preserve"> Szennyvízelvezetés és -tisztítás megvalósítása -                                </t>
  </si>
  <si>
    <t xml:space="preserve"> a szennyvíztisztító telepen KEOP-1.2.0/09-11 </t>
  </si>
  <si>
    <t>Össz.ktsg.</t>
  </si>
  <si>
    <t>Közösségi célú fejlesztés, helyi életminőség javítás tárgyában</t>
  </si>
  <si>
    <t xml:space="preserve"> - Ravatalozó épület felújítás</t>
  </si>
  <si>
    <t>ÁROP-1.A.5-2013-2013-0085</t>
  </si>
  <si>
    <t>A projekt teljes kivitelezési költsége</t>
  </si>
  <si>
    <t>LEADER</t>
  </si>
  <si>
    <t>BM</t>
  </si>
  <si>
    <t>3.</t>
  </si>
  <si>
    <t>5.</t>
  </si>
  <si>
    <t>6.</t>
  </si>
  <si>
    <t>7.</t>
  </si>
  <si>
    <t>8.</t>
  </si>
  <si>
    <t>EU-s forrásokkal támogatott program megnevezése,                             a pályázat célja</t>
  </si>
  <si>
    <t xml:space="preserve"> Soltvadkert Város Önkormányzati Tűzoltó Parancsnokságánál</t>
  </si>
  <si>
    <t>Iskolai utánpótlás sport - Birkózó terem felújítása</t>
  </si>
  <si>
    <t xml:space="preserve">   Tűzoltóság napelemes rendszer önerő</t>
  </si>
  <si>
    <t xml:space="preserve">   Ravatalozó felújítása önerő</t>
  </si>
  <si>
    <t xml:space="preserve">   Rendezvénytér kialakítása önerő</t>
  </si>
  <si>
    <t xml:space="preserve">   Piac pályázat önerő</t>
  </si>
  <si>
    <t>Finanszírozási bevételek(Betét v.Kincstárjegy,Állami  tám.)</t>
  </si>
  <si>
    <t>Finanszírozási kiadások (Betét elhely.Kincstárjegy,Állami t)</t>
  </si>
  <si>
    <t>Önkormányzat és Nemzetiségi önk. Összesen</t>
  </si>
  <si>
    <t>Önkormányzat és Nemzetiségi önk. Össz.(Nettó módon)</t>
  </si>
  <si>
    <t>Intézmény finanszírozás   ( - )</t>
  </si>
  <si>
    <t>2014.év 12.31.</t>
  </si>
  <si>
    <t>Első lakás kölcsön</t>
  </si>
  <si>
    <t>Vízkár kölcsön</t>
  </si>
  <si>
    <t>Önkormányzati lakáskölcsön</t>
  </si>
  <si>
    <t>Kölcsönök állománya összesen</t>
  </si>
  <si>
    <t>Az önkormányzat által nyújtott kölcsönök állománya, és a  törlesztés  kimutatása</t>
  </si>
  <si>
    <t>Munkáltatói kölcsön</t>
  </si>
  <si>
    <t>Kölcsönök záró állományából a Követelelések bontása :</t>
  </si>
  <si>
    <t xml:space="preserve">   Vadkerti-tó szennyvízelvezetés gerincvezeték kiépítése</t>
  </si>
  <si>
    <t>Roma</t>
  </si>
  <si>
    <t xml:space="preserve">Biztonság Soltvadkert Vagyonvédelmi KFT.törzstőke </t>
  </si>
  <si>
    <t>Vadkert Komszolg KFT.törzstőke/1993</t>
  </si>
  <si>
    <t xml:space="preserve">   Szervezetfejlesztési pályázat szoftver beszerzés</t>
  </si>
  <si>
    <t>2013. évi záró létszám</t>
  </si>
  <si>
    <t>2014. évben engedélyezett álláshelyek száma</t>
  </si>
  <si>
    <t>163.</t>
  </si>
  <si>
    <t>Államit támogatás  rendezése</t>
  </si>
  <si>
    <t>164.</t>
  </si>
  <si>
    <t>Közp.kvi. Szervtől műk. Tám.bev.Erzsébet ut.</t>
  </si>
  <si>
    <t>Erzsébet utalvány</t>
  </si>
  <si>
    <t>165.</t>
  </si>
  <si>
    <t>Közp.kvi. Szervtől műk. Tám.bev.rendezése</t>
  </si>
  <si>
    <t>Szoc.tám.ei.miatti rendezés</t>
  </si>
  <si>
    <t>166.</t>
  </si>
  <si>
    <t>TB.alapoktól átvett műk.célú  tám.ért.pénz.</t>
  </si>
  <si>
    <t>pénzeszköz átvétel</t>
  </si>
  <si>
    <t>167.</t>
  </si>
  <si>
    <t xml:space="preserve">Elkül.áll.pénzal.átvett műk.c.tám.KÖZMUNKA </t>
  </si>
  <si>
    <t>Helyi Önkorm.és azok kvi szerv.vissza vez.</t>
  </si>
  <si>
    <t>168.</t>
  </si>
  <si>
    <t>169.</t>
  </si>
  <si>
    <t>Központi kvi.szerv.felhc.tám. ÁROP  pály. H.</t>
  </si>
  <si>
    <t>ÁROP pály.hely.</t>
  </si>
  <si>
    <t>170.</t>
  </si>
  <si>
    <t>Központi kvi.szerv.felhc.tám. Rendezése</t>
  </si>
  <si>
    <t>pénz.átv.rendezése</t>
  </si>
  <si>
    <t>171.</t>
  </si>
  <si>
    <t>Építményadó Ei. Mód.</t>
  </si>
  <si>
    <t>adó.ei.mód.</t>
  </si>
  <si>
    <t>172.</t>
  </si>
  <si>
    <t>Iparűzési adó Ei.Mód.</t>
  </si>
  <si>
    <t>173.</t>
  </si>
  <si>
    <t>Gépjármű adó.Ei.mód.</t>
  </si>
  <si>
    <t>174.</t>
  </si>
  <si>
    <t>Pótlék ,bírség , egyéb bevétel Ei.Mód.</t>
  </si>
  <si>
    <t>175.</t>
  </si>
  <si>
    <t>Önkormányzat működési bevételei</t>
  </si>
  <si>
    <t>bev.ei. rend.</t>
  </si>
  <si>
    <t>176.</t>
  </si>
  <si>
    <t>177.</t>
  </si>
  <si>
    <t>lekötött betét vissza</t>
  </si>
  <si>
    <t>Lekötött betét  visszavezetése</t>
  </si>
  <si>
    <t xml:space="preserve">Állami támogatás előleg kiutalása </t>
  </si>
  <si>
    <t>finanszirozási bevétel</t>
  </si>
  <si>
    <t>178.</t>
  </si>
  <si>
    <t>PH.Intézményi működési bevételek</t>
  </si>
  <si>
    <t>PH.műk.bev.</t>
  </si>
  <si>
    <t>179.</t>
  </si>
  <si>
    <t>pénz.átv.pénzm.Int. vissza v.</t>
  </si>
  <si>
    <t>PH.Intézmény finananszírozás ei.mód.</t>
  </si>
  <si>
    <t>PH.Intézményfin.(-)</t>
  </si>
  <si>
    <t>180.</t>
  </si>
  <si>
    <t>ESZI .műk.bev.</t>
  </si>
  <si>
    <t>181.</t>
  </si>
  <si>
    <t>ESZI. Intézményi működési bevételek</t>
  </si>
  <si>
    <t>ESZI. Intézményfinanszírozás ei. mód.</t>
  </si>
  <si>
    <t>182.</t>
  </si>
  <si>
    <t>MŰVH.Intézményi működési bevételek</t>
  </si>
  <si>
    <t>MŰVH.műk.bev.</t>
  </si>
  <si>
    <t>183.</t>
  </si>
  <si>
    <t>MŰVH.Intézményfinanszírozás ei.mód.</t>
  </si>
  <si>
    <t>ESZI .Intézményfin.(+)</t>
  </si>
  <si>
    <t>Művh.Intézményfin.(-)</t>
  </si>
  <si>
    <t>184.</t>
  </si>
  <si>
    <t>185.</t>
  </si>
  <si>
    <t>OVI.Intézményi működési bevétel</t>
  </si>
  <si>
    <t>Ovi.Intézményfinanszírozás ei.mód.</t>
  </si>
  <si>
    <t>OVI.műk. bev.</t>
  </si>
  <si>
    <t>Ovi.Intézményf.(-)</t>
  </si>
  <si>
    <t>186.</t>
  </si>
  <si>
    <t>Sajátos Önk.bevétel</t>
  </si>
  <si>
    <t>sajátos bev.rendezése</t>
  </si>
  <si>
    <t>187.</t>
  </si>
  <si>
    <t>188.</t>
  </si>
  <si>
    <t>támog.ért.bev.rend.</t>
  </si>
  <si>
    <t>Közp.kvi. Szervtől műk. Tám.bev. Rend.</t>
  </si>
  <si>
    <t>Közp.kvi. Szervtől felh. Tám.bev. Rend.</t>
  </si>
  <si>
    <t>189.</t>
  </si>
  <si>
    <t>190.</t>
  </si>
  <si>
    <t>Önkormányzat átcsoportosítás</t>
  </si>
  <si>
    <t>191.</t>
  </si>
  <si>
    <t>PH. átcsoportosítás</t>
  </si>
  <si>
    <t>192.</t>
  </si>
  <si>
    <t>193.</t>
  </si>
  <si>
    <t>MŰVHÁZ. átcsoportosítás</t>
  </si>
  <si>
    <t>ESZI.átcsoportosítás</t>
  </si>
  <si>
    <t>194.</t>
  </si>
  <si>
    <t>ÓVODA.  átcsoportosítás</t>
  </si>
  <si>
    <t>Átcsoportosítás dologiról  bérre</t>
  </si>
  <si>
    <t>Átcsoportosítás munkaadóiról dologira</t>
  </si>
  <si>
    <t>195.</t>
  </si>
  <si>
    <t>196.</t>
  </si>
  <si>
    <t>197.</t>
  </si>
  <si>
    <t xml:space="preserve">   Homokhátsági Vizi Társulás</t>
  </si>
  <si>
    <t xml:space="preserve">   Keresztszülő program támogatása</t>
  </si>
  <si>
    <t xml:space="preserve">   Homokhátsági Regionális Önk-i Társ.</t>
  </si>
  <si>
    <t xml:space="preserve">   Evangélikus egyház óvoda építés</t>
  </si>
  <si>
    <t xml:space="preserve">   Kistérségi társulási tagdíj</t>
  </si>
  <si>
    <t xml:space="preserve">   Tanyagondnoki szolgálat finanszírozása</t>
  </si>
  <si>
    <t>Igazgatási díjak</t>
  </si>
  <si>
    <t xml:space="preserve">    Térítési díj Óvoda </t>
  </si>
  <si>
    <t xml:space="preserve">    Térítési díj Bölcsőde </t>
  </si>
  <si>
    <t xml:space="preserve">    Mozi</t>
  </si>
  <si>
    <t xml:space="preserve">    Sportcsarnok</t>
  </si>
  <si>
    <t xml:space="preserve">    Közművelődési tev.</t>
  </si>
  <si>
    <t xml:space="preserve">    Könyvtár</t>
  </si>
  <si>
    <t xml:space="preserve">    Házi segítségnyújtás</t>
  </si>
  <si>
    <t xml:space="preserve">    Szociális étkezés</t>
  </si>
  <si>
    <t xml:space="preserve">    Demens ellátás </t>
  </si>
  <si>
    <t xml:space="preserve">    Nappali ellátás</t>
  </si>
  <si>
    <t xml:space="preserve">    Továbbszámlázott szolg.</t>
  </si>
  <si>
    <t xml:space="preserve">     Szálláshely térítési díj</t>
  </si>
  <si>
    <t xml:space="preserve">     Vadásztársaság befizetés</t>
  </si>
  <si>
    <t xml:space="preserve">     Bérleti díj csatorna</t>
  </si>
  <si>
    <t xml:space="preserve">     Bérleti díjak</t>
  </si>
  <si>
    <t xml:space="preserve">     Közterület foglalás</t>
  </si>
  <si>
    <t xml:space="preserve">     Vadkerti-tó</t>
  </si>
  <si>
    <t xml:space="preserve">     Földhasználat (telefontársaság)</t>
  </si>
  <si>
    <t xml:space="preserve">     Reklámtábla</t>
  </si>
  <si>
    <t xml:space="preserve">     Hegyközség bérleti díj</t>
  </si>
  <si>
    <t xml:space="preserve">     Konyha bérleti díj</t>
  </si>
  <si>
    <t xml:space="preserve">     Horgászkabin bérleti díj</t>
  </si>
  <si>
    <t xml:space="preserve">     Helyi önk-ok működésének ált. tám.</t>
  </si>
  <si>
    <t>Pénzeszköz átadás beruházásra</t>
  </si>
  <si>
    <t>Bruttó bekerülés</t>
  </si>
  <si>
    <t>Felhalmozási célú pénzeszköz átadás</t>
  </si>
  <si>
    <t>Összes pénzeszköz átadás</t>
  </si>
  <si>
    <t>Intézményi bevétel</t>
  </si>
  <si>
    <t>Műk-re átv. peszköz</t>
  </si>
  <si>
    <t>Intézmény finansz.</t>
  </si>
  <si>
    <t>Működési célú pm igénybevétele</t>
  </si>
  <si>
    <t>Átcsop. felh-ra saját bev-ből</t>
  </si>
  <si>
    <t>Működési bevétel</t>
  </si>
  <si>
    <t>feladatalapú tám.</t>
  </si>
  <si>
    <t>központi</t>
  </si>
  <si>
    <t>saját</t>
  </si>
  <si>
    <t>Egyesített Szoc. Int.</t>
  </si>
  <si>
    <t>Közműv. int.</t>
  </si>
  <si>
    <t>Önk.és intézményei</t>
  </si>
  <si>
    <t>Svk.Város Összesen</t>
  </si>
  <si>
    <t>Átcsop. saját műk.bev-ből</t>
  </si>
  <si>
    <t xml:space="preserve">Felhalm. bevétel </t>
  </si>
  <si>
    <t>Bevétel összesen</t>
  </si>
  <si>
    <t>Svk.Város összesen</t>
  </si>
  <si>
    <t xml:space="preserve">Munkaadót terhelő járulékok </t>
  </si>
  <si>
    <t>Pénzbeni juttatások</t>
  </si>
  <si>
    <t>Pénzeszk. átadás</t>
  </si>
  <si>
    <t>Működési kiadás</t>
  </si>
  <si>
    <t>Közműv. Int.</t>
  </si>
  <si>
    <t>Felh. Kiadás</t>
  </si>
  <si>
    <t>Felh. kiadás</t>
  </si>
  <si>
    <t>Kiadás összesen</t>
  </si>
  <si>
    <t>Svk.Város  Összesen</t>
  </si>
  <si>
    <t>Int.finanszírozás</t>
  </si>
  <si>
    <t>Bevétel Mindösszesen</t>
  </si>
  <si>
    <t>Kiadás mindösszesen</t>
  </si>
  <si>
    <t>Intézmény finanszírozás</t>
  </si>
  <si>
    <t>Nemzetiségi Önk.</t>
  </si>
  <si>
    <t>Önkormányzatok működési  támogatása</t>
  </si>
  <si>
    <t xml:space="preserve">     Telep.önk.kulturális feladatainak támogatása</t>
  </si>
  <si>
    <t xml:space="preserve">     Működési célú központosított ei.</t>
  </si>
  <si>
    <t xml:space="preserve">     Helyi önk. kiegészítő támogatása</t>
  </si>
  <si>
    <t>Vagyonkimutatás 2014. december 31. napján</t>
  </si>
  <si>
    <t>adatok: Ft-ban</t>
  </si>
  <si>
    <t>Önkormányzati vagyon összesen</t>
  </si>
  <si>
    <t>Átadott Iskola Önkormányzatnál nyilvántartott vagyona</t>
  </si>
  <si>
    <t>Vízmű Önkormányzatnál nyilvántartott vagyona</t>
  </si>
  <si>
    <t>Főkönyvi számla száma</t>
  </si>
  <si>
    <t>Főkönyvi számla megnevezése</t>
  </si>
  <si>
    <t>Bruttó érték</t>
  </si>
  <si>
    <t>Elszámolt écs</t>
  </si>
  <si>
    <t>Nettó érték</t>
  </si>
  <si>
    <t>Szellemi termékek</t>
  </si>
  <si>
    <t>Csapadék Csatorna Forg. Képt.Szellemi termék</t>
  </si>
  <si>
    <t>Korl.Forg. szellemi term.akt.áll.ért.</t>
  </si>
  <si>
    <t>0-ig leírt Szellemi termékek</t>
  </si>
  <si>
    <t>Hivatal T.0-ig.leírt kísérleti fejl.áll.</t>
  </si>
  <si>
    <t>Teljesen (0-ig) leírt szellemi term. aktivált értéke</t>
  </si>
  <si>
    <t>Szellemi termék összesen</t>
  </si>
  <si>
    <t>Immateriális javak összesen</t>
  </si>
  <si>
    <t>Földterület, telek</t>
  </si>
  <si>
    <t>Forg.képt. földterületek aktivált állománya</t>
  </si>
  <si>
    <t>Korl.forg.földterületek aktivált állománya</t>
  </si>
  <si>
    <t>Korl.forg.földterületek állományának értéke</t>
  </si>
  <si>
    <t>Forgalomképes földterületek aktivált állományának értéke</t>
  </si>
  <si>
    <t>2014/2% ÉCS kizár.nemz vagy.külf.egyéb építmények</t>
  </si>
  <si>
    <t>2014/2% ÉCS korlát.forgalkép.kül. Egyéb építmények</t>
  </si>
  <si>
    <t>Alaptevékenység telkek aktivált állományának értéke</t>
  </si>
  <si>
    <t>Épületek</t>
  </si>
  <si>
    <t>Forg.képt.épületek akt.ál.ér. Szennyvíztelep</t>
  </si>
  <si>
    <t>Korl.forg.épületek aktivált állományának értéke</t>
  </si>
  <si>
    <t>Korl.forg.épület Óvoda</t>
  </si>
  <si>
    <t>Korl.forg.épületek Iskola</t>
  </si>
  <si>
    <t>Korl.forg.épületek aktivált állományának értéke Óvoda</t>
  </si>
  <si>
    <t>Forgalomképes épületek aktivált állományának értéke</t>
  </si>
  <si>
    <t>Építmények</t>
  </si>
  <si>
    <t>Forg.Képt. Egyéb építmények állományának értéke</t>
  </si>
  <si>
    <t>Forg.Képt.egyéb építmények áll.é.Önkormányzat</t>
  </si>
  <si>
    <t>Forg.képt.egyéb építm. állományi értéke szennyvíz</t>
  </si>
  <si>
    <t>2014 2% ÉCS korl.forg. Egyéb építm. áll.é.</t>
  </si>
  <si>
    <t>Forg.Képt. Különféle egyéb építmények aktivált áll. Ért.</t>
  </si>
  <si>
    <t>Forg.képt.egyéb építmények aktivált állománya Iskola</t>
  </si>
  <si>
    <t>1214412/12144121</t>
  </si>
  <si>
    <t>Korl.forg.kép.különféle egyéb építmények akt.áll.értéke</t>
  </si>
  <si>
    <t>Korl.forg.képes különf.egy.építmények akt.áll.értéke</t>
  </si>
  <si>
    <t>Forgalomképes különféle egyéb építmények aktivált áll.ért.</t>
  </si>
  <si>
    <t>0-ig leírt építmények</t>
  </si>
  <si>
    <t>Teljesen (0-ig) leírt egyéb építmények aktivált áll. ért.</t>
  </si>
  <si>
    <t>Épületek összesen</t>
  </si>
  <si>
    <t>Befejezetlen épület beruházások</t>
  </si>
  <si>
    <t>Épületek idegen kivitelezővel végzett folyamatba lévő beruh.</t>
  </si>
  <si>
    <t>Befejezetlen épület beruházások összesen</t>
  </si>
  <si>
    <t>Ingatlanok összesen</t>
  </si>
  <si>
    <t>Ügyvitel és számítástechn.egyéb gépek,berend.</t>
  </si>
  <si>
    <t>Korl.Forg. Ügyvitel-és Számítástech. Eszközök áll.ért.</t>
  </si>
  <si>
    <t>Korl.Forg.Egyéb Gépek, berendezések, Felszerelések áll.ért.</t>
  </si>
  <si>
    <t>Forg.Képt. Képzőművészeti alkotások állományának értéke</t>
  </si>
  <si>
    <t>Hangszerek</t>
  </si>
  <si>
    <t>Hangszerek állományának értéke</t>
  </si>
  <si>
    <t>0-ig leírt számítástechn.eszk.egyéb gépek beren.</t>
  </si>
  <si>
    <t>Teljesen (0-ig) leírt ügyvitel és számítástechnikai eszközök</t>
  </si>
  <si>
    <t>Teljesen (0-ig) leírt egyéb eszközök</t>
  </si>
  <si>
    <t>Teljesen (0-ig) leírt egyéb gépek, berendezések felsz.</t>
  </si>
  <si>
    <t>Hivatal Telj.0-ra leírt egyéb gépek,felsz.áll.</t>
  </si>
  <si>
    <t>Kisértékű tárgyi eszközök</t>
  </si>
  <si>
    <t>Közmunka program Kisértékű új.e.-éven belül amortizáció</t>
  </si>
  <si>
    <t>Önk. Kisértékű eszközök éven belül amortizálódik</t>
  </si>
  <si>
    <t>0-ig leírt eszk.egyéb gépek beren.</t>
  </si>
  <si>
    <t>0-ig írt főkönyvi szám</t>
  </si>
  <si>
    <t>Gépek berendezések összesen</t>
  </si>
  <si>
    <t>Járművek</t>
  </si>
  <si>
    <t>Járművek aktivált állományának értéke</t>
  </si>
  <si>
    <t>0-ig leírt járművek</t>
  </si>
  <si>
    <t>T.0-ig.leírt járművek állományának értéke</t>
  </si>
  <si>
    <t xml:space="preserve">JÁRMŰVEK   </t>
  </si>
  <si>
    <t>Gépek, berendezések össz.</t>
  </si>
  <si>
    <t>Befejezetlen beruházások</t>
  </si>
  <si>
    <t>2014 évi Befejezetlen vásárolt egyéb.építm beruh. áll.</t>
  </si>
  <si>
    <t>2014 évi Befejezetlen vás.egyéb épület felújítás áll.</t>
  </si>
  <si>
    <t>Üzemeltetésre, használatra adott épületek</t>
  </si>
  <si>
    <t>Üz-re, kez-re adott immat.javak szellemi term.</t>
  </si>
  <si>
    <t>Üzemeltetésre, Kezelésre átadott épületek áll. értéke</t>
  </si>
  <si>
    <t>Üzemeltetésre, használatra adott építmények</t>
  </si>
  <si>
    <t>Üz-re, Kezelésre átadott egyéb építmények értéke</t>
  </si>
  <si>
    <t>0-ig irt Üz-re, Kezelésre átadott egyéb építm.értke</t>
  </si>
  <si>
    <t>Üz-re, kez-re adott gépek, berend, felsz.</t>
  </si>
  <si>
    <t>Teljesen leírt Üzemeltetésre, használatra adott építmények</t>
  </si>
  <si>
    <t>Telj.leirt.ü.átadott számítástechn.eszk.</t>
  </si>
  <si>
    <t>Üz-re, kez-re átadott immat. jav.</t>
  </si>
  <si>
    <t>Üz-re, kez-re átadott számítástech.gép.</t>
  </si>
  <si>
    <t>Üzemelt. kez.átad. gépek, beren. felsz.</t>
  </si>
  <si>
    <t>Telj.leírt üz-re átadott gépek, berend. és felsz.</t>
  </si>
  <si>
    <t>Üzemeltetére, használatra adott bef.eszközök</t>
  </si>
  <si>
    <t>Államháztartáson kívül vagyonkezelésbe adott eszközök</t>
  </si>
  <si>
    <t>ÁHK.Vagykez.adott Kfkép.Immatjavak /1145</t>
  </si>
  <si>
    <t>ÁHK.Vagykez.adott Kiz.nem.vagy.egyéb épületek /1252</t>
  </si>
  <si>
    <t>ÁHK.Vagykez.adott Kiz.nem.vagy.egyéb építmények      /1253 0% ÉCS</t>
  </si>
  <si>
    <t>ÁHK.Vagykez.adott Kiz.nem.vagy.egyéb építmények      /1253 2% ÉCS</t>
  </si>
  <si>
    <t>ÁHK.Vagykez.adott Kiz.nem.vagy.egyéb építmények      /1253 3% ÉCS</t>
  </si>
  <si>
    <t>ÁHK.Vagykez.adott Korlforgk.egyéb Gépek /1351</t>
  </si>
  <si>
    <t>ÁHK.Vagykez.adott Korlforgk.egyéb Gépek /1352</t>
  </si>
  <si>
    <t>Vagyonkezelésre átadott eszközök</t>
  </si>
  <si>
    <t>Mindösszesen Befektetett eszk.</t>
  </si>
  <si>
    <t>27. melléklet az 7/2015. (IV.30.) önkormányzati rendelethez</t>
  </si>
  <si>
    <t>Teljesen (0-ig) lrirt szellemi term. aktivált értéke</t>
  </si>
  <si>
    <t>Telek</t>
  </si>
  <si>
    <t>0-ig.írt egyéb berendezések, felszerelések</t>
  </si>
  <si>
    <t>0-ig irt</t>
  </si>
  <si>
    <t>Soltvadkert Város Önkormányzat Vagyonkimutatás 2014. december 31. napján</t>
  </si>
  <si>
    <t>Átadott Vízmű Önkormányzatnál nyilvántartott vagyona</t>
  </si>
  <si>
    <t>0-ig leírt vagyoni értékű jogok</t>
  </si>
  <si>
    <t>Épületek, építmények</t>
  </si>
  <si>
    <t>Csapadék Csatorna Forg.képt.külf.egyéb építmények</t>
  </si>
  <si>
    <t>0-ig leírt számítástech.egyéb gépek,ber.</t>
  </si>
  <si>
    <t>Hivatal Telj.0-ra leírt számítástechn.eszk.áll.</t>
  </si>
  <si>
    <t>0-ig leírt egyéb gépek, felszerelések</t>
  </si>
  <si>
    <t>Gépek,berend,járművek ösz.</t>
  </si>
  <si>
    <t>Üzemeltetésre kezelésre adott immat.javak</t>
  </si>
  <si>
    <t>Üzemeltetésre kezelésre adott épületek</t>
  </si>
  <si>
    <t>Üz-re, kez-re adott épületek áll.</t>
  </si>
  <si>
    <t>Üzemeltetésre kezelésre adott építmények</t>
  </si>
  <si>
    <t>Üzemeltetésre kezelésre adott 0-ra leírt eszközök</t>
  </si>
  <si>
    <t>Üzemeltetésre átadott eszközök</t>
  </si>
  <si>
    <t>Városi Művelődési Ház, Könyvtár és Szabadidő Központ</t>
  </si>
  <si>
    <t>Vagyonkimutatása 2014. december 31. napján</t>
  </si>
  <si>
    <t>Korlátozottan forgalomképes eszközök</t>
  </si>
  <si>
    <t>Szellemi termékek akt.áll.ért.</t>
  </si>
  <si>
    <t>0-ig leírt szellemi termékek</t>
  </si>
  <si>
    <t>Teljesen 0-ig leírt szellemi termékek</t>
  </si>
  <si>
    <t>Ügyvitel-és számítástechnikai e.</t>
  </si>
  <si>
    <t>Egyéb gépek,berendezések,felsz.</t>
  </si>
  <si>
    <t>Teljesen 0-ig leírt ügyv.számít.eszk.</t>
  </si>
  <si>
    <t>Teljesen 0-ig leírt egyéb gépek ber.</t>
  </si>
  <si>
    <t>Kisértékű új tárgyi eszközök</t>
  </si>
  <si>
    <t>Járművek akt.áll.ért.</t>
  </si>
  <si>
    <t>Járművek összesen</t>
  </si>
  <si>
    <t>Korlátozottan forgalomképes  eszközök</t>
  </si>
  <si>
    <t>Forg. képt. Szellemi termékek aktivált állományának értéke</t>
  </si>
  <si>
    <t>Forg.képt.szellemi termékek akt.áll.ért.</t>
  </si>
  <si>
    <t>Teljesen 0-ig leírt vagyoni ért.jogok akt.áll.ért.</t>
  </si>
  <si>
    <t>Telj.0-ig leirt szellemi termékek aktivált áll.ért</t>
  </si>
  <si>
    <t>Korl.forg.kép.ügyviteli-és számítást.eszk.ál.é.</t>
  </si>
  <si>
    <t>Korl.forg.Egyéb gépek,berendezések,felszerelések áll.ért</t>
  </si>
  <si>
    <t>Korl.forg.k.egyéb gépek berend.ál.é.</t>
  </si>
  <si>
    <t>Teljesen 0-ig leírt ügyv.és számítást.eszközök</t>
  </si>
  <si>
    <t>Teljesen 0-ig leírt egyéb gépek, berend.</t>
  </si>
  <si>
    <t>Kisértékű tárgyieszközök</t>
  </si>
  <si>
    <t>Közmunka PR.kisértékű új. E.-éven belül amort.- 54722</t>
  </si>
  <si>
    <t>ESZI TÁMOP/Kisértékű eszk. Éven belül amort.-13132/-54722</t>
  </si>
  <si>
    <t>Egyéb Kisértékű eszközök éven belül amort. 2014</t>
  </si>
  <si>
    <t>Telj.0-ig irt. Járművek állományának értéke</t>
  </si>
  <si>
    <t>0-ig leírt főkönyvi szám</t>
  </si>
  <si>
    <t>Telj.0-ig leírt szellemi termékek</t>
  </si>
  <si>
    <t>Kisértékű - éven belül amortozálodó új eszk.</t>
  </si>
  <si>
    <t>Korl.fkép.ügyv.számt.e.akt.á.é</t>
  </si>
  <si>
    <t>Korl.fkép.e.gép akt.áll.ért</t>
  </si>
  <si>
    <t>Telj.leirt ügyviteli eszk. korl.forg.kép.</t>
  </si>
  <si>
    <t>Telj.leirt egyéb gép korl.forg.kép.</t>
  </si>
  <si>
    <t>Kisértékű új tárgyi eszk. rakt. áll.</t>
  </si>
  <si>
    <t>Pályázat kisértékű eszközök</t>
  </si>
  <si>
    <t>Forg.képt.szellemi termék csapadék csatorna terv</t>
  </si>
  <si>
    <t>28. melléklet az 7/2015. (IV.30.) önkormányzati rendelethez</t>
  </si>
  <si>
    <t>29. melléklet az 7/2015. (IV.30.) önkormányzati rendelethez</t>
  </si>
  <si>
    <t>30. melléklet az 7/2015. (IV.30.) önkormányzati rendelethez</t>
  </si>
  <si>
    <t>31. melléklet az 7/2015. (IV.30.) önkormányzati rendelethez</t>
  </si>
  <si>
    <t>32. melléklet az 7/2015. (IV.30.) önkormányzati rendelethez</t>
  </si>
  <si>
    <t>33. melléklet az 7/2015. (IV.30.) önkormányzati rendelethez</t>
  </si>
  <si>
    <t>34. melléklet az 7/2015. (IV.30.) önkormányzati rendelethez</t>
  </si>
  <si>
    <t>Soltvadkert Város Önkormányzat összesen</t>
  </si>
  <si>
    <t xml:space="preserve"> Intézményi működési bevételek</t>
  </si>
  <si>
    <t>Működési célú támogatások áht-n belülről</t>
  </si>
  <si>
    <t>Működési célú átvett pénzeszközök</t>
  </si>
  <si>
    <t xml:space="preserve">     Működési célú átvett pénzeszközök</t>
  </si>
  <si>
    <t>Felhalmozási célú tám.áht-n belülről EU-tól</t>
  </si>
  <si>
    <t>Felhalmozási célú átvett pénzeszköz</t>
  </si>
  <si>
    <t xml:space="preserve">     Felhalmozási célú áht-n belülről</t>
  </si>
  <si>
    <t>Gépjármű adó</t>
  </si>
  <si>
    <t>Bevételek mindösszesen</t>
  </si>
  <si>
    <t>Nemzetiségi önkormányzatok</t>
  </si>
  <si>
    <t>Kiadások mindösszesen</t>
  </si>
  <si>
    <t>Intézményi működési bevételek</t>
  </si>
  <si>
    <t>Önkormányzatok működési támogatása</t>
  </si>
  <si>
    <t>Bevételek összesen</t>
  </si>
  <si>
    <t>Felhalmozási célú tám. Áht-n belülről</t>
  </si>
  <si>
    <t>Pénzügyi befektetések bevétele</t>
  </si>
  <si>
    <t>Felhalmozási célú tám. áht-n kívülre</t>
  </si>
  <si>
    <t>Felhalmozási bevételek</t>
  </si>
  <si>
    <t xml:space="preserve">   Közút fenntartás</t>
  </si>
  <si>
    <t>10.</t>
  </si>
  <si>
    <t>2014. er. ei.</t>
  </si>
  <si>
    <t>2014. I. mód.</t>
  </si>
  <si>
    <t>2014. er. ei. Működési</t>
  </si>
  <si>
    <t>Soltvadkert Város önállóan működő és gazdálkodó és önállóan működő intézményeinek 2014. évi bevételei és kiadásai</t>
  </si>
  <si>
    <t>2014. mód. létszám</t>
  </si>
  <si>
    <t>Tanyagondnoki szolgálat gépkocsi beszerzés</t>
  </si>
  <si>
    <t xml:space="preserve">   Gépkocsi beszezrés tanyagondnoki szolg.</t>
  </si>
  <si>
    <t xml:space="preserve">   Bócsai kerékpárút és csap.csat elv. terv</t>
  </si>
  <si>
    <t xml:space="preserve">   Bírkózó terem terület vásárlás</t>
  </si>
  <si>
    <t xml:space="preserve">   Terület vásárlás Korsós Z.</t>
  </si>
  <si>
    <t xml:space="preserve"> 2014 Állami tám.eredeti.ei.miatti módosítás</t>
  </si>
  <si>
    <t>Előző évi pm.igénybevétel fejl-re Állami tám.m.mód.</t>
  </si>
  <si>
    <t>Önkormányzatok fejlesztési  támogatása</t>
  </si>
  <si>
    <t xml:space="preserve">     MVH Földalapú támogatás</t>
  </si>
  <si>
    <t xml:space="preserve">     ÁROP pályázat előleg bevétel </t>
  </si>
  <si>
    <t xml:space="preserve">     ESZI TÁMOP Pályázat</t>
  </si>
  <si>
    <t>Nemzetiségi önkormányzatok működési t.különb.</t>
  </si>
  <si>
    <t>Nemzetiségi önkormányzatok feladatal.tám.</t>
  </si>
  <si>
    <t>Nemzetiségi önkormányzatok 2013 évi pénzmar.ig.</t>
  </si>
  <si>
    <t>Nemzetiségi Önkormányzat összesen</t>
  </si>
  <si>
    <t>Önkormányzatok fejlesztési támogatása</t>
  </si>
  <si>
    <t>Önkormányzat és Nemzetiségi önk. összesen</t>
  </si>
  <si>
    <t xml:space="preserve">   Labdarúgó pálya világítás</t>
  </si>
  <si>
    <t xml:space="preserve">   Közmunka program úthenger vás.</t>
  </si>
  <si>
    <t xml:space="preserve">    Intézmények 2013 évi pénzmaradv.rendezése (túlfinan)</t>
  </si>
  <si>
    <t>Intézményfinanszírozás</t>
  </si>
  <si>
    <t>Soltvadkert Város Összesen</t>
  </si>
  <si>
    <t xml:space="preserve">   Birkozó terem felújítás</t>
  </si>
  <si>
    <t>2014 Állami tám.eredetiei.miatti módosítás</t>
  </si>
  <si>
    <t xml:space="preserve">Befektetett Pénzügyi eszközök </t>
  </si>
  <si>
    <t>Koncesz.Vagyonkezelésbe adott eszközök</t>
  </si>
  <si>
    <t xml:space="preserve">NEMZETI VAGYONBA TART.FORGÓESZKÖZÖK </t>
  </si>
  <si>
    <t>C</t>
  </si>
  <si>
    <t>PÉNZESZKÖZÖK</t>
  </si>
  <si>
    <t>Költségvetési évben esedékes követelések</t>
  </si>
  <si>
    <t>Költségvetési évet követő esedékes követelések</t>
  </si>
  <si>
    <t>Követelés jellegű sajátos elszámolások</t>
  </si>
  <si>
    <t>KÖVETELÉSEK</t>
  </si>
  <si>
    <t>AKTÍV IDŐBELI ELHATÁROLÁSOK</t>
  </si>
  <si>
    <t>VI</t>
  </si>
  <si>
    <t>G</t>
  </si>
  <si>
    <t>Nemzeti vagyon induláskori értéke</t>
  </si>
  <si>
    <t>Nemzeti vagyon változásai (écs visszapótl.VÍZMŰ)</t>
  </si>
  <si>
    <t>Egyéb eszközök induláskori értéke és változásai</t>
  </si>
  <si>
    <t>Felhalmozott eredmény</t>
  </si>
  <si>
    <t>Eszközök értékhelyesbítésének forrása</t>
  </si>
  <si>
    <t>Mérlegszerinti eredmény</t>
  </si>
  <si>
    <t>Költségvetési évben esedékes kötelezettségek</t>
  </si>
  <si>
    <t>Költségvetési évet követően esed.kötelezettségek</t>
  </si>
  <si>
    <t>Kötelezettség jellegű sajátos elszámolások</t>
  </si>
  <si>
    <t xml:space="preserve">SAJÁT TŐKE </t>
  </si>
  <si>
    <t xml:space="preserve">KÖTELEZETTSÉGEK </t>
  </si>
  <si>
    <t>H</t>
  </si>
  <si>
    <t>EGYÉB SAJÁTOS FORRÁSOLD.ELSZÁMOLÁSOK</t>
  </si>
  <si>
    <t>J</t>
  </si>
  <si>
    <t>KINCSTÁRI SZÁMLAVEZ.KAP.ELSZÁMOLÁSOK</t>
  </si>
  <si>
    <t>K</t>
  </si>
  <si>
    <t>PASSZÍV IDŐBELI ELHATÁROLÁSOK</t>
  </si>
  <si>
    <t>EGYÉB SAJÁTOS ESZKÖZOLDALI ELSZÁMOL.</t>
  </si>
  <si>
    <t>Költségvetési évben esedékes kötelez.munkaadókat terhelő jár.</t>
  </si>
  <si>
    <t>Költségvetési évben esedékes kötelez.dologi kiadásokra</t>
  </si>
  <si>
    <t>Költségvetési évben esedékes kötelez.felújításokra</t>
  </si>
  <si>
    <t>Költségvetési évet követően esedékes kötelez.finanszír.kiad.</t>
  </si>
  <si>
    <t>Kapott előlegek (Helyi adó túlfizetések)</t>
  </si>
  <si>
    <t>Más szervezetet megillető bevételek elsz.(Gépjármű adó.Idegen bevételek)</t>
  </si>
  <si>
    <t>H ) Kötelezettségek összesen</t>
  </si>
  <si>
    <t>MÉRLEGSZERINTI EREDMÉNY</t>
  </si>
  <si>
    <t>G) VI. Mérlegszerinti eredmény</t>
  </si>
  <si>
    <t>Eredményszemléletű bevételek passzív időbeli elhatárolása</t>
  </si>
  <si>
    <t>Költségek,ráfordítások passzív időbeli elhatárolása</t>
  </si>
  <si>
    <t>Halasztott eredményszemléletű bevételek passzív időbeli elhat.</t>
  </si>
  <si>
    <t>K ) Passzív időbeli elhatárolások összesen</t>
  </si>
  <si>
    <t>Soltvadkert Város Önkormányzat Követelések, Aktív időbeli elhatárolások kimutatása</t>
  </si>
  <si>
    <t>Költségvetési évben esdékes követelések közhatalmi bevét.re</t>
  </si>
  <si>
    <t>26. melléklet az 7/2015. (IV.30.) önkormányzati rendelethez</t>
  </si>
  <si>
    <t>25. melléklet az 7/2015. (IV.30.) önkormányzati rendelethez</t>
  </si>
  <si>
    <t>24. melléklet az 7/2015. (IV.30.) önkormányzati rendelethez</t>
  </si>
  <si>
    <t>23. melléklet az 7/2015. (IV.30.) önkormányzati rendelethez</t>
  </si>
  <si>
    <t>22. melléklet az 7/2015. (IV.30.) önkormányzati rendelethez</t>
  </si>
  <si>
    <t>21. melléklet az 7/2015. (IV.30.) önkormányzati rendelethez</t>
  </si>
  <si>
    <t>20. melléklet az 7/2015. (IV.30.) önkormányzati rendelethez</t>
  </si>
  <si>
    <t>19. melléklet az 7/2015. (IV.30.) önkormányzati rendelethez</t>
  </si>
  <si>
    <t>18. melléklet az 7/2015. (IV.30.) önkormányzati rendelethez</t>
  </si>
  <si>
    <t>17. melléklet az 7/2015. (IV.30.) önkormányzati rendelethez</t>
  </si>
  <si>
    <t>16. melléklet az 7/2015. (IV.30.) önkormányzati rendelethez</t>
  </si>
  <si>
    <t>15. melléklet az 7/2015. (IV.30.) önkormányzati rendelethez</t>
  </si>
  <si>
    <t>14. melléklet az 7/2015. (IV.30.) önkormányzati rendelethez</t>
  </si>
  <si>
    <t>13.melléklet az 7/2015. (IV.30.) önkormányzati rendelethez</t>
  </si>
  <si>
    <t>12.melléklet az 7/2015. (IV.30.) önkormányzati rendelethez</t>
  </si>
  <si>
    <t>11.melléklet az 7/2015. (IV.30.) önkormányzati rendelethez</t>
  </si>
  <si>
    <t>10.melléklet az 7/2015. (IV.30.) önkormányzati rendelethez</t>
  </si>
  <si>
    <t>9.melléklet az 7/2015. (IV.30.) önkormányzati rendelethez</t>
  </si>
  <si>
    <t>8.melléklet az 7/2015. (IV.30.) önkormányzati rendelethez</t>
  </si>
  <si>
    <t>7.melléklet az 7/2015. (IV.30.) önkormányzati rendelethez</t>
  </si>
  <si>
    <t>6.melléklet az 7/2015. (IV.30.) önkormányzati rendelethez</t>
  </si>
  <si>
    <t>5.melléklet az 7/2015. (IV.30.) önkormányzati rendelethez</t>
  </si>
  <si>
    <t>4.melléklet az 7/2015. (IV.30.) önkormányzati rendelethez</t>
  </si>
  <si>
    <t>3.melléklet az 7/2015. (IV.30.) önkormányzati rendelethez</t>
  </si>
  <si>
    <t>2.melléklet az 7/2015. (IV.30.) önkormányzati rendelethez</t>
  </si>
  <si>
    <t>1.melléklet az 7/2015. (IV.30.) önkormányzati rendelethez</t>
  </si>
  <si>
    <t>Kiadási melléklet az 7/2015. (IV.30.) önkormányzati rendelethez</t>
  </si>
  <si>
    <t>Bevételi melléklet az 7/2015. (IV.30.) önkormányzati rendelethez</t>
  </si>
  <si>
    <t xml:space="preserve">Települési Önk.Szoc. És Gyermekjóléti tám. </t>
  </si>
  <si>
    <t>160.</t>
  </si>
  <si>
    <t>Állami támogat.rendez.</t>
  </si>
  <si>
    <t>161.</t>
  </si>
  <si>
    <t>Működési célú Központosított támogatás</t>
  </si>
  <si>
    <t>162.</t>
  </si>
  <si>
    <t>Helyi Önkormányzatok kiegészítő támogatás</t>
  </si>
  <si>
    <t>Költségvetési évben esdékes követelések működési bevét.re</t>
  </si>
  <si>
    <t>Költségvetési évben esedékes követelések.felh.c.átvett pénze.</t>
  </si>
  <si>
    <t>Vagyonkezelésbe adott eszközökkel kapcs.viszapótlási követelés elszámolása</t>
  </si>
  <si>
    <t>D) KÖVETELÉSEK ÖSSZESEN</t>
  </si>
  <si>
    <t>Adott előlegek (Foglalkoztatottaknak adott előlegek)</t>
  </si>
  <si>
    <t>F)  AKTÍV IDŐBELI ELHATÁROLÁSOK ÖSSZESEN</t>
  </si>
  <si>
    <t>Eredményszemléletű bevételek aktív időbeli elhatárolása</t>
  </si>
  <si>
    <t>Költségek, ráfordítások  aktív időbeli elhatárolása</t>
  </si>
  <si>
    <t>Halasztott ráfordítások</t>
  </si>
  <si>
    <t xml:space="preserve">II. Alaptevékenység finanszírozási egyenlege </t>
  </si>
  <si>
    <t>I. Alaptevékenység költségvetési egyenlege</t>
  </si>
  <si>
    <t>A ) Alaptevékenység maradványa (I+ II)</t>
  </si>
  <si>
    <t>III. Vállalkozási tevékenység költségvetési egyenlege</t>
  </si>
  <si>
    <t>1/Alaptevékenység költségvetési bevételei</t>
  </si>
  <si>
    <t>2/Alaptevékenység költségvetési kiadásai</t>
  </si>
  <si>
    <t>3/Alaptevékenység finanszírozási bevételei</t>
  </si>
  <si>
    <t>4/Alaptevélkenység finanszírozási kiadásai</t>
  </si>
  <si>
    <t>5/Válalkozási tevékenység költségvetési bevételei</t>
  </si>
  <si>
    <t>6/Válalkozási tevékenység költségvetési kiadásai</t>
  </si>
  <si>
    <t>7/Válalkozási tevékenység finanszírozási bevételei</t>
  </si>
  <si>
    <t>8/Válalkozási tevékenység finanszírozási kiadásai</t>
  </si>
  <si>
    <t>IV. Vállalkozási tevékenység finanszírozási egyenlege</t>
  </si>
  <si>
    <t>B) Vállalkozási tevékenység maradványa (III + IV)</t>
  </si>
  <si>
    <t>Maradványkimutatás  2014.december 31-én a Beszámoló  07/A űrlapja alapján</t>
  </si>
  <si>
    <t>C) Összes maradvány ( A + B )</t>
  </si>
  <si>
    <t>D) Alaptevék.kötelezettségvállalással terhelt maradványa</t>
  </si>
  <si>
    <t>E) Alaptevékenység szabad maradványa (A-D)</t>
  </si>
  <si>
    <t xml:space="preserve">F) Vállalkozási tevékenységet terhelő befiz. kötelezettség </t>
  </si>
  <si>
    <t>G) Vállalkozási tevékenység felhasználható maradványa</t>
  </si>
  <si>
    <t>Vízmű Áfa viszat,Környezetrerh.díj.vt.</t>
  </si>
  <si>
    <t xml:space="preserve">   Kerékpárút karbantartás</t>
  </si>
  <si>
    <t>2014. II. mód.</t>
  </si>
  <si>
    <t xml:space="preserve">   Közmunka program gyalugép vás.</t>
  </si>
  <si>
    <t xml:space="preserve">   Közmunka kisértékű eszk.vás.</t>
  </si>
  <si>
    <t xml:space="preserve">     KLIKK Kiskőrös Tankerület pénz.át.Művészet oktatás</t>
  </si>
  <si>
    <t xml:space="preserve">     Bursa visszautalás</t>
  </si>
  <si>
    <t xml:space="preserve">     POLG.HIV.Választásra Műk.pénz.átv.Közp.ktgv.-ből</t>
  </si>
  <si>
    <t xml:space="preserve">     Ravatalozó előleg fej.pénz.átv.</t>
  </si>
  <si>
    <t xml:space="preserve">     Lakosságtól átvett pénzeszk.Jégelhárító</t>
  </si>
  <si>
    <t xml:space="preserve">     Lakosságtól átvett pénzeszk.Szentháromság u.járda ép.</t>
  </si>
  <si>
    <t xml:space="preserve">     Lakosságtól átvett pénzeszk.Vtó. Gyöngyvirág.u.</t>
  </si>
  <si>
    <t>Nemzetiségi önkormány (Cigány) Emberi Erőf.Pályázat</t>
  </si>
  <si>
    <t xml:space="preserve">     Település önk.egyes köznevelési feladata</t>
  </si>
  <si>
    <t xml:space="preserve">     Telep.önk.szoc.és gyjóléti felad., Egyes jövpótló.tám.</t>
  </si>
  <si>
    <t xml:space="preserve">     Csatornamű társulat megsz. Érdekeltségi hj.átvét</t>
  </si>
  <si>
    <t>Finanszirozási bevételek (betét  visszavét,Kincstárjegy)</t>
  </si>
  <si>
    <t>Egyéb bev. (cégautó adó,Kaukciók)</t>
  </si>
  <si>
    <t xml:space="preserve">    Egyéb bevételek (Áram visszaut.)</t>
  </si>
  <si>
    <t>Felhalm.c. pm.igénybevét.</t>
  </si>
  <si>
    <t xml:space="preserve">   Tűzoltóság pénz.át.(Napelem beruh.saját erő)</t>
  </si>
  <si>
    <t xml:space="preserve">   Katolikus temető járda építés</t>
  </si>
  <si>
    <t xml:space="preserve">   Ifjuság u.lakás egyedi gázfűtés kialakítása</t>
  </si>
  <si>
    <t>Finanszírozási kiadás (betét elhelyezés,Kincstárjegy)</t>
  </si>
  <si>
    <t>2014.III.mód</t>
  </si>
  <si>
    <t>2014. III. mód.</t>
  </si>
  <si>
    <t xml:space="preserve">   Út felújítás Petőfi - Szőlő utca</t>
  </si>
  <si>
    <t xml:space="preserve">   Ifjúság u.lakás gázfűtés felújítás</t>
  </si>
  <si>
    <t xml:space="preserve">   Polgármesteri Hivatal felújítás</t>
  </si>
  <si>
    <t xml:space="preserve">   Régi Művelődésiház felújítás</t>
  </si>
  <si>
    <t xml:space="preserve">   Madách u. átemelő felújítás</t>
  </si>
  <si>
    <t xml:space="preserve">   Bacsó Béla és József A.u. csap.víz.kisátem.építés</t>
  </si>
  <si>
    <t xml:space="preserve">   Polgármesteri Hivatal felújítás (eszköz.)</t>
  </si>
  <si>
    <t xml:space="preserve">   Orvosi praxis szoftver beszerzés</t>
  </si>
  <si>
    <t xml:space="preserve">   Skoda személygépkocsi besz.</t>
  </si>
  <si>
    <t xml:space="preserve">   Kántor András Veterán Egyesület</t>
  </si>
  <si>
    <t xml:space="preserve">   Református Egyház Beruh.cél. Pénz.átad.</t>
  </si>
  <si>
    <t xml:space="preserve">   Orvosi praxis finanszírozása</t>
  </si>
  <si>
    <t xml:space="preserve">     MEP finanszírozás -  Orvosi praxis  </t>
  </si>
  <si>
    <t xml:space="preserve">     ÁROP pályázat  finanszírozása </t>
  </si>
  <si>
    <t xml:space="preserve">     Rendezvénytér  MVH. Finanszírozás</t>
  </si>
  <si>
    <t xml:space="preserve">     Piac csarnok MVH finanszírozás</t>
  </si>
  <si>
    <t xml:space="preserve">     Tanyagondnok autó MVH finanszírozás</t>
  </si>
  <si>
    <t xml:space="preserve">     Szennyvíztelep Nemz.Fejl.Min.fin.</t>
  </si>
  <si>
    <t>2014. IV. mód.</t>
  </si>
  <si>
    <t>2014.IV.mód</t>
  </si>
  <si>
    <t>2014.IV. mód.</t>
  </si>
  <si>
    <t xml:space="preserve">     Központi költségv.szerv.átvett (Erzsébet utalvány)</t>
  </si>
  <si>
    <t>Finanszír.bev.ÁHB megelőlegezés (Állami tám.előleg)</t>
  </si>
  <si>
    <t>Finanszírozási Kiadás (Betét  elh.Állami tám.felőleg)</t>
  </si>
  <si>
    <t>368+1206</t>
  </si>
  <si>
    <t>Finanszírozás bevétel (betét megsz.Állami t.megel.f)</t>
  </si>
  <si>
    <t>Pénzügyi műveletek bevétele</t>
  </si>
  <si>
    <t>2014.er.ei.</t>
  </si>
  <si>
    <t xml:space="preserve">   Homokhátsági Regionális hull.gazd. Önk-i tagdíj</t>
  </si>
  <si>
    <t xml:space="preserve">   Művészetoktatás működési költségek finansz</t>
  </si>
  <si>
    <t xml:space="preserve">   Városért Alapítvány (Pro Scole kitünt.nyugd.ped.)</t>
  </si>
  <si>
    <t xml:space="preserve">   Német nemzetiség tábla és  fejlesztő játék besz.</t>
  </si>
  <si>
    <t xml:space="preserve">   Közmunka program ágvágó, vésőgép vás.</t>
  </si>
  <si>
    <t xml:space="preserve">   Önkormányzat kisértékű eszköz vás.</t>
  </si>
  <si>
    <t>2014. évben</t>
  </si>
  <si>
    <r>
      <t xml:space="preserve"> - </t>
    </r>
    <r>
      <rPr>
        <b/>
        <sz val="11"/>
        <rFont val="Arial CE"/>
        <family val="0"/>
      </rPr>
      <t>D/I/7/a)</t>
    </r>
    <r>
      <rPr>
        <sz val="11"/>
        <rFont val="Arial CE"/>
        <family val="0"/>
      </rPr>
      <t xml:space="preserve"> Költségvetési évben esdékes követelések felhalmozási célú kölcsönök visszatérülése államháztartáson kívülrőlK.</t>
    </r>
  </si>
  <si>
    <r>
      <t xml:space="preserve"> - </t>
    </r>
    <r>
      <rPr>
        <b/>
        <sz val="11"/>
        <rFont val="Arial CE"/>
        <family val="0"/>
      </rPr>
      <t xml:space="preserve">D/II/7/a)  </t>
    </r>
    <r>
      <rPr>
        <sz val="11"/>
        <rFont val="Arial CE"/>
        <family val="0"/>
      </rPr>
      <t>Költségvetési évet követően esedékes követelések felhalmozási célú kölcsönök  visszatérülési állmháztartáson kívülről</t>
    </r>
  </si>
  <si>
    <t xml:space="preserve">NEMZETI VAGYONBA TART.BEFEKT. ESZKÖZÖK </t>
  </si>
  <si>
    <t xml:space="preserve">   Polg.Hiv. kisértékű eszk,egyéb eszk. v.</t>
  </si>
  <si>
    <t xml:space="preserve">   ESZI kisértékű eszk.v.egyéb eszk.v.</t>
  </si>
  <si>
    <t xml:space="preserve">   Műv.ház kisértékű eszköz,egyéb eszk.v.</t>
  </si>
  <si>
    <t xml:space="preserve">   Óvoda eszköz vás.</t>
  </si>
  <si>
    <t xml:space="preserve">   Szent István Szobor készítés</t>
  </si>
  <si>
    <t xml:space="preserve">   Kunság Halas Nonprofit KFT.Tőrzstőke (részesedés)</t>
  </si>
  <si>
    <t xml:space="preserve">   Polg.Hiv.udvar térkő, kerítés építése</t>
  </si>
  <si>
    <t xml:space="preserve">   Vadkerti tó úszóstég besz.</t>
  </si>
  <si>
    <t xml:space="preserve">   Műv.ház takarítógép </t>
  </si>
  <si>
    <t>Sor-szám</t>
  </si>
  <si>
    <t>Felhalmozási kiadás összesen</t>
  </si>
  <si>
    <t>Felhalmozási kiadások mindösszesen</t>
  </si>
  <si>
    <t>2014.Teljesítés</t>
  </si>
  <si>
    <t>2014. Teljesítés</t>
  </si>
  <si>
    <t>Az önkormányzat a többéves kihatással járó döntések számszerűsítését évenkénti bontásban és összesítve</t>
  </si>
  <si>
    <t>Feladat</t>
  </si>
  <si>
    <t>Szennyvíziszap (alap képzés)</t>
  </si>
  <si>
    <t>Televíziós műsorszórás</t>
  </si>
  <si>
    <t>Nagyenyedi Keresztszülő program</t>
  </si>
  <si>
    <t>Indokolás:</t>
  </si>
  <si>
    <t>A Norvég finanszírozási mechanizmus keretében nyert pályázat végrehajtási szerződésének 8.1.2.pontjában</t>
  </si>
  <si>
    <t>vállalt kötelezettség szerint a létrehozott beruházás fenntartásához alapot kell képezni, amelybe évente a</t>
  </si>
  <si>
    <t>projekt összes költségének legalább 1 %-át kell befizetni.</t>
  </si>
  <si>
    <t>A projekt zárójelentés elfogadását követően a beruházást leglább 10 évig saját tulajdonban kell működtetni.</t>
  </si>
  <si>
    <t>Az alap képzése 2011-től 2020-ig tart.</t>
  </si>
  <si>
    <t>Az 57/2011.(V.26.)KT határozat alapján Mátyus Lajos, a Soltvadkerti Televízió felelős szerkesztője a közszolgálati</t>
  </si>
  <si>
    <t xml:space="preserve">műsoron túl heti egy óra műsort szolgáltat. A többlet műsoridő szolgáltatása 2011-ben 1.500 eFt, </t>
  </si>
  <si>
    <t>2012-ben 1.500  eFt, 2013-ban 1.000 eFt-os többletkiadás az önkományzatnak.</t>
  </si>
  <si>
    <t>A 88/2011(IX.22.) KT határozat alapján a Nagyenyed-környéki szórványban 6 évre Keresztszülő program való</t>
  </si>
  <si>
    <t>részvételéről döntött a Képviselő Testület. A támogatás 2011-től 2016-ig évi 150 eFt összegű.</t>
  </si>
  <si>
    <t>Elengedés jogcíme</t>
  </si>
  <si>
    <t>Ellátottak térítési díjának, kértérítésének méltányossági alapon történő elengedésének összege</t>
  </si>
  <si>
    <t>Lakosság részére lakásépítéshez, felújításhoz nyújtott kölcsönök elengedésének összege</t>
  </si>
  <si>
    <t>Helyi adónál, gépjárműadónál biztosított kedvezmény, mentesség összege adónemenként:</t>
  </si>
  <si>
    <t xml:space="preserve">- kommunális adó mentesség </t>
  </si>
  <si>
    <t>2014.  Teljesítés</t>
  </si>
  <si>
    <t>Pénzeszk.át, befekt. Kap.k. ap.Munk.Kölcsön kif., Értékp.v.</t>
  </si>
  <si>
    <t>méltányosság - 70 év felettiek kedvezménye</t>
  </si>
  <si>
    <t>- gépjárműadó mentesség</t>
  </si>
  <si>
    <t>mozgáskorlátozottak</t>
  </si>
  <si>
    <t>- gépjárműadó kedvezmény</t>
  </si>
  <si>
    <t>kedvezmény        (súly és légrugó)</t>
  </si>
  <si>
    <t xml:space="preserve">Helyiségek, eszközök hasznosításából származó bevételből nyújtott kedvezmény, mentesség összege </t>
  </si>
  <si>
    <t>Egyéb nyújtott kedvezmény vagy kölcsön elengedésének összege</t>
  </si>
  <si>
    <t>Összesen:</t>
  </si>
  <si>
    <t>Pénzeszközök változása</t>
  </si>
  <si>
    <t>Intézmény megnevezése</t>
  </si>
  <si>
    <t>Nyitó pénzkészlet</t>
  </si>
  <si>
    <t>Záró pénzkészlet</t>
  </si>
  <si>
    <t>Soltvadkerti Polgármesteri Hivatal</t>
  </si>
  <si>
    <t>Egyesített Szociális Intézmény</t>
  </si>
  <si>
    <t>Művelődési Ház, Könyvtár és Szabadidő Központ</t>
  </si>
  <si>
    <t>Soltvadkerti Óvodák és Bölcsőde</t>
  </si>
  <si>
    <t>Soltvadkert Város összesen</t>
  </si>
  <si>
    <t>Német Nemzetiségi Önkormányzat</t>
  </si>
  <si>
    <t>Cigány Nemezetiségi Önkormányzat</t>
  </si>
  <si>
    <t>Mindösszesen</t>
  </si>
  <si>
    <t>Soltvadkert Város Önkormányzat tartalék kimutatása</t>
  </si>
  <si>
    <t>sor</t>
  </si>
  <si>
    <t>Tartalék jogcíme</t>
  </si>
  <si>
    <t>Működési tartalék összesen</t>
  </si>
  <si>
    <t xml:space="preserve">Önkormányzat működési tartalék (felhasználható) </t>
  </si>
  <si>
    <t>Felhalmozási tartalék összesen</t>
  </si>
  <si>
    <t xml:space="preserve">Önkormányzat Szennyvíziszap                 (alap képzés - elkülönített)  </t>
  </si>
  <si>
    <t xml:space="preserve">Önkormányzat egyéb felhalmozási tartalék (felhasználható) </t>
  </si>
  <si>
    <t>Tartalék mindösszesen</t>
  </si>
  <si>
    <t>Polg.hiv</t>
  </si>
  <si>
    <t>Öszesen</t>
  </si>
  <si>
    <t>Német</t>
  </si>
  <si>
    <t>Cigány</t>
  </si>
  <si>
    <t>Mindössz.</t>
  </si>
  <si>
    <t>Önkormányzat összesen</t>
  </si>
  <si>
    <t>Sotvadkert Város Önkormányzat és intézményei</t>
  </si>
  <si>
    <t>ESZKÖZÖK</t>
  </si>
  <si>
    <t>Immateriális javak</t>
  </si>
  <si>
    <t>Tárgyi eszközök</t>
  </si>
  <si>
    <t>III</t>
  </si>
  <si>
    <t>IV</t>
  </si>
  <si>
    <t>A</t>
  </si>
  <si>
    <t>I</t>
  </si>
  <si>
    <t>Készletek</t>
  </si>
  <si>
    <t>II</t>
  </si>
  <si>
    <t>Értékpapírok</t>
  </si>
  <si>
    <t>B</t>
  </si>
  <si>
    <t>ESZKÖZÖK  ÖSSZESEN</t>
  </si>
  <si>
    <t>FORRÁSOK</t>
  </si>
  <si>
    <t>D</t>
  </si>
  <si>
    <t>E</t>
  </si>
  <si>
    <t>F</t>
  </si>
  <si>
    <t>FORRÁSOK  ÖSSZESEN</t>
  </si>
  <si>
    <t>Befektetett pénzügyi eszközök kimutatása</t>
  </si>
  <si>
    <t>Forrás: Mérleg, Részesedések űrlap</t>
  </si>
  <si>
    <t>Adatok: Ft-ban</t>
  </si>
  <si>
    <t>Törvény alapján tartós állami részesedés nem pénzügyi vállalkozás</t>
  </si>
  <si>
    <t>Törvény alapján tartós állami részesedés pénzügyi vállalkozás</t>
  </si>
  <si>
    <t>Részesedések saját alapítású gazdasági társaságba</t>
  </si>
  <si>
    <t>Egyéb, Kárpótlási jegy, Kincstárjegy</t>
  </si>
  <si>
    <t>Tartósan adott kölcsön</t>
  </si>
  <si>
    <t>OTP Bank Nyrt./1995/ Részvény</t>
  </si>
  <si>
    <t>ELMIB  2002/Részvény</t>
  </si>
  <si>
    <t>ELMIB 2003/Részvény</t>
  </si>
  <si>
    <t>ELMIB 2004/Részvény</t>
  </si>
  <si>
    <t>ELMIB 2005/Részvény</t>
  </si>
  <si>
    <t>ELMIB 2006/Részvény</t>
  </si>
  <si>
    <t>ELMIB 2007/Részvény</t>
  </si>
  <si>
    <t xml:space="preserve">Homokhátsági   2005/Részvény </t>
  </si>
  <si>
    <t>Üde-Kunság részesedés Önkormányzat</t>
  </si>
  <si>
    <t>Üde-Kunság részesedés Cigány  Kisebbség</t>
  </si>
  <si>
    <t>Pack Star RT. Részvény</t>
  </si>
  <si>
    <t xml:space="preserve">Kőrösvíz KFT  Apport átadás   2012/részesedés </t>
  </si>
  <si>
    <t>Tartós részesedések Összesen</t>
  </si>
  <si>
    <t>Kárpótlási jegy</t>
  </si>
  <si>
    <t>Kincstárjegy</t>
  </si>
  <si>
    <t>Hitelviszonyt megtestesítő értékpapír összesen</t>
  </si>
  <si>
    <t>Adatok Ft-ban</t>
  </si>
  <si>
    <t>Követelés jogcíme</t>
  </si>
  <si>
    <t>Túlfizetés (Kötelezettség)</t>
  </si>
  <si>
    <t>Előző évek</t>
  </si>
  <si>
    <t>Tárgy év</t>
  </si>
  <si>
    <t>Építményadó</t>
  </si>
  <si>
    <t>Kommunális adó</t>
  </si>
  <si>
    <t>Idegenforg.adó építmény</t>
  </si>
  <si>
    <t>Iparűzési adó</t>
  </si>
  <si>
    <t>Pólék</t>
  </si>
  <si>
    <t>Bírság</t>
  </si>
  <si>
    <t>Egyéb bevételek</t>
  </si>
  <si>
    <t>Idegen bevételek</t>
  </si>
  <si>
    <t>Talajterhelési díj</t>
  </si>
  <si>
    <t>Összesen adó Túlfizetés</t>
  </si>
  <si>
    <t>Hátralék</t>
  </si>
  <si>
    <t>Értékvesztés</t>
  </si>
  <si>
    <t>Összesen adó hátralék</t>
  </si>
  <si>
    <t>Mindösszesen hátralék</t>
  </si>
  <si>
    <t>Követelések jogcíme</t>
  </si>
  <si>
    <t>Polg.Hiv.</t>
  </si>
  <si>
    <t>Műv.ház</t>
  </si>
  <si>
    <t>Kötelezettség jogcíme</t>
  </si>
  <si>
    <t>ÉRTÉKVESZTÉS</t>
  </si>
  <si>
    <t>Követelés                     Bruttó értéke</t>
  </si>
  <si>
    <t>Követelés                       (bruttó-értékvesztés)</t>
  </si>
  <si>
    <t>ezer Ft.</t>
  </si>
  <si>
    <t>Eszközök</t>
  </si>
  <si>
    <t>Bruttó</t>
  </si>
  <si>
    <t>Nettó</t>
  </si>
  <si>
    <t>Ingatlanok és kapcsolódó vagyoni értékű jogok</t>
  </si>
  <si>
    <t>Üzemeltetésre, vagyonkezelésre átadott eszközök</t>
  </si>
  <si>
    <t>Eszközök össezsen</t>
  </si>
  <si>
    <t>Mindösszesen Eszközök</t>
  </si>
  <si>
    <t>Sotvadkert Város Önkormányzat</t>
  </si>
  <si>
    <t>2014. december 31.</t>
  </si>
  <si>
    <t>2014 év december 31.</t>
  </si>
  <si>
    <t>2014.december 31.-én</t>
  </si>
  <si>
    <t>2014. évi adónemenkénti Kötelezettség kimutatás</t>
  </si>
  <si>
    <t>2014. évi adónemenkénti követelés kimutatás</t>
  </si>
  <si>
    <t>2014.12.31.-én</t>
  </si>
  <si>
    <t xml:space="preserve"> EGYSZERŰSITETT MÉRLEGE 2014. december 31-én</t>
  </si>
  <si>
    <t>2014. december 31.-én</t>
  </si>
  <si>
    <t>2014. tervezett ei.</t>
  </si>
  <si>
    <t>Az Önkormányzat által nyújtott közvetett támogatások 2014.évre tervezett összege</t>
  </si>
  <si>
    <t>Teljesítés 2014.12.31.</t>
  </si>
  <si>
    <t>Gépek, berendezések, felszerelések, járművek</t>
  </si>
  <si>
    <t>Befektetett eszközeinek kimutatása a 2014. évi beszámoló 15/A.űrlap alapján</t>
  </si>
  <si>
    <t>1.sz.bevétel melléklet</t>
  </si>
  <si>
    <t>Azonosító</t>
  </si>
  <si>
    <t>Dátum</t>
  </si>
  <si>
    <t>Átengedett központi adók</t>
  </si>
  <si>
    <t>Normatív állami tám.</t>
  </si>
  <si>
    <t>Működési célú központosított támogatás</t>
  </si>
  <si>
    <t>Helyi Önk.kiegész támogatás</t>
  </si>
  <si>
    <t>Fejlesztési támogatás</t>
  </si>
  <si>
    <t>Sajátos önk-i bevétel</t>
  </si>
  <si>
    <t>Támogatás értékű</t>
  </si>
  <si>
    <t>Átvett pénzeszk.</t>
  </si>
  <si>
    <t>Pénz-maradvány</t>
  </si>
  <si>
    <t>Int.finansz. Támog.é. Pénz.átad.</t>
  </si>
  <si>
    <t>működési</t>
  </si>
  <si>
    <t>fejlesztési</t>
  </si>
  <si>
    <t>Eredeti előirányzat</t>
  </si>
  <si>
    <t>1/2014.(II.1.) KT rend.</t>
  </si>
  <si>
    <t xml:space="preserve">2014.er.ei.Állami tám.miatti mód. </t>
  </si>
  <si>
    <t>állami t. mód.Pénzm hely.</t>
  </si>
  <si>
    <t>Eredeti ei.</t>
  </si>
  <si>
    <t xml:space="preserve">2014.er.ei. Áll.tám.miatt pénzmaradv.mód. </t>
  </si>
  <si>
    <t>2013. évről áthúzódó bérkompenzáció</t>
  </si>
  <si>
    <t>BMÖGF/48-2/2014</t>
  </si>
  <si>
    <t>Szociális támog.január</t>
  </si>
  <si>
    <t>BMÖGF/21-54/2014</t>
  </si>
  <si>
    <t>Gyermekétkeztetés üz.tám.</t>
  </si>
  <si>
    <t>BMÖGF/48/11/2014</t>
  </si>
  <si>
    <t>Rendszeres szoc. Segély január</t>
  </si>
  <si>
    <t>BMÖGF/21-3/2014</t>
  </si>
  <si>
    <t>Bér kompenzáció január előleg</t>
  </si>
  <si>
    <t>BMÖGF/48-13/2014</t>
  </si>
  <si>
    <t xml:space="preserve">Bér kompenzáció február </t>
  </si>
  <si>
    <t>Szociális támog.február</t>
  </si>
  <si>
    <t>BMÖGF/21-10/2014</t>
  </si>
  <si>
    <t>Ágazati pótlék</t>
  </si>
  <si>
    <t>BMÖGF/21-17/2014</t>
  </si>
  <si>
    <t>9.</t>
  </si>
  <si>
    <t>Bér kompenzáció március</t>
  </si>
  <si>
    <t>BMÖGF/48-18/2014</t>
  </si>
  <si>
    <t>Szociális támog.március</t>
  </si>
  <si>
    <t>BMÖGF/21-12/2014</t>
  </si>
  <si>
    <t>11.</t>
  </si>
  <si>
    <t>Bér kompenzáció április</t>
  </si>
  <si>
    <t>BMÖGF/48-35/2014</t>
  </si>
  <si>
    <t>12.</t>
  </si>
  <si>
    <t>Vízmű ÁFA visszatérítés</t>
  </si>
  <si>
    <t>13.</t>
  </si>
  <si>
    <t>Vízmű Környezetterhelési díj visszatérít.</t>
  </si>
  <si>
    <t>14.</t>
  </si>
  <si>
    <t>BMÖGF/48-30/2014</t>
  </si>
  <si>
    <t>15.</t>
  </si>
  <si>
    <t>Önkormányzati fejlesztési támogatás</t>
  </si>
  <si>
    <t>BMÖGF/53-11/2014</t>
  </si>
  <si>
    <t>16.</t>
  </si>
  <si>
    <t>Szociális támog.április</t>
  </si>
  <si>
    <t>BMÖGF/21-14/2014</t>
  </si>
  <si>
    <t>17.</t>
  </si>
  <si>
    <t>Bér kompenzáció május</t>
  </si>
  <si>
    <t>BMÖGF/48-86/2014</t>
  </si>
  <si>
    <t>18.</t>
  </si>
  <si>
    <t>Szociális támog.május</t>
  </si>
  <si>
    <t>BMÖGF/21-16/2014</t>
  </si>
  <si>
    <t>19.</t>
  </si>
  <si>
    <t>Közművelődési érdekeltségnövelő tám.</t>
  </si>
  <si>
    <t>BMÖGF/9-7/2014</t>
  </si>
  <si>
    <t>20.</t>
  </si>
  <si>
    <t>Könyvtári érdekeltségnövelő tám.</t>
  </si>
  <si>
    <t>BMÖGF/9-10/2014</t>
  </si>
  <si>
    <t>21.</t>
  </si>
  <si>
    <t>Földalapú támogatás</t>
  </si>
  <si>
    <t>részlet 2014.02.19</t>
  </si>
  <si>
    <t>22.</t>
  </si>
  <si>
    <t>ÁROP pályázat előleg bevétele</t>
  </si>
  <si>
    <t>pályázat finanszírozás</t>
  </si>
  <si>
    <t>23.</t>
  </si>
  <si>
    <t>Pénzmaradvány 2013.igényb.ÖNKORM.</t>
  </si>
  <si>
    <t>zárszámadás</t>
  </si>
  <si>
    <t>zárszámadás.alulf.</t>
  </si>
  <si>
    <t>zárszámadás.túlf.</t>
  </si>
  <si>
    <t>BMÖGF/56/47/2017 al.fin</t>
  </si>
  <si>
    <t>32.</t>
  </si>
  <si>
    <t>Pénzmaradvány 2013.igényb.POLGH.</t>
  </si>
  <si>
    <t>33.</t>
  </si>
  <si>
    <t>Pénzmaradvány 2013.igényb.ESZI</t>
  </si>
  <si>
    <t>34.</t>
  </si>
  <si>
    <t>Pénzmaradvány 2013.igényb.MŰVHÁZ</t>
  </si>
  <si>
    <t>35.</t>
  </si>
  <si>
    <t>Pénzmaradvány 2013.igényb.ÓVODA</t>
  </si>
  <si>
    <t>Pénzm. 2013.igényb.Óvoda Intézményfin.</t>
  </si>
  <si>
    <t>zársz..alulf.kif.int.fin.</t>
  </si>
  <si>
    <t>36.</t>
  </si>
  <si>
    <t>Intézményfin.Beruh.Takarít.gép MŰVHÁZ</t>
  </si>
  <si>
    <t xml:space="preserve">     Pótlék, bírság,talajterhelési díj ,idegen bev. </t>
  </si>
  <si>
    <t xml:space="preserve">     Idegenforgalmi adó épület utáni</t>
  </si>
  <si>
    <t>intézményfinansz.</t>
  </si>
  <si>
    <t>37.</t>
  </si>
  <si>
    <t>Pénzeszközök betét visszavétel</t>
  </si>
  <si>
    <t>finaszirozási bevétel</t>
  </si>
  <si>
    <t>45.</t>
  </si>
  <si>
    <t>Vtó Gyögyvirág u.lakossági Úthozzájár.</t>
  </si>
  <si>
    <t>Felhalm.c.kölcsön (munkáltatói)</t>
  </si>
  <si>
    <t>Kölcsönök záró állománya</t>
  </si>
  <si>
    <t>Kötelezettségek, Passzív időbeli elhatárolások kimutatása</t>
  </si>
  <si>
    <t>Értékvesztés elszámolása</t>
  </si>
  <si>
    <t>Beruházások, felújítások                                01-es  űrlapok</t>
  </si>
  <si>
    <t>Összesen  0-ra írt eszközök                  bruttó értéke</t>
  </si>
  <si>
    <t xml:space="preserve">Teljesen (0-ig) leírt eszközök                    bruttó értéke </t>
  </si>
  <si>
    <t xml:space="preserve"> Saját tőke, Mérlegszerinti eredmény   </t>
  </si>
  <si>
    <t>2014. december 31-én</t>
  </si>
  <si>
    <t xml:space="preserve">felhalm.tart.pénz.átvétel </t>
  </si>
  <si>
    <t>Teljesítés</t>
  </si>
  <si>
    <t>Előirányzat</t>
  </si>
  <si>
    <t>Kifizetés</t>
  </si>
  <si>
    <t>Önk-i hj.</t>
  </si>
  <si>
    <t>Állami hj.</t>
  </si>
  <si>
    <t>Szociális támogatások 2014. évre</t>
  </si>
  <si>
    <t>2014. évi pénzeszköz átadások</t>
  </si>
  <si>
    <t>Költségvetési működési hiány finanszírozása pénzmaradványból</t>
  </si>
  <si>
    <t>Működési bevételek</t>
  </si>
  <si>
    <t>Átcsoportosítás felhalmozásra saját bevételből</t>
  </si>
  <si>
    <t>Átcsoportosítás működési kiadásból (peszk.átadásból)</t>
  </si>
  <si>
    <t>2014. évi bevételek - kiadások mérlegszerű kimutatása működési és felhalmozási célú bontásban</t>
  </si>
  <si>
    <t xml:space="preserve">Előző évi pénzmar.igénybev.fejl. Áll.tám.mód.(-) </t>
  </si>
  <si>
    <t>Egyéb közhatalmi bevétel</t>
  </si>
  <si>
    <t>Önk-ok működési támogatása</t>
  </si>
  <si>
    <t>Sajátos felhalmozási bevétel</t>
  </si>
  <si>
    <t>Működési célú támogatások</t>
  </si>
  <si>
    <t>Egyéb működési célú juttatások</t>
  </si>
  <si>
    <t>46.</t>
  </si>
  <si>
    <t>Eszi TÁMOP Pályázat</t>
  </si>
  <si>
    <t>TÁMOP</t>
  </si>
  <si>
    <t>47.</t>
  </si>
  <si>
    <t>földalapú árfoly.különbs.</t>
  </si>
  <si>
    <t>48.</t>
  </si>
  <si>
    <t>Intézményfin.Kisértékű eszk.b. POLGHV.</t>
  </si>
  <si>
    <t>49.</t>
  </si>
  <si>
    <t>Intézményfin.Kisértékű eszk.b. ESZI</t>
  </si>
  <si>
    <t>50.</t>
  </si>
  <si>
    <t>Egyes jövpótló tám.átvez.szoc.tám-ra</t>
  </si>
  <si>
    <t>Átvezetés szoc.tám.-ból.</t>
  </si>
  <si>
    <t>1.sz.módosítás</t>
  </si>
  <si>
    <t>52.</t>
  </si>
  <si>
    <t>Bér kompenzáció június</t>
  </si>
  <si>
    <t>BMÖGF/48-104/2014</t>
  </si>
  <si>
    <t>53.</t>
  </si>
  <si>
    <t>2014. Állami támog hely.Közp.t.ról-K.Fejl-re</t>
  </si>
  <si>
    <t>156000/482000 Ft</t>
  </si>
  <si>
    <t>54.</t>
  </si>
  <si>
    <t>Szociális támog.június</t>
  </si>
  <si>
    <t>BMÖGF/21-18/2014</t>
  </si>
  <si>
    <t>55.</t>
  </si>
  <si>
    <t>Bér kompenzáció július</t>
  </si>
  <si>
    <t>BMÖGF/48-140/2014</t>
  </si>
  <si>
    <t>56.</t>
  </si>
  <si>
    <t>BMÖGF/48-135/2014</t>
  </si>
  <si>
    <t>57.</t>
  </si>
  <si>
    <t xml:space="preserve">Bér kompenzáció </t>
  </si>
  <si>
    <t>BMÖGF/48-168/2014</t>
  </si>
  <si>
    <t>58.</t>
  </si>
  <si>
    <t>Szociális támog.július</t>
  </si>
  <si>
    <t>BMÖGF/21-20/2014</t>
  </si>
  <si>
    <t>59.</t>
  </si>
  <si>
    <t>MŰVHÁZ. 2 fő nyugdíjba vonulása</t>
  </si>
  <si>
    <t>61.</t>
  </si>
  <si>
    <t>ÓVODA  testnevelési órák</t>
  </si>
  <si>
    <t>62.</t>
  </si>
  <si>
    <t>63.</t>
  </si>
  <si>
    <t>E-útdíj miatti bevételkiesés ellentételezés</t>
  </si>
  <si>
    <t>NGM/5940/4/2014</t>
  </si>
  <si>
    <t>64.</t>
  </si>
  <si>
    <t xml:space="preserve">Ravatalozó előleg </t>
  </si>
  <si>
    <t>pénz.átv.fejleszt.</t>
  </si>
  <si>
    <t>65.</t>
  </si>
  <si>
    <t xml:space="preserve">POLGHIV.Választások finanszírozása </t>
  </si>
  <si>
    <t>Polg. Hiv.pénz.átv.mük.</t>
  </si>
  <si>
    <t>67.</t>
  </si>
  <si>
    <t>ESZI.2. sz.Tanyagondnoki szolgálat működtet.</t>
  </si>
  <si>
    <t>68.</t>
  </si>
  <si>
    <t>ESZI.Házi segítségnyújtás beiskolázás+vizsga.</t>
  </si>
  <si>
    <t>69.</t>
  </si>
  <si>
    <t>ESZI. Munkaruha 16 főnek</t>
  </si>
  <si>
    <t>70.</t>
  </si>
  <si>
    <t>KLIKK Kiskőrösi Tankerület  pénz.átv.</t>
  </si>
  <si>
    <t>Művészetoktatás 30% p.átv.</t>
  </si>
  <si>
    <t>71.</t>
  </si>
  <si>
    <t xml:space="preserve">BURSA visszautalás </t>
  </si>
  <si>
    <t>pénzeszk átv.működ.</t>
  </si>
  <si>
    <t>72.</t>
  </si>
  <si>
    <t xml:space="preserve">Egyéb közhatalmi bevétel </t>
  </si>
  <si>
    <t>Adó pótlék,bírség,idegen b.</t>
  </si>
  <si>
    <t>73.</t>
  </si>
  <si>
    <t>Egyéb felhal.átv.Csatornamű társulattól  átv.</t>
  </si>
  <si>
    <t>Csatornamű t.érdekeltségi h.</t>
  </si>
  <si>
    <t>74.</t>
  </si>
  <si>
    <t>Lakosságtól átv.pénz.Gyöngyv.u.vtó Jégkár</t>
  </si>
  <si>
    <t>Jégkár/2000,Vtó30000</t>
  </si>
  <si>
    <t>75.</t>
  </si>
  <si>
    <t>Lakosságtól átv.pénz.Szenthároms.u. járda</t>
  </si>
  <si>
    <t xml:space="preserve">Szentháromság u.járda </t>
  </si>
  <si>
    <t>76.</t>
  </si>
  <si>
    <t>Közmunka programok pénz.átvétel.</t>
  </si>
  <si>
    <t xml:space="preserve">Pénzeszköz.átvétel </t>
  </si>
  <si>
    <t>77.</t>
  </si>
  <si>
    <t>Egyéb működési bevétel Önkorm.</t>
  </si>
  <si>
    <t>Kaukció,víz.kártér.</t>
  </si>
  <si>
    <t>78.</t>
  </si>
  <si>
    <t>POLGHIV.Áramdíj visszaut. (bevétel)</t>
  </si>
  <si>
    <t>Áramdíj visszaut.</t>
  </si>
  <si>
    <t>79.</t>
  </si>
  <si>
    <t>Termőföld eladás</t>
  </si>
  <si>
    <t>tárgyieszk.eladás</t>
  </si>
  <si>
    <t>80.</t>
  </si>
  <si>
    <t>Pénzeszközök betét visszavétel csökkentése</t>
  </si>
  <si>
    <t>81.</t>
  </si>
  <si>
    <t xml:space="preserve">Kincstárjegy lejárat  visszavétel </t>
  </si>
  <si>
    <t>86.</t>
  </si>
  <si>
    <t>POLG.HIV. TÁMOP Pályázat  int.finansz.</t>
  </si>
  <si>
    <t>91.</t>
  </si>
  <si>
    <t>POLG.HIV. Eszköz vás.</t>
  </si>
  <si>
    <t>92.</t>
  </si>
  <si>
    <t>ESZI Eszköz vás.</t>
  </si>
  <si>
    <t>93.</t>
  </si>
  <si>
    <t>MŰVHÁZ. Eszköz vás.</t>
  </si>
  <si>
    <t>94.</t>
  </si>
  <si>
    <t>ÓVODA  Szőnyeg ,eszköz vás.</t>
  </si>
  <si>
    <t>95.</t>
  </si>
  <si>
    <t>ESZI Ágazati pótlék</t>
  </si>
  <si>
    <t>96.</t>
  </si>
  <si>
    <t>ÓVODA Ágazati pótlék</t>
  </si>
  <si>
    <t>97.</t>
  </si>
  <si>
    <t>98.</t>
  </si>
  <si>
    <t>100.</t>
  </si>
  <si>
    <t>POLG.HIV.Kompenzáció 1-8 hó</t>
  </si>
  <si>
    <t>101.</t>
  </si>
  <si>
    <t>ESZI.Kompenzáció 1-8 hó</t>
  </si>
  <si>
    <t>102.</t>
  </si>
  <si>
    <t>MŰVHÁZ.Kompenzáció 1-8.hó</t>
  </si>
  <si>
    <t>103.</t>
  </si>
  <si>
    <t>ÓVODA Kompenzáció 1-8. hó</t>
  </si>
  <si>
    <t>2.sz.módosítás</t>
  </si>
  <si>
    <t>108.</t>
  </si>
  <si>
    <t>Bér kompenzáció szeptember</t>
  </si>
  <si>
    <t>BMÖGF/48-199/2014</t>
  </si>
  <si>
    <t>109.</t>
  </si>
  <si>
    <t>BAC/10493-3/2014</t>
  </si>
  <si>
    <t>110.</t>
  </si>
  <si>
    <t>Szociális támogatás szeptember</t>
  </si>
  <si>
    <t>BMÖGF/21-41/2014</t>
  </si>
  <si>
    <t>111.</t>
  </si>
  <si>
    <t>BAC/10178-11/2014</t>
  </si>
  <si>
    <t>112.</t>
  </si>
  <si>
    <t>Bér kompenzáció október</t>
  </si>
  <si>
    <t>BMÖGF/48-235/2014</t>
  </si>
  <si>
    <t>113.</t>
  </si>
  <si>
    <t>114.</t>
  </si>
  <si>
    <t>PH Kompenzáció 9-11. hó</t>
  </si>
  <si>
    <t>115.</t>
  </si>
  <si>
    <t>ESZI.Kompenzáció 9-11. hó</t>
  </si>
  <si>
    <t>116.</t>
  </si>
  <si>
    <t>117.</t>
  </si>
  <si>
    <t>118.</t>
  </si>
  <si>
    <t>MŰVHÁZ.Kompenzáció 9-11. hó</t>
  </si>
  <si>
    <t>119.</t>
  </si>
  <si>
    <t>120.</t>
  </si>
  <si>
    <t>ÓVODA Kompenzáció 9-11. hó</t>
  </si>
  <si>
    <t>121.</t>
  </si>
  <si>
    <t>Óvoda Pedagógus béremelés 3 hó</t>
  </si>
  <si>
    <t>122.</t>
  </si>
  <si>
    <t>Óvoda Jubileumi jutalom bérkülönbözet</t>
  </si>
  <si>
    <t>123.</t>
  </si>
  <si>
    <t>Óvoda dajka bérkülönbözet</t>
  </si>
  <si>
    <t>128.</t>
  </si>
  <si>
    <t>ÁROP pályázat finanszírozása</t>
  </si>
  <si>
    <t>129.</t>
  </si>
  <si>
    <t>133.</t>
  </si>
  <si>
    <t>Orvosi praxis finaszírozása</t>
  </si>
  <si>
    <t>135.</t>
  </si>
  <si>
    <t>PH eszköz.vás.  Kávéfőző v.</t>
  </si>
  <si>
    <t>138.</t>
  </si>
  <si>
    <t>Rendezvénytér MVH finanszírozás</t>
  </si>
  <si>
    <t>139.</t>
  </si>
  <si>
    <t>Piac csarnok MVH finanszírozás</t>
  </si>
  <si>
    <t>140.</t>
  </si>
  <si>
    <t>Tanyagondnoki autó MVH finanszírozás</t>
  </si>
  <si>
    <t>141.</t>
  </si>
  <si>
    <t>198.</t>
  </si>
  <si>
    <t>199.</t>
  </si>
  <si>
    <t>5.Módosítás (Átcsoportosítás)</t>
  </si>
  <si>
    <t>200.</t>
  </si>
  <si>
    <t>Önkormányzat átcsoportosítás (bér szoc-ra)</t>
  </si>
  <si>
    <t>Önkormányzat átcsoportosítás (beruház.belül)</t>
  </si>
  <si>
    <t>Szennyvíztelep Nemz.Fejl.Min. fin</t>
  </si>
  <si>
    <t>142.</t>
  </si>
  <si>
    <t xml:space="preserve">PH Választások finanszírozása különbözet </t>
  </si>
  <si>
    <t>144.</t>
  </si>
  <si>
    <t>MŰVHÁZ. Közművelődési érdek.növelő tám.</t>
  </si>
  <si>
    <t>145.</t>
  </si>
  <si>
    <t>MŰVHÁZ. Könyvtári érdekeltségnövelő tám.</t>
  </si>
  <si>
    <t>146.</t>
  </si>
  <si>
    <t>PH eszköz.vás.</t>
  </si>
  <si>
    <t>147.</t>
  </si>
  <si>
    <t>MŰVHÁZ.eszköz vás</t>
  </si>
  <si>
    <t>148.</t>
  </si>
  <si>
    <t>Óvoda eszköz vás.</t>
  </si>
  <si>
    <t>3.sz.módosítás</t>
  </si>
  <si>
    <t>151.</t>
  </si>
  <si>
    <t>Szociális támogatás október</t>
  </si>
  <si>
    <t>BMÖGF/21-45/2014</t>
  </si>
  <si>
    <t>152.</t>
  </si>
  <si>
    <t>153.</t>
  </si>
  <si>
    <t>Bér kompenzáció november</t>
  </si>
  <si>
    <t>BMÖGF/48-271/2014</t>
  </si>
  <si>
    <t>154.</t>
  </si>
  <si>
    <t>Bér kompenzáció december</t>
  </si>
  <si>
    <t>BMÖGF/48-290/2014</t>
  </si>
  <si>
    <t>155.</t>
  </si>
  <si>
    <t>156.</t>
  </si>
  <si>
    <t>Falugondnoki szolgáltatás 2014.évi pótigény</t>
  </si>
  <si>
    <t>157.</t>
  </si>
  <si>
    <t>158.</t>
  </si>
  <si>
    <t>Art mozihálózat fejlesztése</t>
  </si>
  <si>
    <t>BMÖGF/6-1/2014</t>
  </si>
  <si>
    <t>159.</t>
  </si>
  <si>
    <t>Közbiztonság pályázat</t>
  </si>
  <si>
    <t>BMÖGF/77-120/2014</t>
  </si>
  <si>
    <t>Nemzetiség Önkormányzatok</t>
  </si>
  <si>
    <t>2014. IV.mód</t>
  </si>
  <si>
    <t>4.sz.módosítás</t>
  </si>
  <si>
    <t>Pénzügyi műveletek bevételei</t>
  </si>
  <si>
    <t>Német nemzetiségi 2013.pénzm</t>
  </si>
  <si>
    <t>pénzm.tám.ért.pé.átv.</t>
  </si>
  <si>
    <t>Német nemzetiségi 2014.működés tám.</t>
  </si>
  <si>
    <t>müköd.tám.különbözet.</t>
  </si>
  <si>
    <t>Német nemzetiségi 2014.feladatal. tám.</t>
  </si>
  <si>
    <t>feladatal.tám.különbözet.</t>
  </si>
  <si>
    <t>Cigány nemzetiségi 2013.pénzm</t>
  </si>
  <si>
    <t>Cigány nemzetiségi 2014.működési tám</t>
  </si>
  <si>
    <t>Cigány nemzetiségi 2014.feladatal. tám.</t>
  </si>
  <si>
    <t>Nemzetiség Összesen</t>
  </si>
  <si>
    <t>Cigány nemzetiségi 2014 Emberi Erőfor.pály</t>
  </si>
  <si>
    <t>Pályázati pénz.átv.</t>
  </si>
  <si>
    <t>Intézményfinanszírozás (-)</t>
  </si>
  <si>
    <t>Mindösszesen Svk.Város Összesen</t>
  </si>
  <si>
    <t>1.sz. kiadás melléklet</t>
  </si>
  <si>
    <t>Ssz.</t>
  </si>
  <si>
    <t>Járulék</t>
  </si>
  <si>
    <t>Péneszk. átadás</t>
  </si>
  <si>
    <t xml:space="preserve">Intézm.fin.  </t>
  </si>
  <si>
    <t>Beruházás</t>
  </si>
  <si>
    <t>Felújítás</t>
  </si>
  <si>
    <t>Pénzesz. átadás</t>
  </si>
  <si>
    <t>Finanszír. kiad.Pénz. Betétként.ehelyezése</t>
  </si>
  <si>
    <t>Felhalm.  kiadás összesen</t>
  </si>
  <si>
    <t>ÁFA visszatérítés</t>
  </si>
  <si>
    <t>Környezetterhelési díj visszatérítés</t>
  </si>
  <si>
    <t>Pénzmaradvány 2013.igényb.Önk..</t>
  </si>
  <si>
    <t>Pénzmaradvány 2013.igényb.Önk.</t>
  </si>
  <si>
    <t>zárszámadás.alulf.közp.</t>
  </si>
  <si>
    <t>Pénzm. 2013.igényb.Önk.Int.visszaut.</t>
  </si>
  <si>
    <t>zárszámadás.túlf.visszut.</t>
  </si>
  <si>
    <t>Pénzm. 2013.igényb.Önk.int.alulf.kiut.visszaut</t>
  </si>
  <si>
    <t>zársz.ÓVODA.alulf.kiut.</t>
  </si>
  <si>
    <t>24.</t>
  </si>
  <si>
    <t>Orvosi ügyelet többletfinanszírozás</t>
  </si>
  <si>
    <t>12/214.KT hat.</t>
  </si>
  <si>
    <t>25.</t>
  </si>
  <si>
    <t>Korsós Zoltán terület csere</t>
  </si>
  <si>
    <t>26.</t>
  </si>
  <si>
    <t>Bírkózó terem - terület vásárlás</t>
  </si>
  <si>
    <t>15/214.KT hat.</t>
  </si>
  <si>
    <t>27.</t>
  </si>
  <si>
    <t>Tanyagondnoki szolgálat gk. besz,</t>
  </si>
  <si>
    <t>38/2014.KT hat.</t>
  </si>
  <si>
    <t>28.</t>
  </si>
  <si>
    <t>Ravatalozó többlet költsége</t>
  </si>
  <si>
    <t>29.</t>
  </si>
  <si>
    <t>Kerékpárút karbantartás</t>
  </si>
  <si>
    <t>35/2014.KT hat.</t>
  </si>
  <si>
    <t>30.</t>
  </si>
  <si>
    <t>Bócsai úti kerékpárút és csap.csat. ép. terv.</t>
  </si>
  <si>
    <t>50/2014.KT hat.</t>
  </si>
  <si>
    <t>31.</t>
  </si>
  <si>
    <t>Labdarúgó pálya világítás</t>
  </si>
  <si>
    <t>51/2014.KT hat.</t>
  </si>
  <si>
    <t>Pénzmaradvány 2013.igényb.POLGHIV.</t>
  </si>
  <si>
    <t>zárszámadás túlf.</t>
  </si>
  <si>
    <t>zárszámadás.túlf.visz.</t>
  </si>
  <si>
    <t>zárszámadás.túlf.vissz</t>
  </si>
  <si>
    <t>Pénzm. 2013.igényb.ÓVODA Intézményfin.</t>
  </si>
  <si>
    <t>zársz..alulf.kif..intm.fin.</t>
  </si>
  <si>
    <t>Takarítógép művelődési ház</t>
  </si>
  <si>
    <t>27/2014 Pü-i Biz. Hat</t>
  </si>
  <si>
    <t>Takarítógép művelődési ház Áfa</t>
  </si>
  <si>
    <t xml:space="preserve">áfa </t>
  </si>
  <si>
    <t>Pénzeszközök betétként elhelyezése</t>
  </si>
  <si>
    <t>finanszíroz.kiadás</t>
  </si>
  <si>
    <t>38.</t>
  </si>
  <si>
    <t>Birkózóterem felújítás</t>
  </si>
  <si>
    <t>felhalm.tart-ból</t>
  </si>
  <si>
    <t>39.</t>
  </si>
  <si>
    <t>Közmunka  prg. úthenger vás.</t>
  </si>
  <si>
    <t>Téli közfogl - novembertől</t>
  </si>
  <si>
    <t>40.</t>
  </si>
  <si>
    <t>Közmunka  prg. ágvágó, vésőgép</t>
  </si>
  <si>
    <t>Téli közfogl - márciustól</t>
  </si>
  <si>
    <t>41.</t>
  </si>
  <si>
    <t>Közmunka prg. gyalugép</t>
  </si>
  <si>
    <t>Közfogl.</t>
  </si>
  <si>
    <t>42.</t>
  </si>
  <si>
    <t>Közmunka kisértékű eszközök</t>
  </si>
  <si>
    <t>Téli közfogl-márciustól</t>
  </si>
  <si>
    <t>43.</t>
  </si>
  <si>
    <t>Önkormányzat kisértékű eszközök</t>
  </si>
  <si>
    <t>Kisértékű eszközök</t>
  </si>
  <si>
    <t>44.</t>
  </si>
  <si>
    <t>Polgárőr Egyesület választási megbíz.díj</t>
  </si>
  <si>
    <t>Támogatás</t>
  </si>
  <si>
    <t>V-tó Gyögyvirág u.lakossági úthozzájár.</t>
  </si>
  <si>
    <t>ESZI TÁMOP Pályázat</t>
  </si>
  <si>
    <t>Intézményfin.kisértékű eszk. Polghiv.</t>
  </si>
  <si>
    <t>Polghiv. kisértékű eszk.besz.</t>
  </si>
  <si>
    <t>Intézményfin. kisértékű eszk. ESZI</t>
  </si>
  <si>
    <t>ESZI  kisértékű eszk.besz.</t>
  </si>
  <si>
    <t>51.</t>
  </si>
  <si>
    <t>Ravatalózó ei.helyesb.beruh-ról felújít.-ra</t>
  </si>
  <si>
    <t>átcsoportosítás</t>
  </si>
  <si>
    <t xml:space="preserve">Soltvadkert Város összesen </t>
  </si>
  <si>
    <t>1.sz. módosítás</t>
  </si>
  <si>
    <t>Bér kompenzáció</t>
  </si>
  <si>
    <t>60.</t>
  </si>
  <si>
    <t>Pro Scole kitüntetések nyugdíjas pedagógusok</t>
  </si>
  <si>
    <t>pénzeszköz átadás</t>
  </si>
  <si>
    <t xml:space="preserve">POLGH.Választások finanszírozása </t>
  </si>
  <si>
    <t>66.</t>
  </si>
  <si>
    <t>Tűzoltóság napelem saját erő</t>
  </si>
  <si>
    <t>Kincstárjegy lejárat  visszavétel  Műk.tart.-ra</t>
  </si>
  <si>
    <t>82.</t>
  </si>
  <si>
    <t>Kincstárjegy lekötés</t>
  </si>
  <si>
    <t>83.</t>
  </si>
  <si>
    <t xml:space="preserve">Kunság-Halas Nonprofit Tőrzstőke </t>
  </si>
  <si>
    <t>Részesedés (Tőrzstőke)</t>
  </si>
  <si>
    <t>84.</t>
  </si>
  <si>
    <t>ÁROP pályázat   (Bér,járulék.Dologi)</t>
  </si>
  <si>
    <t xml:space="preserve">Műk.tart.-ról </t>
  </si>
  <si>
    <t>85.</t>
  </si>
  <si>
    <t>Átcsoportosítás Felhalmoz.tart.Működési tart.</t>
  </si>
  <si>
    <t>Tartalék átcsop.</t>
  </si>
  <si>
    <t xml:space="preserve">TÁMOP Eszi  (Bér+Járulék) </t>
  </si>
  <si>
    <t>(Bér+Járulék)Műk.t.-ból</t>
  </si>
  <si>
    <t>87.</t>
  </si>
  <si>
    <t>Tanyagondnoki szolg.álat gk. besz,Átcs.Fel.tart.</t>
  </si>
  <si>
    <t>38/2014.KT hat.Feh.tart-ról</t>
  </si>
  <si>
    <t>88.</t>
  </si>
  <si>
    <t>Katolikus temető járda</t>
  </si>
  <si>
    <t>Felhalmozási. tart.ból</t>
  </si>
  <si>
    <t>89.</t>
  </si>
  <si>
    <t>Birkózó teremfelújítás  többlet  ktgei.</t>
  </si>
  <si>
    <t>Felhalmozási .tart.ból</t>
  </si>
  <si>
    <t>90.</t>
  </si>
  <si>
    <t>Ifjúság u.társasház gáz.felújítás</t>
  </si>
  <si>
    <t>Felhalmozási.tart.ból</t>
  </si>
  <si>
    <t>99.</t>
  </si>
  <si>
    <t>Önkormányzat kompenzáció 1-8 hó</t>
  </si>
  <si>
    <t>kompenzáció</t>
  </si>
  <si>
    <t>104.</t>
  </si>
  <si>
    <t>Vadkert Komszolg.KFT.Többlet feladatok</t>
  </si>
  <si>
    <t>többlet fel.műk.tart.</t>
  </si>
  <si>
    <t>105.</t>
  </si>
  <si>
    <t>Báró Orczy Lőrincz emlék plakett kész.</t>
  </si>
  <si>
    <t>működ.tart.-ból</t>
  </si>
  <si>
    <t>106.</t>
  </si>
  <si>
    <t>Szent István szobor öntése</t>
  </si>
  <si>
    <t>107.</t>
  </si>
  <si>
    <t>Richter Ilona könyv beszerzés</t>
  </si>
  <si>
    <t>2.sz. módosítás</t>
  </si>
  <si>
    <t>Közmunka programok finanszírozása</t>
  </si>
  <si>
    <t>124.</t>
  </si>
  <si>
    <t>Adósságkonszolidált önk.pály. Átvezetés</t>
  </si>
  <si>
    <t>Út felújítás</t>
  </si>
  <si>
    <t>Polgármesteri Hivatal felújítás</t>
  </si>
  <si>
    <t>Régi Művelődési Ház felújítás</t>
  </si>
  <si>
    <t>Madách u-i átemelő ei.(csapadékvíz)</t>
  </si>
  <si>
    <t>****</t>
  </si>
  <si>
    <t>125.</t>
  </si>
  <si>
    <t>Madách u-i átemelő ei.különbözet</t>
  </si>
  <si>
    <t>126.</t>
  </si>
  <si>
    <t>Bacsó B. és József A. u. csap.víz kisátem.ép.</t>
  </si>
  <si>
    <t>127.</t>
  </si>
  <si>
    <t>Régi Művelődési Ház építési pótmunkái</t>
  </si>
  <si>
    <t>130.</t>
  </si>
  <si>
    <t>2013.évi normatíva visszafizetés</t>
  </si>
  <si>
    <t>131.</t>
  </si>
  <si>
    <t>Református Egyház  Beruh.célú pénz.átad.</t>
  </si>
  <si>
    <t>132.</t>
  </si>
  <si>
    <t>Tűzoltóság finanszírozása</t>
  </si>
  <si>
    <t>134.</t>
  </si>
  <si>
    <t>Orvosi praxis szoftver beszerzés</t>
  </si>
  <si>
    <t>PH eszköz.vás. Kávéfőző v.</t>
  </si>
  <si>
    <t>136.</t>
  </si>
  <si>
    <t>Skoda személygépkocsi beszerzés</t>
  </si>
  <si>
    <t>137.</t>
  </si>
  <si>
    <t>Vadkert Komszolg.KFT.többlet feladatok</t>
  </si>
  <si>
    <t xml:space="preserve">PH. Választások finanszírozása </t>
  </si>
  <si>
    <t>143.</t>
  </si>
  <si>
    <t>Kántor András Veterán Egyesület pé.átad.</t>
  </si>
  <si>
    <t xml:space="preserve">PH eszköz.vás.  </t>
  </si>
  <si>
    <t>149.</t>
  </si>
  <si>
    <t>Ifjúság u.lakás gázfelúj .átcsop felújításra ber.</t>
  </si>
  <si>
    <t>átcsop.</t>
  </si>
  <si>
    <t>150.</t>
  </si>
  <si>
    <t>Felhalmozási tart.-ról átcsop. Működési tart.-ra</t>
  </si>
  <si>
    <t>3.sz. módosítás</t>
  </si>
  <si>
    <t>Német nemzetiségi 2013.évi pénzm.</t>
  </si>
  <si>
    <t>pénzmar.dologira</t>
  </si>
  <si>
    <t>Cigány nemzetiségi 2013.évi pénzm.</t>
  </si>
  <si>
    <t>Nemzetiségek összesen</t>
  </si>
  <si>
    <t>1.sz.módositás</t>
  </si>
  <si>
    <t>Német nemzetiségi 2014 átcsop dologiról</t>
  </si>
  <si>
    <t>Átcsop.Dologiról Bérre</t>
  </si>
  <si>
    <t xml:space="preserve">Német nemzetiségi 2014 átcsop.dologiról  </t>
  </si>
  <si>
    <t>Átcsop.Dologiról Járulékra</t>
  </si>
  <si>
    <t>2.sz.módositás</t>
  </si>
  <si>
    <t>Német nemzetiség  átcsop.dolog.felh-ra</t>
  </si>
  <si>
    <t>Átcsop.dol.-ról felh.-ra</t>
  </si>
  <si>
    <t>3.sz.módositás</t>
  </si>
  <si>
    <t>Intézményfinanszírozás  (-)</t>
  </si>
  <si>
    <t>Mindösszesen Svk.Város  Önkorm.</t>
  </si>
  <si>
    <t>ezer Ft-ban</t>
  </si>
  <si>
    <t>BEVÉTELEK</t>
  </si>
  <si>
    <t>Megnevezés</t>
  </si>
  <si>
    <t>Intézményi bevételek</t>
  </si>
  <si>
    <t>ÖSSZESEN:</t>
  </si>
  <si>
    <t>KIADÁSOK</t>
  </si>
  <si>
    <t>Intézmény</t>
  </si>
  <si>
    <t>Összesen</t>
  </si>
  <si>
    <t>Polgármesteri Hivatal</t>
  </si>
  <si>
    <t>MINDÖSSZESEN</t>
  </si>
  <si>
    <t>Szem.jutt.</t>
  </si>
  <si>
    <t xml:space="preserve">Járulék </t>
  </si>
  <si>
    <t>Dologi</t>
  </si>
  <si>
    <t>Pénzbeli</t>
  </si>
  <si>
    <t xml:space="preserve">Települési hulladék kezelés </t>
  </si>
  <si>
    <t xml:space="preserve">Folyóirat kiadás </t>
  </si>
  <si>
    <t>Közvilágítás</t>
  </si>
  <si>
    <t xml:space="preserve">Városgazdálkodás </t>
  </si>
  <si>
    <t xml:space="preserve">Közcélú foglalkoztatás </t>
  </si>
  <si>
    <t>Szociális ellátás</t>
  </si>
  <si>
    <t>Pénzeszköz átadások</t>
  </si>
  <si>
    <t xml:space="preserve">Egyéb feladatok </t>
  </si>
  <si>
    <t>Nappali ellátás</t>
  </si>
  <si>
    <t xml:space="preserve">Demens ellátás </t>
  </si>
  <si>
    <t>Gyermekjólét</t>
  </si>
  <si>
    <t>Szociális étkezés</t>
  </si>
  <si>
    <t xml:space="preserve">Családsegítés </t>
  </si>
  <si>
    <t>Könyvtár áll. Gy.</t>
  </si>
  <si>
    <t>Sportcsarnok</t>
  </si>
  <si>
    <t>Mozi</t>
  </si>
  <si>
    <t xml:space="preserve">Óvodai étkezés </t>
  </si>
  <si>
    <t xml:space="preserve">Óvodai nevelés </t>
  </si>
  <si>
    <t>Sajátos nevelésű</t>
  </si>
  <si>
    <t>Bölcsőde</t>
  </si>
  <si>
    <t>Óvoda</t>
  </si>
  <si>
    <t>Önkormányzat</t>
  </si>
  <si>
    <t>Tartalék</t>
  </si>
  <si>
    <t>Jogcím</t>
  </si>
  <si>
    <t>FELHALMOZÁSI KIADÁSOK ÖSSZESEN:</t>
  </si>
  <si>
    <t>Engedélyezett átlaglétszám</t>
  </si>
  <si>
    <t>Pénzeszköz átadás</t>
  </si>
  <si>
    <t>Pénzbeni juttatás</t>
  </si>
  <si>
    <t>MŰKÖDÉSI BEVÉTELEK:</t>
  </si>
  <si>
    <t xml:space="preserve"> Helyi adók</t>
  </si>
  <si>
    <t xml:space="preserve">BEVÉTELEK ÖSSZESEN: </t>
  </si>
  <si>
    <t>Tanyagondnoki szolg.</t>
  </si>
  <si>
    <t>Könyvtári szolg.</t>
  </si>
  <si>
    <t>Sajátos önkormányzati bevétel</t>
  </si>
  <si>
    <t>ezer Ft</t>
  </si>
  <si>
    <t>Egyesített Szoc. Intézmény</t>
  </si>
  <si>
    <t>Közművelődési Intézmény</t>
  </si>
  <si>
    <t xml:space="preserve">    Szennyvíziszap (alap képzés)</t>
  </si>
  <si>
    <t>Változás (+/-)</t>
  </si>
  <si>
    <t xml:space="preserve">   Járdaépítés</t>
  </si>
  <si>
    <t>Pe.átad.</t>
  </si>
  <si>
    <t>Egység</t>
  </si>
  <si>
    <t>ESZI</t>
  </si>
  <si>
    <t>Lakott külterület</t>
  </si>
  <si>
    <t>Üdülőhelyi felad.</t>
  </si>
  <si>
    <t>Gyermekjóléti szolg.</t>
  </si>
  <si>
    <t xml:space="preserve">Szociális étkezés </t>
  </si>
  <si>
    <t xml:space="preserve">Házi segítségnyújtás </t>
  </si>
  <si>
    <t>Tanyagondnoki szolgáltatás</t>
  </si>
  <si>
    <t xml:space="preserve">Időskorúak nappali ell. </t>
  </si>
  <si>
    <t>Demens nappali ell.</t>
  </si>
  <si>
    <t>Bölcsődei ellátás</t>
  </si>
  <si>
    <t>Rendszeres gyv.</t>
  </si>
  <si>
    <t>3. V. több gyermek</t>
  </si>
  <si>
    <t xml:space="preserve">tartósan beteg </t>
  </si>
  <si>
    <t>A.</t>
  </si>
  <si>
    <t>SZJA helyben maradó</t>
  </si>
  <si>
    <t>R.III.</t>
  </si>
  <si>
    <t>Sajátos önk. bevétel</t>
  </si>
  <si>
    <t>Szakfeladat</t>
  </si>
  <si>
    <t>Létszám</t>
  </si>
  <si>
    <t>Ft</t>
  </si>
  <si>
    <t>fő</t>
  </si>
  <si>
    <t>%</t>
  </si>
  <si>
    <t>Lakásfenntartási tám.</t>
  </si>
  <si>
    <t>Köztemetés</t>
  </si>
  <si>
    <t>Rendsz.gyvk.</t>
  </si>
  <si>
    <t>Kieg.gyvk.</t>
  </si>
  <si>
    <t>Óvodáztatási támogatás</t>
  </si>
  <si>
    <t>Foglalkoztatást helyettesítő tám.</t>
  </si>
  <si>
    <t>Rendszeres szociális segélyezettek</t>
  </si>
  <si>
    <t>Bursa Hungarica ösztöndíjpályázat</t>
  </si>
  <si>
    <t>Személyi juttatások</t>
  </si>
  <si>
    <t>Járulékok</t>
  </si>
  <si>
    <t>Dologi kiadások</t>
  </si>
  <si>
    <t>Működési kiadások összesen</t>
  </si>
  <si>
    <t>Berházások</t>
  </si>
  <si>
    <t>Felújítások</t>
  </si>
  <si>
    <t>Felhalm.célú tám.kölcsön</t>
  </si>
  <si>
    <t>Felhalmozási tartalék</t>
  </si>
  <si>
    <t>Felhalmozás összesen</t>
  </si>
  <si>
    <t xml:space="preserve">   Beruházások</t>
  </si>
  <si>
    <t xml:space="preserve">   Felújítások</t>
  </si>
  <si>
    <t>Közcélú munka Önkorm.</t>
  </si>
  <si>
    <t xml:space="preserve"> </t>
  </si>
  <si>
    <t xml:space="preserve">Soltvadkert Város Önkormányzat </t>
  </si>
  <si>
    <t>Támogatott szervezet megnevezése</t>
  </si>
  <si>
    <t>*</t>
  </si>
  <si>
    <t xml:space="preserve">   Közmunka Sthil, egyéb kisértékű eszk.</t>
  </si>
  <si>
    <t>Egyéb részesedések</t>
  </si>
  <si>
    <t xml:space="preserve">Kunság Halas Nonprofit KFT.Tőrzstőke (részesedés) </t>
  </si>
  <si>
    <t>A) Befektetett Pénzügyi eszközök összesen</t>
  </si>
  <si>
    <t>Idegen forg. Adó tartózk.u.</t>
  </si>
  <si>
    <t>Költségvetési évben esedékes követelések közhatalmi bev.(Helyi adó Értékvesztése)</t>
  </si>
  <si>
    <t>Költségvetési évben esedékes követelés működési bevételre Vízműtől átvett  (Vízdíj értékvesztése)</t>
  </si>
  <si>
    <t>Költségvetési évben esedékes követelés működési bevételre (Vevők)</t>
  </si>
  <si>
    <t>Költségvetési évben esedékes felh. célú  kölcsönök visszatér.</t>
  </si>
  <si>
    <t>D) Költségvetési évben esdékes követelések</t>
  </si>
  <si>
    <t>Önkormányzat és Nemzetiségi önk.Mindösszesen</t>
  </si>
  <si>
    <t>Alaptevékenység maradványa (Intézmények össz.7/A)</t>
  </si>
  <si>
    <t>Önkormányzat felhalmozási kiadásai</t>
  </si>
  <si>
    <t>Üdülő szálláshely</t>
  </si>
  <si>
    <t xml:space="preserve">    Felhalmozási tartalék</t>
  </si>
  <si>
    <t>Felh. Befektetési célú értékpapír vásárlás</t>
  </si>
  <si>
    <t>Felh.Befektetési célú értékp.vás.</t>
  </si>
  <si>
    <t>Működési tartalék ,egyéb</t>
  </si>
  <si>
    <t>Műk. és felh.kiad.össz.</t>
  </si>
  <si>
    <t xml:space="preserve">   Szv.telep felújítás</t>
  </si>
  <si>
    <t>I.</t>
  </si>
  <si>
    <t>Helyi önkormányzatok működésének általános támogatása</t>
  </si>
  <si>
    <t>I.1.</t>
  </si>
  <si>
    <t>I.1.a</t>
  </si>
  <si>
    <t>Önkorm-i hivatal műk.tám</t>
  </si>
  <si>
    <t>I.1.b</t>
  </si>
  <si>
    <t>I.1.ba</t>
  </si>
  <si>
    <t>I.1.bb</t>
  </si>
  <si>
    <t>I.1.bd</t>
  </si>
  <si>
    <t>Közutak fenntartása</t>
  </si>
  <si>
    <t>II.</t>
  </si>
  <si>
    <t>Települési önkormányzatok egyes köznevelési feladatainak támogatása</t>
  </si>
  <si>
    <t>II.1</t>
  </si>
  <si>
    <t>Óvodaped.bértámogatás</t>
  </si>
  <si>
    <t>II.2</t>
  </si>
  <si>
    <t>Óvoda működtetési tám.</t>
  </si>
  <si>
    <t>II.3.a</t>
  </si>
  <si>
    <t>Gyermekétkeztetés-Bölcsőde</t>
  </si>
  <si>
    <t>II.3.b</t>
  </si>
  <si>
    <t>Gyermekétkeztetés-Óvoda</t>
  </si>
  <si>
    <t>III.</t>
  </si>
  <si>
    <t>Települési önkormányzatok szociális és gyermekjóléti feladatainak támogatása</t>
  </si>
  <si>
    <t>III.3.a</t>
  </si>
  <si>
    <t>III.3.c</t>
  </si>
  <si>
    <t>III.3.d</t>
  </si>
  <si>
    <t>III.3.e</t>
  </si>
  <si>
    <t>III.3.f</t>
  </si>
  <si>
    <t>III.3.g</t>
  </si>
  <si>
    <t>III.3.j</t>
  </si>
  <si>
    <t>IV.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</si>
</sst>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.0_);_(* \(#,##0.0\);_(* &quot;-&quot;??_);_(@_)"/>
    <numFmt numFmtId="169" formatCode="_(* #,##0_);_(* \(#,##0\);_(* &quot;-&quot;??_);_(@_)"/>
    <numFmt numFmtId="170" formatCode="_-* #,##0\ _F_t_-;\-* #,##0\ _F_t_-;_-* &quot;-&quot;??\ _F_t_-;_-@_-"/>
    <numFmt numFmtId="171" formatCode="#,##0.0"/>
    <numFmt numFmtId="172" formatCode="mmmm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#,##0.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yyyy/mm/dd;@"/>
    <numFmt numFmtId="183" formatCode="[$-40E]mmm/\ d\.;@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1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u val="single"/>
      <sz val="10"/>
      <name val="Arial CE"/>
      <family val="0"/>
    </font>
    <font>
      <b/>
      <sz val="9"/>
      <name val="Arial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12"/>
      <name val="Garamond"/>
      <family val="1"/>
    </font>
    <font>
      <sz val="12"/>
      <name val="Times New Roman"/>
      <family val="1"/>
    </font>
    <font>
      <sz val="9"/>
      <name val="Arial CE"/>
      <family val="2"/>
    </font>
    <font>
      <sz val="9"/>
      <color indexed="10"/>
      <name val="Arial CE"/>
      <family val="2"/>
    </font>
    <font>
      <sz val="7.5"/>
      <name val="Arial CE"/>
      <family val="0"/>
    </font>
    <font>
      <sz val="6"/>
      <name val="Arial"/>
      <family val="2"/>
    </font>
    <font>
      <b/>
      <sz val="6"/>
      <name val="Arial"/>
      <family val="2"/>
    </font>
    <font>
      <i/>
      <sz val="10"/>
      <name val="Arial CE"/>
      <family val="0"/>
    </font>
    <font>
      <u val="single"/>
      <sz val="8"/>
      <name val="Arial CE"/>
      <family val="0"/>
    </font>
    <font>
      <u val="single"/>
      <sz val="9"/>
      <name val="Arial"/>
      <family val="2"/>
    </font>
    <font>
      <b/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1" borderId="5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0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8" applyNumberFormat="0" applyAlignment="0" applyProtection="0"/>
    <xf numFmtId="0" fontId="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4" fillId="0" borderId="9" applyNumberFormat="0" applyFill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1" fillId="0" borderId="0" applyFont="0" applyFill="0" applyBorder="0" applyAlignment="0" applyProtection="0"/>
  </cellStyleXfs>
  <cellXfs count="2144">
    <xf numFmtId="0" fontId="0" fillId="0" borderId="0" xfId="0" applyAlignment="1">
      <alignment/>
    </xf>
    <xf numFmtId="3" fontId="4" fillId="0" borderId="0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3" fontId="8" fillId="0" borderId="10" xfId="0" applyNumberFormat="1" applyFont="1" applyFill="1" applyBorder="1" applyAlignment="1" applyProtection="1">
      <alignment horizontal="center"/>
      <protection locked="0"/>
    </xf>
    <xf numFmtId="3" fontId="11" fillId="0" borderId="0" xfId="0" applyNumberFormat="1" applyFont="1" applyFill="1" applyBorder="1" applyAlignment="1" applyProtection="1">
      <alignment horizontal="centerContinuous"/>
      <protection locked="0"/>
    </xf>
    <xf numFmtId="3" fontId="10" fillId="0" borderId="0" xfId="0" applyNumberFormat="1" applyFont="1" applyFill="1" applyBorder="1" applyAlignment="1" applyProtection="1">
      <alignment/>
      <protection locked="0"/>
    </xf>
    <xf numFmtId="3" fontId="11" fillId="0" borderId="0" xfId="0" applyNumberFormat="1" applyFont="1" applyFill="1" applyBorder="1" applyAlignment="1" applyProtection="1">
      <alignment/>
      <protection locked="0"/>
    </xf>
    <xf numFmtId="3" fontId="10" fillId="0" borderId="0" xfId="0" applyNumberFormat="1" applyFont="1" applyFill="1" applyBorder="1" applyAlignment="1" applyProtection="1">
      <alignment/>
      <protection locked="0"/>
    </xf>
    <xf numFmtId="0" fontId="10" fillId="0" borderId="0" xfId="0" applyFont="1" applyAlignment="1">
      <alignment/>
    </xf>
    <xf numFmtId="3" fontId="8" fillId="0" borderId="0" xfId="0" applyNumberFormat="1" applyFont="1" applyFill="1" applyBorder="1" applyAlignment="1" applyProtection="1">
      <alignment horizontal="right"/>
      <protection locked="0"/>
    </xf>
    <xf numFmtId="3" fontId="9" fillId="0" borderId="0" xfId="0" applyNumberFormat="1" applyFont="1" applyFill="1" applyBorder="1" applyAlignment="1" applyProtection="1">
      <alignment horizontal="centerContinuous"/>
      <protection locked="0"/>
    </xf>
    <xf numFmtId="3" fontId="9" fillId="0" borderId="11" xfId="0" applyNumberFormat="1" applyFont="1" applyFill="1" applyBorder="1" applyAlignment="1" applyProtection="1">
      <alignment/>
      <protection locked="0"/>
    </xf>
    <xf numFmtId="171" fontId="8" fillId="0" borderId="0" xfId="0" applyNumberFormat="1" applyFont="1" applyFill="1" applyBorder="1" applyAlignment="1" applyProtection="1">
      <alignment horizontal="right"/>
      <protection locked="0"/>
    </xf>
    <xf numFmtId="171" fontId="9" fillId="0" borderId="0" xfId="0" applyNumberFormat="1" applyFont="1" applyFill="1" applyBorder="1" applyAlignment="1" applyProtection="1">
      <alignment horizontal="centerContinuous"/>
      <protection locked="0"/>
    </xf>
    <xf numFmtId="171" fontId="9" fillId="0" borderId="0" xfId="0" applyNumberFormat="1" applyFont="1" applyFill="1" applyBorder="1" applyAlignment="1" applyProtection="1">
      <alignment horizontal="center"/>
      <protection locked="0"/>
    </xf>
    <xf numFmtId="171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171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171" fontId="8" fillId="0" borderId="13" xfId="0" applyNumberFormat="1" applyFont="1" applyFill="1" applyBorder="1" applyAlignment="1" applyProtection="1">
      <alignment/>
      <protection locked="0"/>
    </xf>
    <xf numFmtId="3" fontId="8" fillId="0" borderId="14" xfId="0" applyNumberFormat="1" applyFont="1" applyFill="1" applyBorder="1" applyAlignment="1" applyProtection="1">
      <alignment horizontal="center"/>
      <protection locked="0"/>
    </xf>
    <xf numFmtId="171" fontId="8" fillId="0" borderId="15" xfId="0" applyNumberFormat="1" applyFont="1" applyFill="1" applyBorder="1" applyAlignment="1" applyProtection="1">
      <alignment/>
      <protection locked="0"/>
    </xf>
    <xf numFmtId="3" fontId="8" fillId="0" borderId="16" xfId="0" applyNumberFormat="1" applyFont="1" applyFill="1" applyBorder="1" applyAlignment="1" applyProtection="1">
      <alignment horizontal="center"/>
      <protection locked="0"/>
    </xf>
    <xf numFmtId="3" fontId="9" fillId="0" borderId="17" xfId="0" applyNumberFormat="1" applyFont="1" applyFill="1" applyBorder="1" applyAlignment="1" applyProtection="1">
      <alignment horizontal="center"/>
      <protection locked="0"/>
    </xf>
    <xf numFmtId="3" fontId="8" fillId="0" borderId="18" xfId="0" applyNumberFormat="1" applyFont="1" applyFill="1" applyBorder="1" applyAlignment="1" applyProtection="1">
      <alignment/>
      <protection locked="0"/>
    </xf>
    <xf numFmtId="3" fontId="8" fillId="0" borderId="19" xfId="0" applyNumberFormat="1" applyFont="1" applyFill="1" applyBorder="1" applyAlignment="1" applyProtection="1">
      <alignment horizontal="center"/>
      <protection locked="0"/>
    </xf>
    <xf numFmtId="3" fontId="8" fillId="0" borderId="2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171" fontId="9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21" xfId="0" applyNumberFormat="1" applyFont="1" applyFill="1" applyBorder="1" applyAlignment="1" applyProtection="1">
      <alignment horizontal="center"/>
      <protection locked="0"/>
    </xf>
    <xf numFmtId="3" fontId="8" fillId="0" borderId="22" xfId="0" applyNumberFormat="1" applyFont="1" applyFill="1" applyBorder="1" applyAlignment="1" applyProtection="1">
      <alignment horizontal="center"/>
      <protection locked="0"/>
    </xf>
    <xf numFmtId="3" fontId="8" fillId="0" borderId="23" xfId="0" applyNumberFormat="1" applyFont="1" applyFill="1" applyBorder="1" applyAlignment="1" applyProtection="1">
      <alignment horizontal="center"/>
      <protection locked="0"/>
    </xf>
    <xf numFmtId="3" fontId="8" fillId="0" borderId="24" xfId="0" applyNumberFormat="1" applyFont="1" applyFill="1" applyBorder="1" applyAlignment="1" applyProtection="1">
      <alignment horizontal="center"/>
      <protection locked="0"/>
    </xf>
    <xf numFmtId="171" fontId="9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26" xfId="0" applyNumberFormat="1" applyFont="1" applyFill="1" applyBorder="1" applyAlignment="1" applyProtection="1">
      <alignment horizontal="center"/>
      <protection locked="0"/>
    </xf>
    <xf numFmtId="3" fontId="8" fillId="0" borderId="27" xfId="0" applyNumberFormat="1" applyFont="1" applyFill="1" applyBorder="1" applyAlignment="1" applyProtection="1">
      <alignment horizontal="center"/>
      <protection locked="0"/>
    </xf>
    <xf numFmtId="171" fontId="8" fillId="0" borderId="28" xfId="0" applyNumberFormat="1" applyFont="1" applyFill="1" applyBorder="1" applyAlignment="1" applyProtection="1">
      <alignment horizontal="left" vertical="center" wrapText="1"/>
      <protection locked="0"/>
    </xf>
    <xf numFmtId="3" fontId="8" fillId="0" borderId="29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3" fontId="11" fillId="0" borderId="0" xfId="0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3" fontId="10" fillId="0" borderId="31" xfId="0" applyNumberFormat="1" applyFont="1" applyFill="1" applyBorder="1" applyAlignment="1" applyProtection="1">
      <alignment/>
      <protection locked="0"/>
    </xf>
    <xf numFmtId="3" fontId="10" fillId="0" borderId="32" xfId="0" applyNumberFormat="1" applyFont="1" applyFill="1" applyBorder="1" applyAlignment="1" applyProtection="1">
      <alignment/>
      <protection locked="0"/>
    </xf>
    <xf numFmtId="0" fontId="10" fillId="0" borderId="0" xfId="0" applyFont="1" applyAlignment="1">
      <alignment/>
    </xf>
    <xf numFmtId="3" fontId="0" fillId="0" borderId="0" xfId="0" applyNumberFormat="1" applyFont="1" applyFill="1" applyBorder="1" applyAlignment="1" applyProtection="1">
      <alignment/>
      <protection locked="0"/>
    </xf>
    <xf numFmtId="3" fontId="1" fillId="0" borderId="33" xfId="0" applyNumberFormat="1" applyFont="1" applyFill="1" applyBorder="1" applyAlignment="1" applyProtection="1">
      <alignment/>
      <protection locked="0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3" fontId="6" fillId="0" borderId="33" xfId="0" applyNumberFormat="1" applyFont="1" applyFill="1" applyBorder="1" applyAlignment="1" applyProtection="1">
      <alignment/>
      <protection locked="0"/>
    </xf>
    <xf numFmtId="0" fontId="0" fillId="0" borderId="31" xfId="0" applyFont="1" applyFill="1" applyBorder="1" applyAlignment="1">
      <alignment/>
    </xf>
    <xf numFmtId="3" fontId="0" fillId="0" borderId="0" xfId="0" applyNumberFormat="1" applyFont="1" applyFill="1" applyBorder="1" applyAlignment="1" applyProtection="1">
      <alignment/>
      <protection locked="0"/>
    </xf>
    <xf numFmtId="0" fontId="11" fillId="0" borderId="33" xfId="0" applyFont="1" applyBorder="1" applyAlignment="1">
      <alignment/>
    </xf>
    <xf numFmtId="3" fontId="9" fillId="0" borderId="33" xfId="0" applyNumberFormat="1" applyFont="1" applyFill="1" applyBorder="1" applyAlignment="1" applyProtection="1">
      <alignment/>
      <protection locked="0"/>
    </xf>
    <xf numFmtId="3" fontId="8" fillId="0" borderId="32" xfId="0" applyNumberFormat="1" applyFont="1" applyFill="1" applyBorder="1" applyAlignment="1" applyProtection="1">
      <alignment/>
      <protection locked="0"/>
    </xf>
    <xf numFmtId="3" fontId="8" fillId="0" borderId="31" xfId="0" applyNumberFormat="1" applyFont="1" applyFill="1" applyBorder="1" applyAlignment="1" applyProtection="1">
      <alignment/>
      <protection locked="0"/>
    </xf>
    <xf numFmtId="3" fontId="8" fillId="0" borderId="34" xfId="0" applyNumberFormat="1" applyFont="1" applyFill="1" applyBorder="1" applyAlignment="1" applyProtection="1">
      <alignment/>
      <protection locked="0"/>
    </xf>
    <xf numFmtId="3" fontId="9" fillId="0" borderId="25" xfId="0" applyNumberFormat="1" applyFont="1" applyFill="1" applyBorder="1" applyAlignment="1" applyProtection="1">
      <alignment horizontal="center"/>
      <protection locked="0"/>
    </xf>
    <xf numFmtId="3" fontId="9" fillId="0" borderId="12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/>
    </xf>
    <xf numFmtId="0" fontId="10" fillId="0" borderId="35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/>
    </xf>
    <xf numFmtId="3" fontId="11" fillId="0" borderId="36" xfId="0" applyNumberFormat="1" applyFont="1" applyFill="1" applyBorder="1" applyAlignment="1" applyProtection="1">
      <alignment horizontal="left" vertical="center"/>
      <protection locked="0"/>
    </xf>
    <xf numFmtId="0" fontId="16" fillId="0" borderId="11" xfId="58" applyFont="1" applyBorder="1" applyAlignment="1">
      <alignment horizontal="center" vertical="center" wrapText="1"/>
      <protection/>
    </xf>
    <xf numFmtId="0" fontId="16" fillId="0" borderId="25" xfId="58" applyFont="1" applyBorder="1" applyAlignment="1">
      <alignment horizontal="center" vertical="center" wrapText="1"/>
      <protection/>
    </xf>
    <xf numFmtId="0" fontId="16" fillId="0" borderId="33" xfId="58" applyFont="1" applyBorder="1" applyAlignment="1">
      <alignment/>
      <protection/>
    </xf>
    <xf numFmtId="0" fontId="16" fillId="0" borderId="37" xfId="58" applyFont="1" applyBorder="1" applyAlignment="1">
      <alignment/>
      <protection/>
    </xf>
    <xf numFmtId="0" fontId="17" fillId="0" borderId="38" xfId="58" applyFont="1" applyBorder="1" applyAlignment="1">
      <alignment/>
      <protection/>
    </xf>
    <xf numFmtId="0" fontId="17" fillId="0" borderId="13" xfId="58" applyFont="1" applyBorder="1" applyAlignment="1">
      <alignment/>
      <protection/>
    </xf>
    <xf numFmtId="0" fontId="17" fillId="0" borderId="26" xfId="58" applyFont="1" applyBorder="1" applyAlignment="1">
      <alignment/>
      <protection/>
    </xf>
    <xf numFmtId="3" fontId="17" fillId="0" borderId="15" xfId="58" applyNumberFormat="1" applyFont="1" applyBorder="1" applyAlignment="1">
      <alignment/>
      <protection/>
    </xf>
    <xf numFmtId="0" fontId="17" fillId="0" borderId="38" xfId="58" applyFont="1" applyBorder="1">
      <alignment/>
      <protection/>
    </xf>
    <xf numFmtId="3" fontId="17" fillId="0" borderId="13" xfId="42" applyNumberFormat="1" applyFont="1" applyBorder="1" applyAlignment="1">
      <alignment horizontal="right"/>
    </xf>
    <xf numFmtId="3" fontId="17" fillId="0" borderId="15" xfId="42" applyNumberFormat="1" applyFont="1" applyBorder="1" applyAlignment="1">
      <alignment horizontal="right"/>
    </xf>
    <xf numFmtId="0" fontId="17" fillId="0" borderId="15" xfId="58" applyFont="1" applyBorder="1">
      <alignment/>
      <protection/>
    </xf>
    <xf numFmtId="0" fontId="17" fillId="0" borderId="26" xfId="58" applyFont="1" applyBorder="1">
      <alignment/>
      <protection/>
    </xf>
    <xf numFmtId="0" fontId="17" fillId="0" borderId="15" xfId="58" applyFont="1" applyBorder="1" applyAlignment="1">
      <alignment horizontal="left"/>
      <protection/>
    </xf>
    <xf numFmtId="0" fontId="17" fillId="0" borderId="13" xfId="58" applyFont="1" applyBorder="1">
      <alignment/>
      <protection/>
    </xf>
    <xf numFmtId="0" fontId="17" fillId="0" borderId="14" xfId="58" applyFont="1" applyBorder="1" applyAlignment="1">
      <alignment horizontal="left"/>
      <protection/>
    </xf>
    <xf numFmtId="3" fontId="17" fillId="0" borderId="13" xfId="42" applyNumberFormat="1" applyFont="1" applyBorder="1" applyAlignment="1">
      <alignment horizontal="right"/>
    </xf>
    <xf numFmtId="3" fontId="17" fillId="0" borderId="15" xfId="42" applyNumberFormat="1" applyFont="1" applyBorder="1" applyAlignment="1">
      <alignment horizontal="right"/>
    </xf>
    <xf numFmtId="0" fontId="18" fillId="0" borderId="13" xfId="58" applyFont="1" applyBorder="1">
      <alignment/>
      <protection/>
    </xf>
    <xf numFmtId="49" fontId="18" fillId="0" borderId="16" xfId="58" applyNumberFormat="1" applyFont="1" applyBorder="1">
      <alignment/>
      <protection/>
    </xf>
    <xf numFmtId="3" fontId="18" fillId="0" borderId="15" xfId="42" applyNumberFormat="1" applyFont="1" applyBorder="1" applyAlignment="1">
      <alignment horizontal="right"/>
    </xf>
    <xf numFmtId="0" fontId="18" fillId="0" borderId="16" xfId="58" applyFont="1" applyBorder="1" applyAlignment="1">
      <alignment horizontal="left"/>
      <protection/>
    </xf>
    <xf numFmtId="0" fontId="17" fillId="0" borderId="13" xfId="58" applyFont="1" applyBorder="1">
      <alignment/>
      <protection/>
    </xf>
    <xf numFmtId="0" fontId="17" fillId="0" borderId="39" xfId="58" applyFont="1" applyBorder="1">
      <alignment/>
      <protection/>
    </xf>
    <xf numFmtId="0" fontId="17" fillId="0" borderId="40" xfId="58" applyFont="1" applyBorder="1">
      <alignment/>
      <protection/>
    </xf>
    <xf numFmtId="0" fontId="17" fillId="0" borderId="41" xfId="58" applyFont="1" applyBorder="1">
      <alignment/>
      <protection/>
    </xf>
    <xf numFmtId="3" fontId="17" fillId="0" borderId="40" xfId="42" applyNumberFormat="1" applyFont="1" applyBorder="1" applyAlignment="1">
      <alignment horizontal="right"/>
    </xf>
    <xf numFmtId="3" fontId="17" fillId="0" borderId="42" xfId="42" applyNumberFormat="1" applyFont="1" applyBorder="1" applyAlignment="1">
      <alignment horizontal="right"/>
    </xf>
    <xf numFmtId="0" fontId="17" fillId="0" borderId="0" xfId="58" applyFont="1">
      <alignment/>
      <protection/>
    </xf>
    <xf numFmtId="3" fontId="7" fillId="0" borderId="43" xfId="0" applyNumberFormat="1" applyFont="1" applyFill="1" applyBorder="1" applyAlignment="1" applyProtection="1">
      <alignment/>
      <protection locked="0"/>
    </xf>
    <xf numFmtId="3" fontId="7" fillId="0" borderId="44" xfId="0" applyNumberFormat="1" applyFont="1" applyFill="1" applyBorder="1" applyAlignment="1" applyProtection="1">
      <alignment/>
      <protection locked="0"/>
    </xf>
    <xf numFmtId="3" fontId="6" fillId="0" borderId="44" xfId="0" applyNumberFormat="1" applyFont="1" applyFill="1" applyBorder="1" applyAlignment="1" applyProtection="1">
      <alignment/>
      <protection locked="0"/>
    </xf>
    <xf numFmtId="3" fontId="11" fillId="0" borderId="0" xfId="0" applyNumberFormat="1" applyFont="1" applyFill="1" applyBorder="1" applyAlignment="1" applyProtection="1">
      <alignment horizontal="centerContinuous"/>
      <protection locked="0"/>
    </xf>
    <xf numFmtId="3" fontId="10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>
      <alignment/>
    </xf>
    <xf numFmtId="3" fontId="0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Font="1" applyAlignment="1">
      <alignment horizontal="center"/>
    </xf>
    <xf numFmtId="0" fontId="17" fillId="0" borderId="42" xfId="58" applyFont="1" applyBorder="1" applyAlignment="1">
      <alignment horizontal="left"/>
      <protection/>
    </xf>
    <xf numFmtId="0" fontId="17" fillId="0" borderId="45" xfId="58" applyFont="1" applyBorder="1">
      <alignment/>
      <protection/>
    </xf>
    <xf numFmtId="3" fontId="17" fillId="0" borderId="42" xfId="42" applyNumberFormat="1" applyFont="1" applyBorder="1" applyAlignment="1">
      <alignment horizontal="right"/>
    </xf>
    <xf numFmtId="0" fontId="16" fillId="0" borderId="11" xfId="58" applyFont="1" applyBorder="1" applyAlignment="1">
      <alignment horizontal="left"/>
      <protection/>
    </xf>
    <xf numFmtId="3" fontId="16" fillId="0" borderId="11" xfId="42" applyNumberFormat="1" applyFont="1" applyBorder="1" applyAlignment="1">
      <alignment horizontal="right"/>
    </xf>
    <xf numFmtId="0" fontId="16" fillId="0" borderId="11" xfId="58" applyFont="1" applyBorder="1" applyAlignment="1">
      <alignment/>
      <protection/>
    </xf>
    <xf numFmtId="3" fontId="17" fillId="0" borderId="0" xfId="0" applyNumberFormat="1" applyFont="1" applyAlignment="1">
      <alignment/>
    </xf>
    <xf numFmtId="0" fontId="16" fillId="0" borderId="11" xfId="58" applyFont="1" applyBorder="1" applyAlignment="1">
      <alignment horizontal="center" vertical="center" wrapText="1"/>
      <protection/>
    </xf>
    <xf numFmtId="3" fontId="16" fillId="0" borderId="12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0" xfId="0" applyFont="1" applyAlignment="1">
      <alignment/>
    </xf>
    <xf numFmtId="2" fontId="17" fillId="0" borderId="15" xfId="58" applyNumberFormat="1" applyFont="1" applyBorder="1" applyAlignment="1">
      <alignment/>
      <protection/>
    </xf>
    <xf numFmtId="3" fontId="17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6" xfId="0" applyFont="1" applyBorder="1" applyAlignment="1">
      <alignment/>
    </xf>
    <xf numFmtId="0" fontId="16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Alignment="1">
      <alignment/>
    </xf>
    <xf numFmtId="0" fontId="17" fillId="0" borderId="15" xfId="58" applyFont="1" applyBorder="1">
      <alignment/>
      <protection/>
    </xf>
    <xf numFmtId="0" fontId="17" fillId="0" borderId="46" xfId="58" applyFont="1" applyBorder="1">
      <alignment/>
      <protection/>
    </xf>
    <xf numFmtId="0" fontId="17" fillId="0" borderId="47" xfId="0" applyFont="1" applyBorder="1" applyAlignment="1">
      <alignment/>
    </xf>
    <xf numFmtId="0" fontId="17" fillId="0" borderId="48" xfId="0" applyFont="1" applyBorder="1" applyAlignment="1">
      <alignment/>
    </xf>
    <xf numFmtId="3" fontId="16" fillId="0" borderId="17" xfId="0" applyNumberFormat="1" applyFont="1" applyBorder="1" applyAlignment="1">
      <alignment/>
    </xf>
    <xf numFmtId="3" fontId="1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7" fillId="0" borderId="42" xfId="58" applyFont="1" applyBorder="1">
      <alignment/>
      <protection/>
    </xf>
    <xf numFmtId="0" fontId="16" fillId="0" borderId="11" xfId="58" applyFont="1" applyBorder="1">
      <alignment/>
      <protection/>
    </xf>
    <xf numFmtId="0" fontId="6" fillId="0" borderId="33" xfId="0" applyFont="1" applyBorder="1" applyAlignment="1">
      <alignment horizontal="center" vertical="center"/>
    </xf>
    <xf numFmtId="3" fontId="0" fillId="0" borderId="31" xfId="40" applyNumberFormat="1" applyFont="1" applyBorder="1" applyAlignment="1">
      <alignment horizontal="right"/>
    </xf>
    <xf numFmtId="3" fontId="0" fillId="0" borderId="32" xfId="40" applyNumberFormat="1" applyFont="1" applyBorder="1" applyAlignment="1">
      <alignment horizontal="right"/>
    </xf>
    <xf numFmtId="3" fontId="0" fillId="0" borderId="34" xfId="40" applyNumberFormat="1" applyFont="1" applyBorder="1" applyAlignment="1">
      <alignment horizontal="right"/>
    </xf>
    <xf numFmtId="3" fontId="6" fillId="0" borderId="33" xfId="40" applyNumberFormat="1" applyFont="1" applyBorder="1" applyAlignment="1">
      <alignment horizontal="right"/>
    </xf>
    <xf numFmtId="3" fontId="6" fillId="0" borderId="17" xfId="40" applyNumberFormat="1" applyFont="1" applyBorder="1" applyAlignment="1">
      <alignment horizontal="right"/>
    </xf>
    <xf numFmtId="0" fontId="6" fillId="0" borderId="25" xfId="0" applyFont="1" applyBorder="1" applyAlignment="1">
      <alignment horizontal="center" vertical="center"/>
    </xf>
    <xf numFmtId="3" fontId="0" fillId="0" borderId="38" xfId="40" applyNumberFormat="1" applyFont="1" applyBorder="1" applyAlignment="1">
      <alignment horizontal="right"/>
    </xf>
    <xf numFmtId="3" fontId="0" fillId="0" borderId="26" xfId="40" applyNumberFormat="1" applyFont="1" applyBorder="1" applyAlignment="1">
      <alignment horizontal="right"/>
    </xf>
    <xf numFmtId="3" fontId="0" fillId="0" borderId="45" xfId="40" applyNumberFormat="1" applyFont="1" applyBorder="1" applyAlignment="1">
      <alignment horizontal="right"/>
    </xf>
    <xf numFmtId="3" fontId="7" fillId="0" borderId="45" xfId="0" applyNumberFormat="1" applyFont="1" applyFill="1" applyBorder="1" applyAlignment="1" applyProtection="1">
      <alignment/>
      <protection locked="0"/>
    </xf>
    <xf numFmtId="3" fontId="6" fillId="0" borderId="25" xfId="40" applyNumberFormat="1" applyFont="1" applyBorder="1" applyAlignment="1">
      <alignment horizontal="right"/>
    </xf>
    <xf numFmtId="3" fontId="0" fillId="0" borderId="26" xfId="40" applyNumberFormat="1" applyFont="1" applyFill="1" applyBorder="1" applyAlignment="1">
      <alignment horizontal="right"/>
    </xf>
    <xf numFmtId="0" fontId="6" fillId="0" borderId="25" xfId="0" applyFont="1" applyBorder="1" applyAlignment="1">
      <alignment horizontal="center" vertical="center" wrapText="1"/>
    </xf>
    <xf numFmtId="3" fontId="11" fillId="0" borderId="33" xfId="0" applyNumberFormat="1" applyFont="1" applyFill="1" applyBorder="1" applyAlignment="1" applyProtection="1">
      <alignment horizontal="left" vertical="center"/>
      <protection locked="0"/>
    </xf>
    <xf numFmtId="3" fontId="10" fillId="0" borderId="49" xfId="0" applyNumberFormat="1" applyFont="1" applyFill="1" applyBorder="1" applyAlignment="1" applyProtection="1">
      <alignment/>
      <protection locked="0"/>
    </xf>
    <xf numFmtId="3" fontId="8" fillId="0" borderId="35" xfId="0" applyNumberFormat="1" applyFont="1" applyFill="1" applyBorder="1" applyAlignment="1" applyProtection="1">
      <alignment/>
      <protection locked="0"/>
    </xf>
    <xf numFmtId="3" fontId="0" fillId="0" borderId="45" xfId="4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/>
    </xf>
    <xf numFmtId="3" fontId="7" fillId="0" borderId="16" xfId="0" applyNumberFormat="1" applyFont="1" applyFill="1" applyBorder="1" applyAlignment="1" applyProtection="1">
      <alignment/>
      <protection locked="0"/>
    </xf>
    <xf numFmtId="3" fontId="6" fillId="0" borderId="17" xfId="0" applyNumberFormat="1" applyFont="1" applyFill="1" applyBorder="1" applyAlignment="1" applyProtection="1">
      <alignment/>
      <protection locked="0"/>
    </xf>
    <xf numFmtId="3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48" xfId="0" applyNumberFormat="1" applyFont="1" applyFill="1" applyBorder="1" applyAlignment="1" applyProtection="1">
      <alignment/>
      <protection locked="0"/>
    </xf>
    <xf numFmtId="0" fontId="1" fillId="0" borderId="33" xfId="0" applyFont="1" applyFill="1" applyBorder="1" applyAlignment="1">
      <alignment/>
    </xf>
    <xf numFmtId="3" fontId="1" fillId="0" borderId="25" xfId="40" applyNumberFormat="1" applyFont="1" applyBorder="1" applyAlignment="1">
      <alignment horizontal="right"/>
    </xf>
    <xf numFmtId="0" fontId="6" fillId="0" borderId="33" xfId="0" applyFont="1" applyBorder="1" applyAlignment="1">
      <alignment/>
    </xf>
    <xf numFmtId="3" fontId="6" fillId="0" borderId="33" xfId="40" applyNumberFormat="1" applyFont="1" applyBorder="1" applyAlignment="1">
      <alignment horizontal="right"/>
    </xf>
    <xf numFmtId="3" fontId="6" fillId="0" borderId="25" xfId="40" applyNumberFormat="1" applyFont="1" applyBorder="1" applyAlignment="1">
      <alignment horizontal="right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3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4" xfId="0" applyNumberFormat="1" applyFont="1" applyFill="1" applyBorder="1" applyAlignment="1" applyProtection="1">
      <alignment/>
      <protection locked="0"/>
    </xf>
    <xf numFmtId="3" fontId="7" fillId="0" borderId="50" xfId="0" applyNumberFormat="1" applyFont="1" applyFill="1" applyBorder="1" applyAlignment="1" applyProtection="1">
      <alignment/>
      <protection locked="0"/>
    </xf>
    <xf numFmtId="3" fontId="6" fillId="0" borderId="37" xfId="0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3" fontId="17" fillId="0" borderId="25" xfId="0" applyNumberFormat="1" applyFont="1" applyBorder="1" applyAlignment="1">
      <alignment horizontal="center"/>
    </xf>
    <xf numFmtId="3" fontId="17" fillId="0" borderId="38" xfId="0" applyNumberFormat="1" applyFont="1" applyBorder="1" applyAlignment="1">
      <alignment/>
    </xf>
    <xf numFmtId="3" fontId="17" fillId="0" borderId="26" xfId="0" applyNumberFormat="1" applyFont="1" applyBorder="1" applyAlignment="1">
      <alignment/>
    </xf>
    <xf numFmtId="3" fontId="17" fillId="0" borderId="26" xfId="0" applyNumberFormat="1" applyFont="1" applyBorder="1" applyAlignment="1">
      <alignment/>
    </xf>
    <xf numFmtId="3" fontId="17" fillId="0" borderId="45" xfId="0" applyNumberFormat="1" applyFont="1" applyBorder="1" applyAlignment="1">
      <alignment/>
    </xf>
    <xf numFmtId="3" fontId="17" fillId="0" borderId="28" xfId="0" applyNumberFormat="1" applyFont="1" applyBorder="1" applyAlignment="1">
      <alignment/>
    </xf>
    <xf numFmtId="0" fontId="17" fillId="0" borderId="51" xfId="0" applyFont="1" applyBorder="1" applyAlignment="1">
      <alignment/>
    </xf>
    <xf numFmtId="0" fontId="17" fillId="0" borderId="30" xfId="0" applyFont="1" applyBorder="1" applyAlignment="1">
      <alignment/>
    </xf>
    <xf numFmtId="3" fontId="17" fillId="0" borderId="15" xfId="0" applyNumberFormat="1" applyFont="1" applyBorder="1" applyAlignment="1">
      <alignment/>
    </xf>
    <xf numFmtId="3" fontId="17" fillId="0" borderId="15" xfId="0" applyNumberFormat="1" applyFont="1" applyBorder="1" applyAlignment="1">
      <alignment/>
    </xf>
    <xf numFmtId="3" fontId="17" fillId="0" borderId="40" xfId="0" applyNumberFormat="1" applyFont="1" applyBorder="1" applyAlignment="1">
      <alignment/>
    </xf>
    <xf numFmtId="0" fontId="17" fillId="0" borderId="41" xfId="0" applyFont="1" applyBorder="1" applyAlignment="1">
      <alignment/>
    </xf>
    <xf numFmtId="0" fontId="17" fillId="0" borderId="52" xfId="0" applyFont="1" applyBorder="1" applyAlignment="1">
      <alignment/>
    </xf>
    <xf numFmtId="3" fontId="18" fillId="0" borderId="26" xfId="0" applyNumberFormat="1" applyFont="1" applyBorder="1" applyAlignment="1">
      <alignment/>
    </xf>
    <xf numFmtId="3" fontId="18" fillId="0" borderId="15" xfId="0" applyNumberFormat="1" applyFont="1" applyBorder="1" applyAlignment="1">
      <alignment/>
    </xf>
    <xf numFmtId="3" fontId="17" fillId="0" borderId="51" xfId="0" applyNumberFormat="1" applyFont="1" applyBorder="1" applyAlignment="1">
      <alignment/>
    </xf>
    <xf numFmtId="3" fontId="17" fillId="0" borderId="41" xfId="0" applyNumberFormat="1" applyFont="1" applyBorder="1" applyAlignment="1">
      <alignment/>
    </xf>
    <xf numFmtId="3" fontId="17" fillId="0" borderId="38" xfId="0" applyNumberFormat="1" applyFont="1" applyBorder="1" applyAlignment="1">
      <alignment/>
    </xf>
    <xf numFmtId="3" fontId="17" fillId="0" borderId="45" xfId="0" applyNumberFormat="1" applyFont="1" applyBorder="1" applyAlignment="1">
      <alignment/>
    </xf>
    <xf numFmtId="3" fontId="16" fillId="0" borderId="25" xfId="0" applyNumberFormat="1" applyFont="1" applyBorder="1" applyAlignment="1">
      <alignment/>
    </xf>
    <xf numFmtId="3" fontId="17" fillId="0" borderId="28" xfId="0" applyNumberFormat="1" applyFont="1" applyBorder="1" applyAlignment="1">
      <alignment/>
    </xf>
    <xf numFmtId="0" fontId="17" fillId="0" borderId="51" xfId="0" applyFont="1" applyBorder="1" applyAlignment="1">
      <alignment/>
    </xf>
    <xf numFmtId="0" fontId="17" fillId="0" borderId="30" xfId="0" applyFont="1" applyBorder="1" applyAlignment="1">
      <alignment/>
    </xf>
    <xf numFmtId="3" fontId="17" fillId="0" borderId="42" xfId="0" applyNumberFormat="1" applyFont="1" applyBorder="1" applyAlignment="1">
      <alignment/>
    </xf>
    <xf numFmtId="3" fontId="16" fillId="0" borderId="11" xfId="0" applyNumberFormat="1" applyFont="1" applyBorder="1" applyAlignment="1">
      <alignment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3" fontId="1" fillId="0" borderId="33" xfId="0" applyNumberFormat="1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>
      <alignment/>
    </xf>
    <xf numFmtId="3" fontId="1" fillId="0" borderId="31" xfId="0" applyNumberFormat="1" applyFont="1" applyFill="1" applyBorder="1" applyAlignment="1" applyProtection="1">
      <alignment/>
      <protection locked="0"/>
    </xf>
    <xf numFmtId="3" fontId="1" fillId="0" borderId="32" xfId="0" applyNumberFormat="1" applyFont="1" applyFill="1" applyBorder="1" applyAlignment="1" applyProtection="1">
      <alignment/>
      <protection locked="0"/>
    </xf>
    <xf numFmtId="3" fontId="0" fillId="0" borderId="32" xfId="0" applyNumberFormat="1" applyFont="1" applyFill="1" applyBorder="1" applyAlignment="1" applyProtection="1">
      <alignment/>
      <protection locked="0"/>
    </xf>
    <xf numFmtId="3" fontId="7" fillId="0" borderId="32" xfId="0" applyNumberFormat="1" applyFont="1" applyFill="1" applyBorder="1" applyAlignment="1" applyProtection="1">
      <alignment/>
      <protection locked="0"/>
    </xf>
    <xf numFmtId="3" fontId="0" fillId="0" borderId="31" xfId="0" applyNumberFormat="1" applyFont="1" applyFill="1" applyBorder="1" applyAlignment="1" applyProtection="1">
      <alignment/>
      <protection locked="0"/>
    </xf>
    <xf numFmtId="3" fontId="1" fillId="0" borderId="33" xfId="0" applyNumberFormat="1" applyFont="1" applyFill="1" applyBorder="1" applyAlignment="1" applyProtection="1">
      <alignment/>
      <protection locked="0"/>
    </xf>
    <xf numFmtId="3" fontId="0" fillId="0" borderId="34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17" fillId="0" borderId="28" xfId="58" applyFont="1" applyBorder="1" applyAlignment="1">
      <alignment/>
      <protection/>
    </xf>
    <xf numFmtId="3" fontId="17" fillId="0" borderId="53" xfId="0" applyNumberFormat="1" applyFont="1" applyBorder="1" applyAlignment="1">
      <alignment/>
    </xf>
    <xf numFmtId="3" fontId="17" fillId="0" borderId="40" xfId="42" applyNumberFormat="1" applyFont="1" applyBorder="1" applyAlignment="1">
      <alignment horizontal="right"/>
    </xf>
    <xf numFmtId="3" fontId="17" fillId="0" borderId="54" xfId="0" applyNumberFormat="1" applyFont="1" applyBorder="1" applyAlignment="1">
      <alignment/>
    </xf>
    <xf numFmtId="3" fontId="17" fillId="0" borderId="13" xfId="0" applyNumberFormat="1" applyFont="1" applyBorder="1" applyAlignment="1">
      <alignment/>
    </xf>
    <xf numFmtId="0" fontId="17" fillId="0" borderId="39" xfId="0" applyFont="1" applyBorder="1" applyAlignment="1">
      <alignment/>
    </xf>
    <xf numFmtId="0" fontId="17" fillId="0" borderId="14" xfId="0" applyFont="1" applyBorder="1" applyAlignment="1">
      <alignment/>
    </xf>
    <xf numFmtId="3" fontId="17" fillId="0" borderId="28" xfId="42" applyNumberFormat="1" applyFont="1" applyBorder="1" applyAlignment="1">
      <alignment horizontal="right"/>
    </xf>
    <xf numFmtId="3" fontId="18" fillId="0" borderId="42" xfId="42" applyNumberFormat="1" applyFont="1" applyBorder="1" applyAlignment="1">
      <alignment horizontal="right"/>
    </xf>
    <xf numFmtId="3" fontId="18" fillId="0" borderId="45" xfId="0" applyNumberFormat="1" applyFont="1" applyBorder="1" applyAlignment="1">
      <alignment/>
    </xf>
    <xf numFmtId="3" fontId="18" fillId="0" borderId="42" xfId="0" applyNumberFormat="1" applyFont="1" applyBorder="1" applyAlignment="1">
      <alignment/>
    </xf>
    <xf numFmtId="0" fontId="18" fillId="0" borderId="47" xfId="0" applyFont="1" applyBorder="1" applyAlignment="1">
      <alignment/>
    </xf>
    <xf numFmtId="0" fontId="18" fillId="0" borderId="48" xfId="0" applyFont="1" applyBorder="1" applyAlignment="1">
      <alignment/>
    </xf>
    <xf numFmtId="3" fontId="17" fillId="0" borderId="28" xfId="42" applyNumberFormat="1" applyFont="1" applyBorder="1" applyAlignment="1">
      <alignment horizontal="right"/>
    </xf>
    <xf numFmtId="3" fontId="17" fillId="0" borderId="53" xfId="0" applyNumberFormat="1" applyFont="1" applyBorder="1" applyAlignment="1">
      <alignment/>
    </xf>
    <xf numFmtId="3" fontId="17" fillId="0" borderId="54" xfId="0" applyNumberFormat="1" applyFont="1" applyBorder="1" applyAlignment="1">
      <alignment/>
    </xf>
    <xf numFmtId="3" fontId="17" fillId="0" borderId="40" xfId="0" applyNumberFormat="1" applyFont="1" applyBorder="1" applyAlignment="1">
      <alignment/>
    </xf>
    <xf numFmtId="0" fontId="17" fillId="0" borderId="41" xfId="0" applyFont="1" applyBorder="1" applyAlignment="1">
      <alignment/>
    </xf>
    <xf numFmtId="0" fontId="17" fillId="0" borderId="52" xfId="0" applyFont="1" applyBorder="1" applyAlignment="1">
      <alignment/>
    </xf>
    <xf numFmtId="171" fontId="17" fillId="0" borderId="15" xfId="42" applyNumberFormat="1" applyFont="1" applyBorder="1" applyAlignment="1">
      <alignment horizontal="right"/>
    </xf>
    <xf numFmtId="0" fontId="0" fillId="0" borderId="33" xfId="0" applyFont="1" applyBorder="1" applyAlignment="1">
      <alignment horizontal="center" vertical="center"/>
    </xf>
    <xf numFmtId="3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6" xfId="0" applyNumberFormat="1" applyFont="1" applyFill="1" applyBorder="1" applyAlignment="1" applyProtection="1">
      <alignment/>
      <protection locked="0"/>
    </xf>
    <xf numFmtId="3" fontId="6" fillId="0" borderId="25" xfId="0" applyNumberFormat="1" applyFont="1" applyFill="1" applyBorder="1" applyAlignment="1" applyProtection="1">
      <alignment/>
      <protection locked="0"/>
    </xf>
    <xf numFmtId="0" fontId="6" fillId="0" borderId="55" xfId="0" applyFont="1" applyBorder="1" applyAlignment="1">
      <alignment/>
    </xf>
    <xf numFmtId="3" fontId="6" fillId="0" borderId="55" xfId="40" applyNumberFormat="1" applyFont="1" applyBorder="1" applyAlignment="1">
      <alignment horizontal="right"/>
    </xf>
    <xf numFmtId="3" fontId="7" fillId="0" borderId="23" xfId="0" applyNumberFormat="1" applyFont="1" applyFill="1" applyBorder="1" applyAlignment="1" applyProtection="1">
      <alignment/>
      <protection locked="0"/>
    </xf>
    <xf numFmtId="3" fontId="7" fillId="0" borderId="38" xfId="0" applyNumberFormat="1" applyFont="1" applyFill="1" applyBorder="1" applyAlignment="1" applyProtection="1">
      <alignment/>
      <protection locked="0"/>
    </xf>
    <xf numFmtId="0" fontId="0" fillId="0" borderId="35" xfId="0" applyFont="1" applyBorder="1" applyAlignment="1">
      <alignment/>
    </xf>
    <xf numFmtId="3" fontId="0" fillId="0" borderId="35" xfId="40" applyNumberFormat="1" applyFont="1" applyBorder="1" applyAlignment="1">
      <alignment horizontal="right"/>
    </xf>
    <xf numFmtId="3" fontId="0" fillId="0" borderId="27" xfId="40" applyNumberFormat="1" applyFont="1" applyBorder="1" applyAlignment="1">
      <alignment horizontal="right"/>
    </xf>
    <xf numFmtId="3" fontId="7" fillId="0" borderId="14" xfId="0" applyNumberFormat="1" applyFont="1" applyFill="1" applyBorder="1" applyAlignment="1" applyProtection="1">
      <alignment/>
      <protection locked="0"/>
    </xf>
    <xf numFmtId="3" fontId="7" fillId="0" borderId="15" xfId="0" applyNumberFormat="1" applyFont="1" applyFill="1" applyBorder="1" applyAlignment="1" applyProtection="1">
      <alignment/>
      <protection locked="0"/>
    </xf>
    <xf numFmtId="3" fontId="7" fillId="0" borderId="42" xfId="0" applyNumberFormat="1" applyFont="1" applyFill="1" applyBorder="1" applyAlignment="1" applyProtection="1">
      <alignment/>
      <protection locked="0"/>
    </xf>
    <xf numFmtId="3" fontId="7" fillId="0" borderId="13" xfId="0" applyNumberFormat="1" applyFont="1" applyFill="1" applyBorder="1" applyAlignment="1" applyProtection="1">
      <alignment/>
      <protection locked="0"/>
    </xf>
    <xf numFmtId="3" fontId="6" fillId="0" borderId="11" xfId="0" applyNumberFormat="1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3" fontId="1" fillId="0" borderId="43" xfId="40" applyNumberFormat="1" applyFont="1" applyBorder="1" applyAlignment="1">
      <alignment horizontal="right"/>
    </xf>
    <xf numFmtId="3" fontId="1" fillId="0" borderId="33" xfId="40" applyNumberFormat="1" applyFont="1" applyBorder="1" applyAlignment="1">
      <alignment horizontal="right"/>
    </xf>
    <xf numFmtId="3" fontId="1" fillId="0" borderId="56" xfId="40" applyNumberFormat="1" applyFont="1" applyBorder="1" applyAlignment="1">
      <alignment horizontal="right"/>
    </xf>
    <xf numFmtId="3" fontId="1" fillId="0" borderId="36" xfId="40" applyNumberFormat="1" applyFont="1" applyBorder="1" applyAlignment="1">
      <alignment horizontal="right"/>
    </xf>
    <xf numFmtId="3" fontId="16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3" fontId="6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43" xfId="0" applyNumberFormat="1" applyFont="1" applyFill="1" applyBorder="1" applyAlignment="1" applyProtection="1">
      <alignment/>
      <protection locked="0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/>
    </xf>
    <xf numFmtId="3" fontId="1" fillId="0" borderId="51" xfId="0" applyNumberFormat="1" applyFont="1" applyBorder="1" applyAlignment="1">
      <alignment horizontal="right" vertical="center"/>
    </xf>
    <xf numFmtId="3" fontId="1" fillId="0" borderId="51" xfId="0" applyNumberFormat="1" applyFont="1" applyBorder="1" applyAlignment="1">
      <alignment horizontal="right" vertical="center"/>
    </xf>
    <xf numFmtId="3" fontId="1" fillId="0" borderId="3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0" fontId="0" fillId="0" borderId="41" xfId="0" applyFont="1" applyBorder="1" applyAlignment="1">
      <alignment horizontal="center" vertical="center"/>
    </xf>
    <xf numFmtId="3" fontId="0" fillId="0" borderId="41" xfId="0" applyNumberFormat="1" applyFont="1" applyBorder="1" applyAlignment="1">
      <alignment horizontal="right" vertical="center"/>
    </xf>
    <xf numFmtId="3" fontId="0" fillId="0" borderId="52" xfId="0" applyNumberFormat="1" applyBorder="1" applyAlignment="1">
      <alignment horizontal="right" vertical="center"/>
    </xf>
    <xf numFmtId="3" fontId="0" fillId="0" borderId="10" xfId="0" applyNumberFormat="1" applyFont="1" applyBorder="1" applyAlignment="1">
      <alignment horizontal="center" vertical="center"/>
    </xf>
    <xf numFmtId="3" fontId="9" fillId="0" borderId="0" xfId="0" applyNumberFormat="1" applyFont="1" applyFill="1" applyBorder="1" applyAlignment="1" applyProtection="1">
      <alignment horizontal="right"/>
      <protection locked="0"/>
    </xf>
    <xf numFmtId="3" fontId="9" fillId="0" borderId="57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6" xfId="0" applyNumberFormat="1" applyFont="1" applyFill="1" applyBorder="1" applyAlignment="1" applyProtection="1">
      <alignment/>
      <protection locked="0"/>
    </xf>
    <xf numFmtId="3" fontId="9" fillId="0" borderId="17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3" fontId="10" fillId="0" borderId="0" xfId="0" applyNumberFormat="1" applyFont="1" applyFill="1" applyBorder="1" applyAlignment="1" applyProtection="1">
      <alignment horizontal="right"/>
      <protection locked="0"/>
    </xf>
    <xf numFmtId="3" fontId="11" fillId="0" borderId="0" xfId="0" applyNumberFormat="1" applyFont="1" applyFill="1" applyBorder="1" applyAlignment="1" applyProtection="1">
      <alignment/>
      <protection locked="0"/>
    </xf>
    <xf numFmtId="3" fontId="11" fillId="0" borderId="33" xfId="0" applyNumberFormat="1" applyFont="1" applyFill="1" applyBorder="1" applyAlignment="1" applyProtection="1">
      <alignment/>
      <protection locked="0"/>
    </xf>
    <xf numFmtId="3" fontId="10" fillId="0" borderId="31" xfId="0" applyNumberFormat="1" applyFont="1" applyFill="1" applyBorder="1" applyAlignment="1" applyProtection="1">
      <alignment/>
      <protection locked="0"/>
    </xf>
    <xf numFmtId="3" fontId="10" fillId="0" borderId="32" xfId="0" applyNumberFormat="1" applyFont="1" applyFill="1" applyBorder="1" applyAlignment="1" applyProtection="1">
      <alignment/>
      <protection locked="0"/>
    </xf>
    <xf numFmtId="0" fontId="1" fillId="0" borderId="37" xfId="0" applyFont="1" applyBorder="1" applyAlignment="1">
      <alignment horizontal="center" vertical="center" wrapText="1"/>
    </xf>
    <xf numFmtId="0" fontId="0" fillId="0" borderId="58" xfId="57" applyFont="1" applyBorder="1" applyAlignment="1">
      <alignment horizontal="center"/>
      <protection/>
    </xf>
    <xf numFmtId="0" fontId="0" fillId="0" borderId="19" xfId="0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right" vertical="center"/>
    </xf>
    <xf numFmtId="3" fontId="0" fillId="0" borderId="59" xfId="0" applyNumberFormat="1" applyFont="1" applyBorder="1" applyAlignment="1">
      <alignment horizontal="right" vertical="center"/>
    </xf>
    <xf numFmtId="3" fontId="0" fillId="0" borderId="47" xfId="0" applyNumberFormat="1" applyFont="1" applyBorder="1" applyAlignment="1">
      <alignment horizontal="right" vertical="center"/>
    </xf>
    <xf numFmtId="3" fontId="0" fillId="0" borderId="47" xfId="57" applyNumberFormat="1" applyBorder="1">
      <alignment/>
      <protection/>
    </xf>
    <xf numFmtId="3" fontId="0" fillId="0" borderId="0" xfId="0" applyNumberFormat="1" applyAlignment="1">
      <alignment/>
    </xf>
    <xf numFmtId="0" fontId="0" fillId="0" borderId="19" xfId="57" applyBorder="1" applyAlignment="1">
      <alignment horizontal="center"/>
      <protection/>
    </xf>
    <xf numFmtId="0" fontId="0" fillId="0" borderId="47" xfId="0" applyFont="1" applyBorder="1" applyAlignment="1">
      <alignment horizontal="center" vertical="center"/>
    </xf>
    <xf numFmtId="3" fontId="0" fillId="0" borderId="47" xfId="0" applyNumberFormat="1" applyFont="1" applyBorder="1" applyAlignment="1">
      <alignment horizontal="center" vertical="center"/>
    </xf>
    <xf numFmtId="3" fontId="0" fillId="0" borderId="48" xfId="0" applyNumberFormat="1" applyBorder="1" applyAlignment="1">
      <alignment horizontal="right" vertical="center"/>
    </xf>
    <xf numFmtId="3" fontId="0" fillId="0" borderId="10" xfId="57" applyNumberFormat="1" applyBorder="1">
      <alignment/>
      <protection/>
    </xf>
    <xf numFmtId="0" fontId="0" fillId="0" borderId="10" xfId="0" applyBorder="1" applyAlignment="1">
      <alignment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Border="1" applyAlignment="1">
      <alignment/>
    </xf>
    <xf numFmtId="3" fontId="0" fillId="0" borderId="41" xfId="57" applyNumberFormat="1" applyBorder="1">
      <alignment/>
      <protection/>
    </xf>
    <xf numFmtId="0" fontId="1" fillId="0" borderId="39" xfId="0" applyFont="1" applyBorder="1" applyAlignment="1">
      <alignment horizontal="center" vertical="center"/>
    </xf>
    <xf numFmtId="3" fontId="1" fillId="0" borderId="39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3" fontId="1" fillId="0" borderId="51" xfId="57" applyNumberFormat="1" applyFont="1" applyBorder="1">
      <alignment/>
      <protection/>
    </xf>
    <xf numFmtId="3" fontId="1" fillId="0" borderId="0" xfId="57" applyNumberFormat="1" applyFont="1" applyBorder="1">
      <alignment/>
      <protection/>
    </xf>
    <xf numFmtId="0" fontId="1" fillId="0" borderId="51" xfId="0" applyFont="1" applyBorder="1" applyAlignment="1">
      <alignment/>
    </xf>
    <xf numFmtId="3" fontId="1" fillId="0" borderId="39" xfId="57" applyNumberFormat="1" applyFont="1" applyBorder="1">
      <alignment/>
      <protection/>
    </xf>
    <xf numFmtId="0" fontId="10" fillId="0" borderId="35" xfId="57" applyFont="1" applyBorder="1">
      <alignment/>
      <protection/>
    </xf>
    <xf numFmtId="3" fontId="15" fillId="0" borderId="10" xfId="0" applyNumberFormat="1" applyFont="1" applyBorder="1" applyAlignment="1">
      <alignment/>
    </xf>
    <xf numFmtId="3" fontId="9" fillId="0" borderId="25" xfId="0" applyNumberFormat="1" applyFont="1" applyFill="1" applyBorder="1" applyAlignment="1" applyProtection="1">
      <alignment/>
      <protection locked="0"/>
    </xf>
    <xf numFmtId="3" fontId="10" fillId="0" borderId="34" xfId="0" applyNumberFormat="1" applyFont="1" applyFill="1" applyBorder="1" applyAlignment="1" applyProtection="1">
      <alignment/>
      <protection locked="0"/>
    </xf>
    <xf numFmtId="3" fontId="7" fillId="0" borderId="60" xfId="0" applyNumberFormat="1" applyFont="1" applyFill="1" applyBorder="1" applyAlignment="1" applyProtection="1">
      <alignment/>
      <protection locked="0"/>
    </xf>
    <xf numFmtId="3" fontId="1" fillId="0" borderId="35" xfId="0" applyNumberFormat="1" applyFont="1" applyFill="1" applyBorder="1" applyAlignment="1" applyProtection="1">
      <alignment/>
      <protection locked="0"/>
    </xf>
    <xf numFmtId="3" fontId="0" fillId="0" borderId="34" xfId="0" applyNumberFormat="1" applyFont="1" applyFill="1" applyBorder="1" applyAlignment="1" applyProtection="1">
      <alignment/>
      <protection locked="0"/>
    </xf>
    <xf numFmtId="3" fontId="0" fillId="0" borderId="31" xfId="0" applyNumberFormat="1" applyFont="1" applyFill="1" applyBorder="1" applyAlignment="1" applyProtection="1">
      <alignment/>
      <protection locked="0"/>
    </xf>
    <xf numFmtId="3" fontId="0" fillId="0" borderId="32" xfId="0" applyNumberFormat="1" applyFont="1" applyFill="1" applyBorder="1" applyAlignment="1" applyProtection="1">
      <alignment/>
      <protection locked="0"/>
    </xf>
    <xf numFmtId="3" fontId="1" fillId="0" borderId="25" xfId="0" applyNumberFormat="1" applyFont="1" applyFill="1" applyBorder="1" applyAlignment="1" applyProtection="1">
      <alignment/>
      <protection locked="0"/>
    </xf>
    <xf numFmtId="3" fontId="0" fillId="0" borderId="35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3" fontId="11" fillId="0" borderId="57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3" fontId="0" fillId="0" borderId="31" xfId="0" applyNumberFormat="1" applyFont="1" applyFill="1" applyBorder="1" applyAlignment="1" applyProtection="1">
      <alignment horizontal="left" vertical="center" wrapText="1"/>
      <protection locked="0"/>
    </xf>
    <xf numFmtId="3" fontId="0" fillId="0" borderId="31" xfId="0" applyNumberFormat="1" applyFont="1" applyFill="1" applyBorder="1" applyAlignment="1" applyProtection="1">
      <alignment horizontal="right" wrapText="1"/>
      <protection locked="0"/>
    </xf>
    <xf numFmtId="3" fontId="0" fillId="0" borderId="38" xfId="0" applyNumberFormat="1" applyFont="1" applyFill="1" applyBorder="1" applyAlignment="1" applyProtection="1">
      <alignment horizontal="right" wrapText="1"/>
      <protection locked="0"/>
    </xf>
    <xf numFmtId="3" fontId="0" fillId="0" borderId="38" xfId="0" applyNumberFormat="1" applyFont="1" applyFill="1" applyBorder="1" applyAlignment="1" applyProtection="1">
      <alignment/>
      <protection locked="0"/>
    </xf>
    <xf numFmtId="3" fontId="0" fillId="0" borderId="26" xfId="0" applyNumberFormat="1" applyFont="1" applyFill="1" applyBorder="1" applyAlignment="1" applyProtection="1">
      <alignment/>
      <protection locked="0"/>
    </xf>
    <xf numFmtId="3" fontId="0" fillId="0" borderId="45" xfId="0" applyNumberFormat="1" applyFont="1" applyFill="1" applyBorder="1" applyAlignment="1" applyProtection="1">
      <alignment/>
      <protection locked="0"/>
    </xf>
    <xf numFmtId="3" fontId="0" fillId="0" borderId="27" xfId="0" applyNumberFormat="1" applyFont="1" applyFill="1" applyBorder="1" applyAlignment="1" applyProtection="1">
      <alignment/>
      <protection locked="0"/>
    </xf>
    <xf numFmtId="3" fontId="1" fillId="0" borderId="33" xfId="0" applyNumberFormat="1" applyFont="1" applyFill="1" applyBorder="1" applyAlignment="1" applyProtection="1">
      <alignment horizontal="left" wrapText="1"/>
      <protection locked="0"/>
    </xf>
    <xf numFmtId="3" fontId="1" fillId="0" borderId="33" xfId="0" applyNumberFormat="1" applyFont="1" applyFill="1" applyBorder="1" applyAlignment="1" applyProtection="1">
      <alignment wrapText="1"/>
      <protection locked="0"/>
    </xf>
    <xf numFmtId="3" fontId="1" fillId="0" borderId="25" xfId="0" applyNumberFormat="1" applyFont="1" applyFill="1" applyBorder="1" applyAlignment="1" applyProtection="1">
      <alignment wrapText="1"/>
      <protection locked="0"/>
    </xf>
    <xf numFmtId="3" fontId="0" fillId="0" borderId="33" xfId="0" applyNumberFormat="1" applyFont="1" applyFill="1" applyBorder="1" applyAlignment="1" applyProtection="1">
      <alignment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3" fontId="1" fillId="0" borderId="55" xfId="0" applyNumberFormat="1" applyFont="1" applyFill="1" applyBorder="1" applyAlignment="1" applyProtection="1">
      <alignment/>
      <protection locked="0"/>
    </xf>
    <xf numFmtId="3" fontId="1" fillId="0" borderId="61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 horizontal="right" wrapText="1"/>
      <protection locked="0"/>
    </xf>
    <xf numFmtId="3" fontId="0" fillId="0" borderId="43" xfId="0" applyNumberFormat="1" applyFont="1" applyFill="1" applyBorder="1" applyAlignment="1" applyProtection="1">
      <alignment horizontal="left" vertical="center" wrapText="1"/>
      <protection locked="0"/>
    </xf>
    <xf numFmtId="3" fontId="0" fillId="0" borderId="43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3" fontId="0" fillId="0" borderId="44" xfId="0" applyNumberFormat="1" applyFont="1" applyFill="1" applyBorder="1" applyAlignment="1" applyProtection="1">
      <alignment/>
      <protection locked="0"/>
    </xf>
    <xf numFmtId="3" fontId="0" fillId="0" borderId="62" xfId="0" applyNumberFormat="1" applyFont="1" applyFill="1" applyBorder="1" applyAlignment="1" applyProtection="1">
      <alignment/>
      <protection locked="0"/>
    </xf>
    <xf numFmtId="3" fontId="1" fillId="0" borderId="33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60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 horizontal="right"/>
      <protection locked="0"/>
    </xf>
    <xf numFmtId="3" fontId="1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 vertical="center"/>
    </xf>
    <xf numFmtId="3" fontId="0" fillId="0" borderId="53" xfId="0" applyNumberFormat="1" applyFont="1" applyFill="1" applyBorder="1" applyAlignment="1" applyProtection="1">
      <alignment horizontal="right" wrapText="1"/>
      <protection locked="0"/>
    </xf>
    <xf numFmtId="3" fontId="0" fillId="0" borderId="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Border="1" applyAlignment="1">
      <alignment/>
    </xf>
    <xf numFmtId="3" fontId="0" fillId="0" borderId="31" xfId="0" applyNumberFormat="1" applyFont="1" applyFill="1" applyBorder="1" applyAlignment="1" applyProtection="1">
      <alignment horizontal="right"/>
      <protection locked="0"/>
    </xf>
    <xf numFmtId="3" fontId="0" fillId="0" borderId="32" xfId="0" applyNumberFormat="1" applyFont="1" applyFill="1" applyBorder="1" applyAlignment="1" applyProtection="1">
      <alignment horizontal="right"/>
      <protection locked="0"/>
    </xf>
    <xf numFmtId="3" fontId="0" fillId="0" borderId="34" xfId="0" applyNumberFormat="1" applyFont="1" applyFill="1" applyBorder="1" applyAlignment="1" applyProtection="1">
      <alignment horizontal="right"/>
      <protection locked="0"/>
    </xf>
    <xf numFmtId="3" fontId="1" fillId="0" borderId="33" xfId="0" applyNumberFormat="1" applyFont="1" applyFill="1" applyBorder="1" applyAlignment="1" applyProtection="1">
      <alignment horizontal="right"/>
      <protection locked="0"/>
    </xf>
    <xf numFmtId="0" fontId="0" fillId="0" borderId="33" xfId="0" applyFont="1" applyBorder="1" applyAlignment="1">
      <alignment/>
    </xf>
    <xf numFmtId="3" fontId="1" fillId="0" borderId="55" xfId="0" applyNumberFormat="1" applyFont="1" applyBorder="1" applyAlignment="1">
      <alignment/>
    </xf>
    <xf numFmtId="3" fontId="1" fillId="0" borderId="25" xfId="0" applyNumberFormat="1" applyFont="1" applyFill="1" applyBorder="1" applyAlignment="1" applyProtection="1">
      <alignment horizontal="right" wrapText="1"/>
      <protection locked="0"/>
    </xf>
    <xf numFmtId="3" fontId="1" fillId="0" borderId="11" xfId="0" applyNumberFormat="1" applyFont="1" applyFill="1" applyBorder="1" applyAlignment="1" applyProtection="1">
      <alignment/>
      <protection locked="0"/>
    </xf>
    <xf numFmtId="3" fontId="1" fillId="0" borderId="33" xfId="0" applyNumberFormat="1" applyFont="1" applyFill="1" applyBorder="1" applyAlignment="1" applyProtection="1">
      <alignment horizontal="right" wrapText="1"/>
      <protection locked="0"/>
    </xf>
    <xf numFmtId="3" fontId="1" fillId="0" borderId="25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8" fillId="0" borderId="63" xfId="0" applyNumberFormat="1" applyFont="1" applyFill="1" applyBorder="1" applyAlignment="1" applyProtection="1">
      <alignment/>
      <protection locked="0"/>
    </xf>
    <xf numFmtId="0" fontId="9" fillId="0" borderId="11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3" fontId="0" fillId="0" borderId="58" xfId="0" applyNumberFormat="1" applyFont="1" applyFill="1" applyBorder="1" applyAlignment="1" applyProtection="1">
      <alignment/>
      <protection locked="0"/>
    </xf>
    <xf numFmtId="3" fontId="0" fillId="0" borderId="39" xfId="0" applyNumberFormat="1" applyFont="1" applyFill="1" applyBorder="1" applyAlignment="1" applyProtection="1">
      <alignment/>
      <protection locked="0"/>
    </xf>
    <xf numFmtId="3" fontId="0" fillId="0" borderId="19" xfId="0" applyNumberFormat="1" applyFont="1" applyFill="1" applyBorder="1" applyAlignment="1" applyProtection="1">
      <alignment/>
      <protection locked="0"/>
    </xf>
    <xf numFmtId="3" fontId="0" fillId="0" borderId="63" xfId="0" applyNumberFormat="1" applyFont="1" applyFill="1" applyBorder="1" applyAlignment="1" applyProtection="1">
      <alignment/>
      <protection locked="0"/>
    </xf>
    <xf numFmtId="3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39" xfId="0" applyNumberFormat="1" applyFont="1" applyFill="1" applyBorder="1" applyAlignment="1" applyProtection="1">
      <alignment horizontal="right"/>
      <protection locked="0"/>
    </xf>
    <xf numFmtId="3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31" xfId="0" applyFont="1" applyBorder="1" applyAlignment="1">
      <alignment/>
    </xf>
    <xf numFmtId="3" fontId="1" fillId="0" borderId="57" xfId="0" applyNumberFormat="1" applyFont="1" applyFill="1" applyBorder="1" applyAlignment="1" applyProtection="1">
      <alignment/>
      <protection locked="0"/>
    </xf>
    <xf numFmtId="3" fontId="1" fillId="0" borderId="12" xfId="0" applyNumberFormat="1" applyFont="1" applyFill="1" applyBorder="1" applyAlignment="1" applyProtection="1">
      <alignment/>
      <protection locked="0"/>
    </xf>
    <xf numFmtId="3" fontId="0" fillId="0" borderId="39" xfId="0" applyNumberFormat="1" applyFont="1" applyFill="1" applyBorder="1" applyAlignment="1" applyProtection="1">
      <alignment horizontal="right" vertical="center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 locked="0"/>
    </xf>
    <xf numFmtId="3" fontId="0" fillId="0" borderId="47" xfId="0" applyNumberFormat="1" applyFont="1" applyFill="1" applyBorder="1" applyAlignment="1" applyProtection="1">
      <alignment/>
      <protection locked="0"/>
    </xf>
    <xf numFmtId="3" fontId="1" fillId="0" borderId="25" xfId="0" applyNumberFormat="1" applyFont="1" applyFill="1" applyBorder="1" applyAlignment="1" applyProtection="1">
      <alignment/>
      <protection locked="0"/>
    </xf>
    <xf numFmtId="3" fontId="0" fillId="0" borderId="47" xfId="0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Fill="1" applyBorder="1" applyAlignment="1" applyProtection="1">
      <alignment horizontal="centerContinuous"/>
      <protection locked="0"/>
    </xf>
    <xf numFmtId="3" fontId="0" fillId="0" borderId="18" xfId="0" applyNumberFormat="1" applyFont="1" applyFill="1" applyBorder="1" applyAlignment="1" applyProtection="1">
      <alignment/>
      <protection locked="0"/>
    </xf>
    <xf numFmtId="3" fontId="1" fillId="0" borderId="36" xfId="40" applyNumberFormat="1" applyFont="1" applyFill="1" applyBorder="1" applyAlignment="1">
      <alignment horizontal="right"/>
    </xf>
    <xf numFmtId="3" fontId="6" fillId="0" borderId="36" xfId="0" applyNumberFormat="1" applyFont="1" applyFill="1" applyBorder="1" applyAlignment="1" applyProtection="1">
      <alignment/>
      <protection locked="0"/>
    </xf>
    <xf numFmtId="3" fontId="1" fillId="0" borderId="43" xfId="40" applyNumberFormat="1" applyFont="1" applyFill="1" applyBorder="1" applyAlignment="1">
      <alignment horizontal="right"/>
    </xf>
    <xf numFmtId="3" fontId="7" fillId="0" borderId="62" xfId="0" applyNumberFormat="1" applyFont="1" applyFill="1" applyBorder="1" applyAlignment="1" applyProtection="1">
      <alignment/>
      <protection locked="0"/>
    </xf>
    <xf numFmtId="3" fontId="6" fillId="0" borderId="37" xfId="40" applyNumberFormat="1" applyFont="1" applyFill="1" applyBorder="1" applyAlignment="1">
      <alignment horizontal="right"/>
    </xf>
    <xf numFmtId="3" fontId="6" fillId="0" borderId="25" xfId="40" applyNumberFormat="1" applyFont="1" applyFill="1" applyBorder="1" applyAlignment="1">
      <alignment horizontal="right"/>
    </xf>
    <xf numFmtId="3" fontId="6" fillId="0" borderId="36" xfId="40" applyNumberFormat="1" applyFont="1" applyFill="1" applyBorder="1" applyAlignment="1">
      <alignment horizontal="right"/>
    </xf>
    <xf numFmtId="3" fontId="1" fillId="0" borderId="56" xfId="40" applyNumberFormat="1" applyFont="1" applyFill="1" applyBorder="1" applyAlignment="1">
      <alignment horizontal="right"/>
    </xf>
    <xf numFmtId="3" fontId="6" fillId="0" borderId="64" xfId="40" applyNumberFormat="1" applyFont="1" applyFill="1" applyBorder="1" applyAlignment="1">
      <alignment horizontal="right"/>
    </xf>
    <xf numFmtId="3" fontId="6" fillId="0" borderId="61" xfId="40" applyNumberFormat="1" applyFont="1" applyFill="1" applyBorder="1" applyAlignment="1">
      <alignment horizontal="right"/>
    </xf>
    <xf numFmtId="3" fontId="6" fillId="0" borderId="65" xfId="0" applyNumberFormat="1" applyFont="1" applyFill="1" applyBorder="1" applyAlignment="1" applyProtection="1">
      <alignment/>
      <protection locked="0"/>
    </xf>
    <xf numFmtId="3" fontId="6" fillId="0" borderId="66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 horizontal="left"/>
      <protection locked="0"/>
    </xf>
    <xf numFmtId="3" fontId="0" fillId="0" borderId="38" xfId="0" applyNumberFormat="1" applyFont="1" applyFill="1" applyBorder="1" applyAlignment="1" applyProtection="1">
      <alignment horizontal="right" vertical="center"/>
      <protection locked="0"/>
    </xf>
    <xf numFmtId="3" fontId="0" fillId="0" borderId="26" xfId="0" applyNumberFormat="1" applyFont="1" applyFill="1" applyBorder="1" applyAlignment="1" applyProtection="1">
      <alignment horizontal="right" vertical="center"/>
      <protection locked="0"/>
    </xf>
    <xf numFmtId="3" fontId="0" fillId="0" borderId="27" xfId="0" applyNumberFormat="1" applyFont="1" applyFill="1" applyBorder="1" applyAlignment="1" applyProtection="1">
      <alignment/>
      <protection locked="0"/>
    </xf>
    <xf numFmtId="3" fontId="0" fillId="0" borderId="67" xfId="0" applyNumberFormat="1" applyFont="1" applyFill="1" applyBorder="1" applyAlignment="1" applyProtection="1">
      <alignment/>
      <protection locked="0"/>
    </xf>
    <xf numFmtId="3" fontId="0" fillId="0" borderId="46" xfId="0" applyNumberFormat="1" applyFont="1" applyFill="1" applyBorder="1" applyAlignment="1" applyProtection="1">
      <alignment/>
      <protection locked="0"/>
    </xf>
    <xf numFmtId="3" fontId="0" fillId="0" borderId="46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ont="1" applyFill="1" applyBorder="1" applyAlignment="1" applyProtection="1">
      <alignment horizontal="right" vertical="center"/>
      <protection locked="0"/>
    </xf>
    <xf numFmtId="3" fontId="1" fillId="0" borderId="37" xfId="0" applyNumberFormat="1" applyFont="1" applyFill="1" applyBorder="1" applyAlignment="1" applyProtection="1">
      <alignment/>
      <protection locked="0"/>
    </xf>
    <xf numFmtId="3" fontId="10" fillId="0" borderId="68" xfId="0" applyNumberFormat="1" applyFont="1" applyBorder="1" applyAlignment="1">
      <alignment/>
    </xf>
    <xf numFmtId="3" fontId="11" fillId="0" borderId="25" xfId="0" applyNumberFormat="1" applyFont="1" applyBorder="1" applyAlignment="1">
      <alignment/>
    </xf>
    <xf numFmtId="3" fontId="8" fillId="0" borderId="27" xfId="0" applyNumberFormat="1" applyFont="1" applyFill="1" applyBorder="1" applyAlignment="1" applyProtection="1">
      <alignment/>
      <protection locked="0"/>
    </xf>
    <xf numFmtId="3" fontId="1" fillId="0" borderId="33" xfId="0" applyNumberFormat="1" applyFont="1" applyBorder="1" applyAlignment="1">
      <alignment/>
    </xf>
    <xf numFmtId="3" fontId="1" fillId="0" borderId="49" xfId="0" applyNumberFormat="1" applyFont="1" applyFill="1" applyBorder="1" applyAlignment="1" applyProtection="1">
      <alignment/>
      <protection locked="0"/>
    </xf>
    <xf numFmtId="3" fontId="0" fillId="0" borderId="35" xfId="0" applyNumberFormat="1" applyFont="1" applyFill="1" applyBorder="1" applyAlignment="1" applyProtection="1">
      <alignment/>
      <protection locked="0"/>
    </xf>
    <xf numFmtId="3" fontId="0" fillId="0" borderId="46" xfId="0" applyNumberFormat="1" applyFont="1" applyFill="1" applyBorder="1" applyAlignment="1" applyProtection="1">
      <alignment/>
      <protection locked="0"/>
    </xf>
    <xf numFmtId="3" fontId="1" fillId="0" borderId="37" xfId="0" applyNumberFormat="1" applyFont="1" applyFill="1" applyBorder="1" applyAlignment="1" applyProtection="1">
      <alignment wrapText="1"/>
      <protection locked="0"/>
    </xf>
    <xf numFmtId="3" fontId="0" fillId="0" borderId="37" xfId="0" applyNumberFormat="1" applyFont="1" applyFill="1" applyBorder="1" applyAlignment="1" applyProtection="1">
      <alignment/>
      <protection locked="0"/>
    </xf>
    <xf numFmtId="3" fontId="1" fillId="0" borderId="64" xfId="0" applyNumberFormat="1" applyFont="1" applyFill="1" applyBorder="1" applyAlignment="1" applyProtection="1">
      <alignment/>
      <protection locked="0"/>
    </xf>
    <xf numFmtId="3" fontId="0" fillId="0" borderId="67" xfId="0" applyNumberFormat="1" applyFont="1" applyFill="1" applyBorder="1" applyAlignment="1" applyProtection="1">
      <alignment/>
      <protection locked="0"/>
    </xf>
    <xf numFmtId="3" fontId="0" fillId="0" borderId="46" xfId="0" applyNumberFormat="1" applyFont="1" applyFill="1" applyBorder="1" applyAlignment="1" applyProtection="1">
      <alignment horizontal="right"/>
      <protection locked="0"/>
    </xf>
    <xf numFmtId="3" fontId="1" fillId="0" borderId="38" xfId="0" applyNumberFormat="1" applyFont="1" applyBorder="1" applyAlignment="1">
      <alignment/>
    </xf>
    <xf numFmtId="3" fontId="1" fillId="0" borderId="54" xfId="0" applyNumberFormat="1" applyFont="1" applyBorder="1" applyAlignment="1">
      <alignment/>
    </xf>
    <xf numFmtId="3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3" xfId="0" applyNumberFormat="1" applyFont="1" applyFill="1" applyBorder="1" applyAlignment="1" applyProtection="1">
      <alignment/>
      <protection locked="0"/>
    </xf>
    <xf numFmtId="3" fontId="1" fillId="0" borderId="11" xfId="0" applyNumberFormat="1" applyFont="1" applyFill="1" applyBorder="1" applyAlignment="1" applyProtection="1">
      <alignment wrapText="1"/>
      <protection locked="0"/>
    </xf>
    <xf numFmtId="3" fontId="0" fillId="0" borderId="11" xfId="0" applyNumberFormat="1" applyFont="1" applyFill="1" applyBorder="1" applyAlignment="1" applyProtection="1">
      <alignment/>
      <protection locked="0"/>
    </xf>
    <xf numFmtId="3" fontId="1" fillId="0" borderId="65" xfId="0" applyNumberFormat="1" applyFont="1" applyFill="1" applyBorder="1" applyAlignment="1" applyProtection="1">
      <alignment/>
      <protection locked="0"/>
    </xf>
    <xf numFmtId="3" fontId="1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32" xfId="0" applyNumberFormat="1" applyFont="1" applyFill="1" applyBorder="1" applyAlignment="1" applyProtection="1">
      <alignment horizontal="right" wrapText="1"/>
      <protection locked="0"/>
    </xf>
    <xf numFmtId="3" fontId="0" fillId="0" borderId="34" xfId="0" applyNumberFormat="1" applyFont="1" applyFill="1" applyBorder="1" applyAlignment="1" applyProtection="1">
      <alignment horizontal="right" wrapText="1"/>
      <protection locked="0"/>
    </xf>
    <xf numFmtId="3" fontId="0" fillId="0" borderId="15" xfId="0" applyNumberFormat="1" applyFont="1" applyFill="1" applyBorder="1" applyAlignment="1" applyProtection="1">
      <alignment/>
      <protection locked="0"/>
    </xf>
    <xf numFmtId="3" fontId="1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5" xfId="0" applyNumberFormat="1" applyFont="1" applyFill="1" applyBorder="1" applyAlignment="1" applyProtection="1">
      <alignment horizontal="right"/>
      <protection locked="0"/>
    </xf>
    <xf numFmtId="3" fontId="0" fillId="0" borderId="40" xfId="0" applyNumberFormat="1" applyFont="1" applyFill="1" applyBorder="1" applyAlignment="1" applyProtection="1">
      <alignment/>
      <protection locked="0"/>
    </xf>
    <xf numFmtId="3" fontId="0" fillId="0" borderId="3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32" xfId="0" applyNumberFormat="1" applyFont="1" applyFill="1" applyBorder="1" applyAlignment="1" applyProtection="1">
      <alignment wrapText="1"/>
      <protection locked="0"/>
    </xf>
    <xf numFmtId="3" fontId="0" fillId="0" borderId="49" xfId="0" applyNumberFormat="1" applyFont="1" applyFill="1" applyBorder="1" applyAlignment="1" applyProtection="1">
      <alignment horizontal="right" wrapText="1"/>
      <protection locked="0"/>
    </xf>
    <xf numFmtId="3" fontId="1" fillId="0" borderId="31" xfId="0" applyNumberFormat="1" applyFont="1" applyBorder="1" applyAlignment="1">
      <alignment/>
    </xf>
    <xf numFmtId="3" fontId="1" fillId="0" borderId="69" xfId="0" applyNumberFormat="1" applyFont="1" applyBorder="1" applyAlignment="1">
      <alignment/>
    </xf>
    <xf numFmtId="3" fontId="1" fillId="0" borderId="36" xfId="0" applyNumberFormat="1" applyFont="1" applyFill="1" applyBorder="1" applyAlignment="1" applyProtection="1">
      <alignment horizontal="left" wrapText="1"/>
      <protection locked="0"/>
    </xf>
    <xf numFmtId="3" fontId="0" fillId="0" borderId="36" xfId="0" applyNumberFormat="1" applyFont="1" applyFill="1" applyBorder="1" applyAlignment="1" applyProtection="1">
      <alignment/>
      <protection locked="0"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31" xfId="0" applyNumberFormat="1" applyFont="1" applyFill="1" applyBorder="1" applyAlignment="1">
      <alignment/>
    </xf>
    <xf numFmtId="3" fontId="1" fillId="0" borderId="33" xfId="0" applyNumberFormat="1" applyFont="1" applyFill="1" applyBorder="1" applyAlignment="1">
      <alignment/>
    </xf>
    <xf numFmtId="3" fontId="0" fillId="0" borderId="69" xfId="0" applyNumberFormat="1" applyFont="1" applyFill="1" applyBorder="1" applyAlignment="1">
      <alignment/>
    </xf>
    <xf numFmtId="3" fontId="0" fillId="0" borderId="33" xfId="0" applyNumberFormat="1" applyFont="1" applyFill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0" fillId="0" borderId="69" xfId="0" applyNumberFormat="1" applyFont="1" applyFill="1" applyBorder="1" applyAlignment="1" applyProtection="1">
      <alignment horizontal="right" wrapText="1"/>
      <protection locked="0"/>
    </xf>
    <xf numFmtId="3" fontId="0" fillId="0" borderId="33" xfId="0" applyNumberFormat="1" applyFont="1" applyFill="1" applyBorder="1" applyAlignment="1" applyProtection="1">
      <alignment horizontal="right" wrapText="1"/>
      <protection locked="0"/>
    </xf>
    <xf numFmtId="3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33" xfId="0" applyNumberFormat="1" applyFont="1" applyBorder="1" applyAlignment="1">
      <alignment/>
    </xf>
    <xf numFmtId="3" fontId="8" fillId="0" borderId="14" xfId="0" applyNumberFormat="1" applyFont="1" applyFill="1" applyBorder="1" applyAlignment="1" applyProtection="1">
      <alignment/>
      <protection locked="0"/>
    </xf>
    <xf numFmtId="3" fontId="10" fillId="0" borderId="20" xfId="0" applyNumberFormat="1" applyFont="1" applyBorder="1" applyAlignment="1">
      <alignment/>
    </xf>
    <xf numFmtId="3" fontId="8" fillId="0" borderId="14" xfId="0" applyNumberFormat="1" applyFont="1" applyFill="1" applyBorder="1" applyAlignment="1" applyProtection="1">
      <alignment/>
      <protection locked="0"/>
    </xf>
    <xf numFmtId="3" fontId="8" fillId="0" borderId="16" xfId="0" applyNumberFormat="1" applyFont="1" applyFill="1" applyBorder="1" applyAlignment="1" applyProtection="1">
      <alignment/>
      <protection locked="0"/>
    </xf>
    <xf numFmtId="3" fontId="11" fillId="0" borderId="17" xfId="0" applyNumberFormat="1" applyFont="1" applyBorder="1" applyAlignment="1">
      <alignment/>
    </xf>
    <xf numFmtId="3" fontId="8" fillId="0" borderId="53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38" xfId="0" applyNumberFormat="1" applyFont="1" applyFill="1" applyBorder="1" applyAlignment="1" applyProtection="1">
      <alignment horizontal="center"/>
      <protection locked="0"/>
    </xf>
    <xf numFmtId="3" fontId="9" fillId="0" borderId="37" xfId="0" applyNumberFormat="1" applyFont="1" applyFill="1" applyBorder="1" applyAlignment="1" applyProtection="1">
      <alignment horizontal="center"/>
      <protection locked="0"/>
    </xf>
    <xf numFmtId="171" fontId="9" fillId="0" borderId="7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5" xfId="0" applyNumberFormat="1" applyFont="1" applyFill="1" applyBorder="1" applyAlignment="1" applyProtection="1">
      <alignment/>
      <protection locked="0"/>
    </xf>
    <xf numFmtId="3" fontId="10" fillId="0" borderId="35" xfId="57" applyNumberFormat="1" applyFont="1" applyBorder="1">
      <alignment/>
      <protection/>
    </xf>
    <xf numFmtId="3" fontId="9" fillId="0" borderId="27" xfId="0" applyNumberFormat="1" applyFont="1" applyFill="1" applyBorder="1" applyAlignment="1" applyProtection="1">
      <alignment/>
      <protection locked="0"/>
    </xf>
    <xf numFmtId="0" fontId="0" fillId="0" borderId="36" xfId="0" applyBorder="1" applyAlignment="1">
      <alignment/>
    </xf>
    <xf numFmtId="0" fontId="11" fillId="0" borderId="36" xfId="0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35" xfId="0" applyNumberFormat="1" applyFont="1" applyFill="1" applyBorder="1" applyAlignment="1" applyProtection="1">
      <alignment wrapText="1"/>
      <protection locked="0"/>
    </xf>
    <xf numFmtId="3" fontId="0" fillId="0" borderId="71" xfId="0" applyNumberFormat="1" applyFont="1" applyFill="1" applyBorder="1" applyAlignment="1" applyProtection="1">
      <alignment horizontal="right"/>
      <protection locked="0"/>
    </xf>
    <xf numFmtId="3" fontId="8" fillId="0" borderId="38" xfId="0" applyNumberFormat="1" applyFont="1" applyFill="1" applyBorder="1" applyAlignment="1" applyProtection="1">
      <alignment/>
      <protection locked="0"/>
    </xf>
    <xf numFmtId="3" fontId="8" fillId="0" borderId="48" xfId="0" applyNumberFormat="1" applyFont="1" applyFill="1" applyBorder="1" applyAlignment="1" applyProtection="1">
      <alignment/>
      <protection locked="0"/>
    </xf>
    <xf numFmtId="3" fontId="8" fillId="0" borderId="17" xfId="0" applyNumberFormat="1" applyFont="1" applyFill="1" applyBorder="1" applyAlignment="1" applyProtection="1">
      <alignment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25" xfId="0" applyNumberFormat="1" applyFont="1" applyFill="1" applyBorder="1" applyAlignment="1" applyProtection="1">
      <alignment/>
      <protection locked="0"/>
    </xf>
    <xf numFmtId="3" fontId="8" fillId="0" borderId="26" xfId="0" applyNumberFormat="1" applyFont="1" applyFill="1" applyBorder="1" applyAlignment="1" applyProtection="1">
      <alignment/>
      <protection locked="0"/>
    </xf>
    <xf numFmtId="3" fontId="8" fillId="0" borderId="54" xfId="0" applyNumberFormat="1" applyFont="1" applyFill="1" applyBorder="1" applyAlignment="1" applyProtection="1">
      <alignment/>
      <protection locked="0"/>
    </xf>
    <xf numFmtId="3" fontId="9" fillId="0" borderId="61" xfId="0" applyNumberFormat="1" applyFont="1" applyFill="1" applyBorder="1" applyAlignment="1" applyProtection="1">
      <alignment/>
      <protection locked="0"/>
    </xf>
    <xf numFmtId="3" fontId="8" fillId="0" borderId="45" xfId="0" applyNumberFormat="1" applyFont="1" applyFill="1" applyBorder="1" applyAlignment="1" applyProtection="1">
      <alignment/>
      <protection locked="0"/>
    </xf>
    <xf numFmtId="3" fontId="8" fillId="0" borderId="45" xfId="0" applyNumberFormat="1" applyFont="1" applyFill="1" applyBorder="1" applyAlignment="1" applyProtection="1">
      <alignment/>
      <protection locked="0"/>
    </xf>
    <xf numFmtId="3" fontId="11" fillId="0" borderId="25" xfId="0" applyNumberFormat="1" applyFont="1" applyBorder="1" applyAlignment="1">
      <alignment/>
    </xf>
    <xf numFmtId="3" fontId="9" fillId="0" borderId="61" xfId="0" applyNumberFormat="1" applyFont="1" applyFill="1" applyBorder="1" applyAlignment="1" applyProtection="1">
      <alignment/>
      <protection locked="0"/>
    </xf>
    <xf numFmtId="3" fontId="8" fillId="0" borderId="25" xfId="0" applyNumberFormat="1" applyFont="1" applyFill="1" applyBorder="1" applyAlignment="1" applyProtection="1">
      <alignment/>
      <protection locked="0"/>
    </xf>
    <xf numFmtId="3" fontId="9" fillId="0" borderId="26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9" fillId="0" borderId="33" xfId="0" applyNumberFormat="1" applyFont="1" applyFill="1" applyBorder="1" applyAlignment="1" applyProtection="1">
      <alignment horizontal="center" wrapText="1"/>
      <protection locked="0"/>
    </xf>
    <xf numFmtId="0" fontId="9" fillId="0" borderId="33" xfId="0" applyNumberFormat="1" applyFont="1" applyFill="1" applyBorder="1" applyAlignment="1" applyProtection="1">
      <alignment/>
      <protection locked="0"/>
    </xf>
    <xf numFmtId="0" fontId="8" fillId="0" borderId="31" xfId="0" applyNumberFormat="1" applyFont="1" applyFill="1" applyBorder="1" applyAlignment="1" applyProtection="1">
      <alignment/>
      <protection locked="0"/>
    </xf>
    <xf numFmtId="0" fontId="8" fillId="0" borderId="32" xfId="0" applyNumberFormat="1" applyFont="1" applyFill="1" applyBorder="1" applyAlignment="1" applyProtection="1">
      <alignment/>
      <protection locked="0"/>
    </xf>
    <xf numFmtId="0" fontId="8" fillId="0" borderId="69" xfId="0" applyNumberFormat="1" applyFont="1" applyFill="1" applyBorder="1" applyAlignment="1" applyProtection="1">
      <alignment/>
      <protection locked="0"/>
    </xf>
    <xf numFmtId="0" fontId="9" fillId="0" borderId="55" xfId="0" applyNumberFormat="1" applyFont="1" applyFill="1" applyBorder="1" applyAlignment="1" applyProtection="1">
      <alignment/>
      <protection locked="0"/>
    </xf>
    <xf numFmtId="0" fontId="8" fillId="0" borderId="34" xfId="0" applyNumberFormat="1" applyFont="1" applyFill="1" applyBorder="1" applyAlignment="1" applyProtection="1">
      <alignment/>
      <protection locked="0"/>
    </xf>
    <xf numFmtId="0" fontId="8" fillId="0" borderId="34" xfId="0" applyNumberFormat="1" applyFont="1" applyFill="1" applyBorder="1" applyAlignment="1" applyProtection="1">
      <alignment/>
      <protection locked="0"/>
    </xf>
    <xf numFmtId="0" fontId="9" fillId="0" borderId="33" xfId="0" applyNumberFormat="1" applyFont="1" applyFill="1" applyBorder="1" applyAlignment="1" applyProtection="1">
      <alignment/>
      <protection locked="0"/>
    </xf>
    <xf numFmtId="0" fontId="10" fillId="0" borderId="49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/>
    </xf>
    <xf numFmtId="0" fontId="8" fillId="0" borderId="55" xfId="0" applyNumberFormat="1" applyFont="1" applyFill="1" applyBorder="1" applyAlignment="1" applyProtection="1">
      <alignment/>
      <protection locked="0"/>
    </xf>
    <xf numFmtId="0" fontId="9" fillId="0" borderId="55" xfId="0" applyNumberFormat="1" applyFont="1" applyFill="1" applyBorder="1" applyAlignment="1" applyProtection="1">
      <alignment/>
      <protection locked="0"/>
    </xf>
    <xf numFmtId="0" fontId="8" fillId="0" borderId="33" xfId="0" applyNumberFormat="1" applyFont="1" applyFill="1" applyBorder="1" applyAlignment="1" applyProtection="1">
      <alignment/>
      <protection locked="0"/>
    </xf>
    <xf numFmtId="0" fontId="9" fillId="0" borderId="35" xfId="0" applyNumberFormat="1" applyFont="1" applyFill="1" applyBorder="1" applyAlignment="1" applyProtection="1">
      <alignment/>
      <protection locked="0"/>
    </xf>
    <xf numFmtId="0" fontId="8" fillId="0" borderId="35" xfId="0" applyNumberFormat="1" applyFont="1" applyFill="1" applyBorder="1" applyAlignment="1" applyProtection="1">
      <alignment/>
      <protection locked="0"/>
    </xf>
    <xf numFmtId="0" fontId="9" fillId="0" borderId="32" xfId="0" applyNumberFormat="1" applyFont="1" applyFill="1" applyBorder="1" applyAlignment="1" applyProtection="1">
      <alignment/>
      <protection locked="0"/>
    </xf>
    <xf numFmtId="0" fontId="8" fillId="0" borderId="49" xfId="0" applyNumberFormat="1" applyFont="1" applyFill="1" applyBorder="1" applyAlignment="1" applyProtection="1">
      <alignment/>
      <protection locked="0"/>
    </xf>
    <xf numFmtId="3" fontId="8" fillId="0" borderId="53" xfId="0" applyNumberFormat="1" applyFont="1" applyFill="1" applyBorder="1" applyAlignment="1" applyProtection="1">
      <alignment/>
      <protection locked="0"/>
    </xf>
    <xf numFmtId="3" fontId="8" fillId="0" borderId="30" xfId="0" applyNumberFormat="1" applyFont="1" applyFill="1" applyBorder="1" applyAlignment="1" applyProtection="1">
      <alignment/>
      <protection locked="0"/>
    </xf>
    <xf numFmtId="3" fontId="8" fillId="0" borderId="33" xfId="0" applyNumberFormat="1" applyFont="1" applyFill="1" applyBorder="1" applyAlignment="1" applyProtection="1">
      <alignment/>
      <protection locked="0"/>
    </xf>
    <xf numFmtId="3" fontId="1" fillId="0" borderId="55" xfId="0" applyNumberFormat="1" applyFont="1" applyFill="1" applyBorder="1" applyAlignment="1">
      <alignment/>
    </xf>
    <xf numFmtId="3" fontId="0" fillId="0" borderId="69" xfId="0" applyNumberFormat="1" applyFont="1" applyFill="1" applyBorder="1" applyAlignment="1" applyProtection="1">
      <alignment/>
      <protection locked="0"/>
    </xf>
    <xf numFmtId="3" fontId="0" fillId="0" borderId="33" xfId="0" applyNumberFormat="1" applyFont="1" applyFill="1" applyBorder="1" applyAlignment="1" applyProtection="1">
      <alignment/>
      <protection locked="0"/>
    </xf>
    <xf numFmtId="3" fontId="1" fillId="0" borderId="25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17" fillId="0" borderId="15" xfId="58" applyFont="1" applyBorder="1" applyAlignment="1">
      <alignment/>
      <protection/>
    </xf>
    <xf numFmtId="0" fontId="11" fillId="0" borderId="33" xfId="0" applyFont="1" applyBorder="1" applyAlignment="1">
      <alignment/>
    </xf>
    <xf numFmtId="3" fontId="11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57" xfId="0" applyNumberFormat="1" applyFont="1" applyFill="1" applyBorder="1" applyAlignment="1" applyProtection="1">
      <alignment/>
      <protection locked="0"/>
    </xf>
    <xf numFmtId="3" fontId="11" fillId="0" borderId="33" xfId="0" applyNumberFormat="1" applyFont="1" applyBorder="1" applyAlignment="1">
      <alignment/>
    </xf>
    <xf numFmtId="3" fontId="10" fillId="0" borderId="55" xfId="0" applyNumberFormat="1" applyFont="1" applyFill="1" applyBorder="1" applyAlignment="1" applyProtection="1">
      <alignment/>
      <protection locked="0"/>
    </xf>
    <xf numFmtId="0" fontId="0" fillId="0" borderId="33" xfId="0" applyBorder="1" applyAlignment="1">
      <alignment/>
    </xf>
    <xf numFmtId="0" fontId="0" fillId="0" borderId="17" xfId="0" applyBorder="1" applyAlignment="1">
      <alignment/>
    </xf>
    <xf numFmtId="0" fontId="0" fillId="0" borderId="19" xfId="57" applyFon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1" xfId="0" applyBorder="1" applyAlignment="1">
      <alignment horizontal="center"/>
    </xf>
    <xf numFmtId="3" fontId="0" fillId="0" borderId="10" xfId="57" applyNumberFormat="1" applyBorder="1" applyAlignment="1">
      <alignment horizontal="center"/>
      <protection/>
    </xf>
    <xf numFmtId="3" fontId="0" fillId="0" borderId="41" xfId="57" applyNumberFormat="1" applyBorder="1" applyAlignment="1">
      <alignment horizontal="center"/>
      <protection/>
    </xf>
    <xf numFmtId="0" fontId="0" fillId="0" borderId="19" xfId="0" applyFont="1" applyBorder="1" applyAlignment="1">
      <alignment horizontal="center" vertical="center"/>
    </xf>
    <xf numFmtId="3" fontId="0" fillId="0" borderId="19" xfId="57" applyNumberFormat="1" applyFont="1" applyBorder="1">
      <alignment/>
      <protection/>
    </xf>
    <xf numFmtId="3" fontId="0" fillId="0" borderId="39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57" xfId="0" applyNumberFormat="1" applyFont="1" applyFill="1" applyBorder="1" applyAlignment="1" applyProtection="1">
      <alignment/>
      <protection locked="0"/>
    </xf>
    <xf numFmtId="3" fontId="8" fillId="0" borderId="61" xfId="0" applyNumberFormat="1" applyFont="1" applyFill="1" applyBorder="1" applyAlignment="1" applyProtection="1">
      <alignment/>
      <protection locked="0"/>
    </xf>
    <xf numFmtId="3" fontId="1" fillId="0" borderId="55" xfId="0" applyNumberFormat="1" applyFont="1" applyFill="1" applyBorder="1" applyAlignment="1" applyProtection="1">
      <alignment/>
      <protection locked="0"/>
    </xf>
    <xf numFmtId="3" fontId="7" fillId="0" borderId="34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Border="1" applyAlignment="1">
      <alignment/>
    </xf>
    <xf numFmtId="3" fontId="0" fillId="0" borderId="38" xfId="0" applyNumberFormat="1" applyFont="1" applyFill="1" applyBorder="1" applyAlignment="1" applyProtection="1">
      <alignment horizontal="right"/>
      <protection locked="0"/>
    </xf>
    <xf numFmtId="3" fontId="0" fillId="0" borderId="26" xfId="0" applyNumberFormat="1" applyFont="1" applyFill="1" applyBorder="1" applyAlignment="1" applyProtection="1">
      <alignment horizontal="right"/>
      <protection locked="0"/>
    </xf>
    <xf numFmtId="3" fontId="0" fillId="0" borderId="45" xfId="0" applyNumberFormat="1" applyFont="1" applyFill="1" applyBorder="1" applyAlignment="1" applyProtection="1">
      <alignment horizontal="right"/>
      <protection locked="0"/>
    </xf>
    <xf numFmtId="3" fontId="1" fillId="0" borderId="25" xfId="0" applyNumberFormat="1" applyFont="1" applyFill="1" applyBorder="1" applyAlignment="1" applyProtection="1">
      <alignment horizontal="right"/>
      <protection locked="0"/>
    </xf>
    <xf numFmtId="0" fontId="0" fillId="0" borderId="25" xfId="0" applyFont="1" applyBorder="1" applyAlignment="1">
      <alignment/>
    </xf>
    <xf numFmtId="3" fontId="1" fillId="0" borderId="61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38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39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1" fillId="0" borderId="12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54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54" xfId="0" applyNumberFormat="1" applyFont="1" applyFill="1" applyBorder="1" applyAlignment="1" applyProtection="1">
      <alignment horizontal="right" wrapText="1"/>
      <protection locked="0"/>
    </xf>
    <xf numFmtId="3" fontId="1" fillId="0" borderId="25" xfId="0" applyNumberFormat="1" applyFont="1" applyFill="1" applyBorder="1" applyAlignment="1" applyProtection="1">
      <alignment horizontal="right" wrapText="1"/>
      <protection locked="0"/>
    </xf>
    <xf numFmtId="3" fontId="0" fillId="0" borderId="25" xfId="0" applyNumberFormat="1" applyFont="1" applyFill="1" applyBorder="1" applyAlignment="1" applyProtection="1">
      <alignment horizontal="right" wrapText="1"/>
      <protection locked="0"/>
    </xf>
    <xf numFmtId="3" fontId="0" fillId="0" borderId="39" xfId="0" applyNumberFormat="1" applyFont="1" applyFill="1" applyBorder="1" applyAlignment="1" applyProtection="1">
      <alignment horizontal="right" wrapText="1"/>
      <protection locked="0"/>
    </xf>
    <xf numFmtId="3" fontId="0" fillId="0" borderId="41" xfId="0" applyNumberFormat="1" applyFont="1" applyFill="1" applyBorder="1" applyAlignment="1" applyProtection="1">
      <alignment horizontal="right" wrapText="1"/>
      <protection locked="0"/>
    </xf>
    <xf numFmtId="3" fontId="1" fillId="0" borderId="12" xfId="0" applyNumberFormat="1" applyFont="1" applyFill="1" applyBorder="1" applyAlignment="1" applyProtection="1">
      <alignment horizontal="right" wrapText="1"/>
      <protection locked="0"/>
    </xf>
    <xf numFmtId="3" fontId="0" fillId="0" borderId="12" xfId="0" applyNumberFormat="1" applyFont="1" applyFill="1" applyBorder="1" applyAlignment="1" applyProtection="1">
      <alignment horizontal="right" wrapText="1"/>
      <protection locked="0"/>
    </xf>
    <xf numFmtId="3" fontId="0" fillId="0" borderId="26" xfId="0" applyNumberFormat="1" applyFont="1" applyFill="1" applyBorder="1" applyAlignment="1" applyProtection="1">
      <alignment horizontal="right" wrapText="1"/>
      <protection locked="0"/>
    </xf>
    <xf numFmtId="3" fontId="0" fillId="0" borderId="45" xfId="0" applyNumberFormat="1" applyFont="1" applyFill="1" applyBorder="1" applyAlignment="1" applyProtection="1">
      <alignment horizontal="right" wrapText="1"/>
      <protection locked="0"/>
    </xf>
    <xf numFmtId="3" fontId="0" fillId="0" borderId="35" xfId="0" applyNumberFormat="1" applyFont="1" applyFill="1" applyBorder="1" applyAlignment="1" applyProtection="1">
      <alignment horizontal="right" wrapText="1"/>
      <protection locked="0"/>
    </xf>
    <xf numFmtId="3" fontId="0" fillId="0" borderId="33" xfId="0" applyNumberFormat="1" applyFont="1" applyFill="1" applyBorder="1" applyAlignment="1" applyProtection="1">
      <alignment horizontal="right" wrapText="1"/>
      <protection locked="0"/>
    </xf>
    <xf numFmtId="3" fontId="0" fillId="0" borderId="54" xfId="0" applyNumberFormat="1" applyFont="1" applyFill="1" applyBorder="1" applyAlignment="1" applyProtection="1">
      <alignment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3" fontId="0" fillId="0" borderId="39" xfId="0" applyNumberFormat="1" applyFont="1" applyFill="1" applyBorder="1" applyAlignment="1" applyProtection="1">
      <alignment/>
      <protection locked="0"/>
    </xf>
    <xf numFmtId="3" fontId="0" fillId="0" borderId="41" xfId="0" applyNumberFormat="1" applyFont="1" applyFill="1" applyBorder="1" applyAlignment="1" applyProtection="1">
      <alignment/>
      <protection locked="0"/>
    </xf>
    <xf numFmtId="3" fontId="1" fillId="0" borderId="53" xfId="0" applyNumberFormat="1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 wrapText="1"/>
      <protection locked="0"/>
    </xf>
    <xf numFmtId="3" fontId="0" fillId="0" borderId="19" xfId="0" applyNumberFormat="1" applyFont="1" applyFill="1" applyBorder="1" applyAlignment="1" applyProtection="1">
      <alignment/>
      <protection locked="0"/>
    </xf>
    <xf numFmtId="3" fontId="1" fillId="0" borderId="12" xfId="0" applyNumberFormat="1" applyFont="1" applyFill="1" applyBorder="1" applyAlignment="1" applyProtection="1">
      <alignment wrapText="1"/>
      <protection locked="0"/>
    </xf>
    <xf numFmtId="3" fontId="0" fillId="0" borderId="12" xfId="0" applyNumberFormat="1" applyFont="1" applyFill="1" applyBorder="1" applyAlignment="1" applyProtection="1">
      <alignment/>
      <protection locked="0"/>
    </xf>
    <xf numFmtId="3" fontId="1" fillId="0" borderId="71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3" fontId="0" fillId="0" borderId="47" xfId="0" applyNumberFormat="1" applyFont="1" applyFill="1" applyBorder="1" applyAlignment="1" applyProtection="1">
      <alignment/>
      <protection locked="0"/>
    </xf>
    <xf numFmtId="3" fontId="1" fillId="0" borderId="12" xfId="0" applyNumberFormat="1" applyFont="1" applyFill="1" applyBorder="1" applyAlignment="1" applyProtection="1">
      <alignment horizontal="right" wrapText="1"/>
      <protection locked="0"/>
    </xf>
    <xf numFmtId="3" fontId="0" fillId="0" borderId="47" xfId="0" applyNumberFormat="1" applyFont="1" applyFill="1" applyBorder="1" applyAlignment="1" applyProtection="1">
      <alignment horizontal="right" wrapText="1"/>
      <protection locked="0"/>
    </xf>
    <xf numFmtId="3" fontId="1" fillId="0" borderId="12" xfId="0" applyNumberFormat="1" applyFont="1" applyFill="1" applyBorder="1" applyAlignment="1" applyProtection="1">
      <alignment horizontal="right"/>
      <protection locked="0"/>
    </xf>
    <xf numFmtId="0" fontId="0" fillId="0" borderId="12" xfId="0" applyFont="1" applyBorder="1" applyAlignment="1">
      <alignment/>
    </xf>
    <xf numFmtId="3" fontId="1" fillId="0" borderId="71" xfId="0" applyNumberFormat="1" applyFont="1" applyBorder="1" applyAlignment="1">
      <alignment/>
    </xf>
    <xf numFmtId="3" fontId="1" fillId="0" borderId="12" xfId="0" applyNumberFormat="1" applyFont="1" applyFill="1" applyBorder="1" applyAlignment="1" applyProtection="1">
      <alignment/>
      <protection locked="0"/>
    </xf>
    <xf numFmtId="3" fontId="0" fillId="0" borderId="72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 horizontal="right"/>
      <protection locked="0"/>
    </xf>
    <xf numFmtId="3" fontId="0" fillId="0" borderId="39" xfId="0" applyNumberFormat="1" applyFont="1" applyFill="1" applyBorder="1" applyAlignment="1" applyProtection="1">
      <alignment horizontal="right"/>
      <protection locked="0"/>
    </xf>
    <xf numFmtId="3" fontId="0" fillId="0" borderId="47" xfId="0" applyNumberFormat="1" applyFont="1" applyFill="1" applyBorder="1" applyAlignment="1" applyProtection="1">
      <alignment horizontal="right"/>
      <protection locked="0"/>
    </xf>
    <xf numFmtId="3" fontId="1" fillId="0" borderId="26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47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3" fontId="0" fillId="0" borderId="26" xfId="0" applyNumberFormat="1" applyFont="1" applyFill="1" applyBorder="1" applyAlignment="1" applyProtection="1">
      <alignment wrapText="1"/>
      <protection locked="0"/>
    </xf>
    <xf numFmtId="3" fontId="0" fillId="0" borderId="10" xfId="0" applyNumberFormat="1" applyFont="1" applyFill="1" applyBorder="1" applyAlignment="1" applyProtection="1">
      <alignment wrapText="1"/>
      <protection locked="0"/>
    </xf>
    <xf numFmtId="3" fontId="11" fillId="0" borderId="25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26" xfId="0" applyNumberFormat="1" applyFont="1" applyFill="1" applyBorder="1" applyAlignment="1" applyProtection="1">
      <alignment/>
      <protection locked="0"/>
    </xf>
    <xf numFmtId="3" fontId="10" fillId="0" borderId="61" xfId="0" applyNumberFormat="1" applyFont="1" applyFill="1" applyBorder="1" applyAlignment="1" applyProtection="1">
      <alignment/>
      <protection locked="0"/>
    </xf>
    <xf numFmtId="3" fontId="10" fillId="0" borderId="53" xfId="0" applyNumberFormat="1" applyFont="1" applyFill="1" applyBorder="1" applyAlignment="1" applyProtection="1">
      <alignment/>
      <protection locked="0"/>
    </xf>
    <xf numFmtId="3" fontId="10" fillId="0" borderId="38" xfId="0" applyNumberFormat="1" applyFont="1" applyFill="1" applyBorder="1" applyAlignment="1" applyProtection="1">
      <alignment/>
      <protection locked="0"/>
    </xf>
    <xf numFmtId="3" fontId="10" fillId="0" borderId="45" xfId="0" applyNumberFormat="1" applyFont="1" applyFill="1" applyBorder="1" applyAlignment="1" applyProtection="1">
      <alignment/>
      <protection locked="0"/>
    </xf>
    <xf numFmtId="3" fontId="11" fillId="0" borderId="68" xfId="0" applyNumberFormat="1" applyFont="1" applyFill="1" applyBorder="1" applyAlignment="1" applyProtection="1">
      <alignment/>
      <protection locked="0"/>
    </xf>
    <xf numFmtId="3" fontId="11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25" xfId="0" applyNumberFormat="1" applyFont="1" applyFill="1" applyBorder="1" applyAlignment="1" applyProtection="1">
      <alignment horizontal="center" vertical="center"/>
      <protection locked="0"/>
    </xf>
    <xf numFmtId="3" fontId="1" fillId="0" borderId="69" xfId="0" applyNumberFormat="1" applyFont="1" applyFill="1" applyBorder="1" applyAlignment="1" applyProtection="1">
      <alignment/>
      <protection locked="0"/>
    </xf>
    <xf numFmtId="3" fontId="1" fillId="0" borderId="61" xfId="0" applyNumberFormat="1" applyFont="1" applyFill="1" applyBorder="1" applyAlignment="1">
      <alignment/>
    </xf>
    <xf numFmtId="3" fontId="10" fillId="0" borderId="33" xfId="0" applyNumberFormat="1" applyFont="1" applyBorder="1" applyAlignment="1">
      <alignment/>
    </xf>
    <xf numFmtId="3" fontId="0" fillId="0" borderId="19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ont="1" applyAlignment="1">
      <alignment/>
    </xf>
    <xf numFmtId="3" fontId="6" fillId="0" borderId="37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37" xfId="0" applyNumberFormat="1" applyFont="1" applyBorder="1" applyAlignment="1">
      <alignment/>
    </xf>
    <xf numFmtId="3" fontId="1" fillId="0" borderId="73" xfId="0" applyNumberFormat="1" applyFont="1" applyFill="1" applyBorder="1" applyAlignment="1" applyProtection="1">
      <alignment/>
      <protection locked="0"/>
    </xf>
    <xf numFmtId="3" fontId="1" fillId="0" borderId="67" xfId="0" applyNumberFormat="1" applyFont="1" applyFill="1" applyBorder="1" applyAlignment="1" applyProtection="1">
      <alignment/>
      <protection locked="0"/>
    </xf>
    <xf numFmtId="3" fontId="1" fillId="0" borderId="46" xfId="0" applyNumberFormat="1" applyFont="1" applyFill="1" applyBorder="1" applyAlignment="1" applyProtection="1">
      <alignment/>
      <protection locked="0"/>
    </xf>
    <xf numFmtId="3" fontId="0" fillId="0" borderId="64" xfId="0" applyNumberFormat="1" applyFont="1" applyFill="1" applyBorder="1" applyAlignment="1" applyProtection="1">
      <alignment/>
      <protection locked="0"/>
    </xf>
    <xf numFmtId="3" fontId="0" fillId="0" borderId="74" xfId="0" applyNumberFormat="1" applyFont="1" applyFill="1" applyBorder="1" applyAlignment="1" applyProtection="1">
      <alignment/>
      <protection locked="0"/>
    </xf>
    <xf numFmtId="3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2" xfId="0" applyNumberFormat="1" applyFont="1" applyBorder="1" applyAlignment="1">
      <alignment/>
    </xf>
    <xf numFmtId="3" fontId="1" fillId="0" borderId="51" xfId="0" applyNumberFormat="1" applyFont="1" applyFill="1" applyBorder="1" applyAlignment="1" applyProtection="1">
      <alignment/>
      <protection locked="0"/>
    </xf>
    <xf numFmtId="3" fontId="1" fillId="0" borderId="39" xfId="0" applyNumberFormat="1" applyFont="1" applyFill="1" applyBorder="1" applyAlignment="1" applyProtection="1">
      <alignment/>
      <protection locked="0"/>
    </xf>
    <xf numFmtId="3" fontId="1" fillId="0" borderId="10" xfId="0" applyNumberFormat="1" applyFont="1" applyFill="1" applyBorder="1" applyAlignment="1" applyProtection="1">
      <alignment/>
      <protection locked="0"/>
    </xf>
    <xf numFmtId="3" fontId="1" fillId="0" borderId="71" xfId="0" applyNumberFormat="1" applyFont="1" applyFill="1" applyBorder="1" applyAlignment="1" applyProtection="1">
      <alignment/>
      <protection locked="0"/>
    </xf>
    <xf numFmtId="3" fontId="7" fillId="0" borderId="10" xfId="0" applyNumberFormat="1" applyFont="1" applyFill="1" applyBorder="1" applyAlignment="1" applyProtection="1">
      <alignment/>
      <protection locked="0"/>
    </xf>
    <xf numFmtId="3" fontId="1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/>
    </xf>
    <xf numFmtId="0" fontId="9" fillId="0" borderId="32" xfId="0" applyNumberFormat="1" applyFont="1" applyFill="1" applyBorder="1" applyAlignment="1" applyProtection="1">
      <alignment/>
      <protection locked="0"/>
    </xf>
    <xf numFmtId="0" fontId="9" fillId="0" borderId="49" xfId="0" applyNumberFormat="1" applyFont="1" applyFill="1" applyBorder="1" applyAlignment="1" applyProtection="1">
      <alignment/>
      <protection locked="0"/>
    </xf>
    <xf numFmtId="3" fontId="9" fillId="0" borderId="53" xfId="0" applyNumberFormat="1" applyFont="1" applyFill="1" applyBorder="1" applyAlignment="1" applyProtection="1">
      <alignment/>
      <protection locked="0"/>
    </xf>
    <xf numFmtId="3" fontId="8" fillId="0" borderId="28" xfId="0" applyNumberFormat="1" applyFont="1" applyFill="1" applyBorder="1" applyAlignment="1" applyProtection="1">
      <alignment/>
      <protection locked="0"/>
    </xf>
    <xf numFmtId="3" fontId="0" fillId="0" borderId="57" xfId="0" applyNumberFormat="1" applyFont="1" applyFill="1" applyBorder="1" applyAlignment="1" applyProtection="1">
      <alignment/>
      <protection locked="0"/>
    </xf>
    <xf numFmtId="3" fontId="7" fillId="0" borderId="47" xfId="0" applyNumberFormat="1" applyFont="1" applyFill="1" applyBorder="1" applyAlignment="1" applyProtection="1">
      <alignment/>
      <protection locked="0"/>
    </xf>
    <xf numFmtId="3" fontId="10" fillId="0" borderId="27" xfId="57" applyNumberFormat="1" applyFont="1" applyBorder="1">
      <alignment/>
      <protection/>
    </xf>
    <xf numFmtId="0" fontId="10" fillId="0" borderId="27" xfId="0" applyFont="1" applyBorder="1" applyAlignment="1">
      <alignment/>
    </xf>
    <xf numFmtId="3" fontId="11" fillId="0" borderId="25" xfId="0" applyNumberFormat="1" applyFont="1" applyBorder="1" applyAlignment="1">
      <alignment/>
    </xf>
    <xf numFmtId="3" fontId="10" fillId="0" borderId="25" xfId="0" applyNumberFormat="1" applyFont="1" applyBorder="1" applyAlignment="1">
      <alignment/>
    </xf>
    <xf numFmtId="0" fontId="0" fillId="0" borderId="19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3" fontId="0" fillId="0" borderId="38" xfId="0" applyNumberFormat="1" applyFont="1" applyFill="1" applyBorder="1" applyAlignment="1" applyProtection="1">
      <alignment/>
      <protection locked="0"/>
    </xf>
    <xf numFmtId="3" fontId="0" fillId="0" borderId="26" xfId="0" applyNumberFormat="1" applyFont="1" applyFill="1" applyBorder="1" applyAlignment="1" applyProtection="1">
      <alignment/>
      <protection locked="0"/>
    </xf>
    <xf numFmtId="3" fontId="1" fillId="0" borderId="53" xfId="0" applyNumberFormat="1" applyFont="1" applyFill="1" applyBorder="1" applyAlignment="1" applyProtection="1">
      <alignment/>
      <protection locked="0"/>
    </xf>
    <xf numFmtId="3" fontId="1" fillId="0" borderId="38" xfId="0" applyNumberFormat="1" applyFont="1" applyFill="1" applyBorder="1" applyAlignment="1" applyProtection="1">
      <alignment/>
      <protection locked="0"/>
    </xf>
    <xf numFmtId="3" fontId="1" fillId="0" borderId="26" xfId="0" applyNumberFormat="1" applyFont="1" applyFill="1" applyBorder="1" applyAlignment="1" applyProtection="1">
      <alignment/>
      <protection locked="0"/>
    </xf>
    <xf numFmtId="3" fontId="1" fillId="0" borderId="61" xfId="0" applyNumberFormat="1" applyFont="1" applyFill="1" applyBorder="1" applyAlignment="1" applyProtection="1">
      <alignment/>
      <protection locked="0"/>
    </xf>
    <xf numFmtId="3" fontId="0" fillId="0" borderId="45" xfId="0" applyNumberFormat="1" applyFont="1" applyFill="1" applyBorder="1" applyAlignment="1" applyProtection="1">
      <alignment/>
      <protection locked="0"/>
    </xf>
    <xf numFmtId="3" fontId="8" fillId="0" borderId="10" xfId="0" applyNumberFormat="1" applyFont="1" applyFill="1" applyBorder="1" applyAlignment="1" applyProtection="1">
      <alignment/>
      <protection locked="0"/>
    </xf>
    <xf numFmtId="3" fontId="8" fillId="0" borderId="57" xfId="0" applyNumberFormat="1" applyFont="1" applyFill="1" applyBorder="1" applyAlignment="1" applyProtection="1">
      <alignment/>
      <protection locked="0"/>
    </xf>
    <xf numFmtId="3" fontId="8" fillId="0" borderId="42" xfId="0" applyNumberFormat="1" applyFont="1" applyFill="1" applyBorder="1" applyAlignment="1" applyProtection="1">
      <alignment/>
      <protection locked="0"/>
    </xf>
    <xf numFmtId="3" fontId="8" fillId="0" borderId="47" xfId="0" applyNumberFormat="1" applyFont="1" applyFill="1" applyBorder="1" applyAlignment="1" applyProtection="1">
      <alignment/>
      <protection locked="0"/>
    </xf>
    <xf numFmtId="3" fontId="21" fillId="0" borderId="0" xfId="0" applyNumberFormat="1" applyFont="1" applyFill="1" applyBorder="1" applyAlignment="1" applyProtection="1">
      <alignment/>
      <protection locked="0"/>
    </xf>
    <xf numFmtId="3" fontId="22" fillId="0" borderId="0" xfId="0" applyNumberFormat="1" applyFont="1" applyFill="1" applyBorder="1" applyAlignment="1" applyProtection="1">
      <alignment/>
      <protection locked="0"/>
    </xf>
    <xf numFmtId="3" fontId="17" fillId="0" borderId="0" xfId="0" applyNumberFormat="1" applyFont="1" applyFill="1" applyBorder="1" applyAlignment="1" applyProtection="1">
      <alignment/>
      <protection locked="0"/>
    </xf>
    <xf numFmtId="3" fontId="17" fillId="0" borderId="0" xfId="0" applyNumberFormat="1" applyFont="1" applyFill="1" applyBorder="1" applyAlignment="1" applyProtection="1">
      <alignment/>
      <protection locked="0"/>
    </xf>
    <xf numFmtId="3" fontId="16" fillId="0" borderId="0" xfId="0" applyNumberFormat="1" applyFont="1" applyFill="1" applyBorder="1" applyAlignment="1" applyProtection="1">
      <alignment/>
      <protection locked="0"/>
    </xf>
    <xf numFmtId="3" fontId="16" fillId="0" borderId="0" xfId="0" applyNumberFormat="1" applyFont="1" applyFill="1" applyBorder="1" applyAlignment="1" applyProtection="1">
      <alignment/>
      <protection locked="0"/>
    </xf>
    <xf numFmtId="0" fontId="0" fillId="0" borderId="19" xfId="0" applyFont="1" applyBorder="1" applyAlignment="1">
      <alignment horizontal="center"/>
    </xf>
    <xf numFmtId="0" fontId="0" fillId="0" borderId="71" xfId="57" applyFont="1" applyBorder="1" applyAlignment="1">
      <alignment horizontal="center"/>
      <protection/>
    </xf>
    <xf numFmtId="0" fontId="0" fillId="0" borderId="41" xfId="0" applyBorder="1" applyAlignment="1">
      <alignment/>
    </xf>
    <xf numFmtId="0" fontId="0" fillId="0" borderId="71" xfId="57" applyFont="1" applyBorder="1" applyAlignment="1">
      <alignment horizontal="center"/>
      <protection/>
    </xf>
    <xf numFmtId="3" fontId="1" fillId="0" borderId="39" xfId="0" applyNumberFormat="1" applyFont="1" applyFill="1" applyBorder="1" applyAlignment="1">
      <alignment horizontal="right"/>
    </xf>
    <xf numFmtId="3" fontId="1" fillId="0" borderId="39" xfId="0" applyNumberFormat="1" applyFont="1" applyBorder="1" applyAlignment="1">
      <alignment horizontal="right"/>
    </xf>
    <xf numFmtId="0" fontId="0" fillId="0" borderId="71" xfId="57" applyBorder="1" applyAlignment="1">
      <alignment horizontal="center"/>
      <protection/>
    </xf>
    <xf numFmtId="0" fontId="0" fillId="0" borderId="58" xfId="0" applyFont="1" applyFill="1" applyBorder="1" applyAlignment="1">
      <alignment horizontal="center" vertical="center" wrapText="1"/>
    </xf>
    <xf numFmtId="3" fontId="1" fillId="0" borderId="58" xfId="57" applyNumberFormat="1" applyFont="1" applyBorder="1">
      <alignment/>
      <protection/>
    </xf>
    <xf numFmtId="3" fontId="1" fillId="0" borderId="75" xfId="57" applyNumberFormat="1" applyFont="1" applyBorder="1">
      <alignment/>
      <protection/>
    </xf>
    <xf numFmtId="0" fontId="0" fillId="0" borderId="58" xfId="57" applyFont="1" applyFill="1" applyBorder="1" applyAlignment="1">
      <alignment horizontal="center"/>
      <protection/>
    </xf>
    <xf numFmtId="0" fontId="0" fillId="0" borderId="71" xfId="0" applyBorder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3" fontId="0" fillId="0" borderId="55" xfId="0" applyNumberFormat="1" applyFont="1" applyFill="1" applyBorder="1" applyAlignment="1" applyProtection="1">
      <alignment/>
      <protection locked="0"/>
    </xf>
    <xf numFmtId="3" fontId="0" fillId="0" borderId="61" xfId="0" applyNumberFormat="1" applyFont="1" applyFill="1" applyBorder="1" applyAlignment="1" applyProtection="1">
      <alignment/>
      <protection locked="0"/>
    </xf>
    <xf numFmtId="3" fontId="0" fillId="0" borderId="71" xfId="0" applyNumberFormat="1" applyFont="1" applyFill="1" applyBorder="1" applyAlignment="1" applyProtection="1">
      <alignment/>
      <protection locked="0"/>
    </xf>
    <xf numFmtId="3" fontId="1" fillId="0" borderId="64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37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0" xfId="0" applyNumberFormat="1" applyFont="1" applyFill="1" applyBorder="1" applyAlignment="1" applyProtection="1">
      <alignment horizontal="center"/>
      <protection locked="0"/>
    </xf>
    <xf numFmtId="0" fontId="9" fillId="0" borderId="49" xfId="0" applyNumberFormat="1" applyFont="1" applyFill="1" applyBorder="1" applyAlignment="1" applyProtection="1">
      <alignment/>
      <protection locked="0"/>
    </xf>
    <xf numFmtId="3" fontId="9" fillId="0" borderId="53" xfId="0" applyNumberFormat="1" applyFont="1" applyFill="1" applyBorder="1" applyAlignment="1" applyProtection="1">
      <alignment/>
      <protection locked="0"/>
    </xf>
    <xf numFmtId="3" fontId="1" fillId="0" borderId="75" xfId="0" applyNumberFormat="1" applyFont="1" applyFill="1" applyBorder="1" applyAlignment="1" applyProtection="1">
      <alignment horizontal="center" vertical="center"/>
      <protection locked="0"/>
    </xf>
    <xf numFmtId="3" fontId="1" fillId="0" borderId="65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61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46" xfId="0" applyNumberFormat="1" applyFont="1" applyFill="1" applyBorder="1" applyAlignment="1" applyProtection="1">
      <alignment/>
      <protection locked="0"/>
    </xf>
    <xf numFmtId="3" fontId="10" fillId="0" borderId="64" xfId="0" applyNumberFormat="1" applyFont="1" applyFill="1" applyBorder="1" applyAlignment="1" applyProtection="1">
      <alignment/>
      <protection locked="0"/>
    </xf>
    <xf numFmtId="3" fontId="10" fillId="0" borderId="67" xfId="0" applyNumberFormat="1" applyFont="1" applyFill="1" applyBorder="1" applyAlignment="1" applyProtection="1">
      <alignment/>
      <protection locked="0"/>
    </xf>
    <xf numFmtId="3" fontId="10" fillId="0" borderId="73" xfId="0" applyNumberFormat="1" applyFont="1" applyFill="1" applyBorder="1" applyAlignment="1" applyProtection="1">
      <alignment/>
      <protection locked="0"/>
    </xf>
    <xf numFmtId="3" fontId="10" fillId="0" borderId="74" xfId="0" applyNumberFormat="1" applyFont="1" applyFill="1" applyBorder="1" applyAlignment="1" applyProtection="1">
      <alignment/>
      <protection locked="0"/>
    </xf>
    <xf numFmtId="3" fontId="11" fillId="0" borderId="75" xfId="0" applyNumberFormat="1" applyFont="1" applyFill="1" applyBorder="1" applyAlignment="1" applyProtection="1">
      <alignment/>
      <protection locked="0"/>
    </xf>
    <xf numFmtId="3" fontId="11" fillId="0" borderId="37" xfId="0" applyNumberFormat="1" applyFont="1" applyBorder="1" applyAlignment="1">
      <alignment/>
    </xf>
    <xf numFmtId="0" fontId="0" fillId="0" borderId="22" xfId="0" applyBorder="1" applyAlignment="1">
      <alignment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0" applyNumberFormat="1" applyFont="1" applyFill="1" applyBorder="1" applyAlignment="1" applyProtection="1">
      <alignment/>
      <protection locked="0"/>
    </xf>
    <xf numFmtId="3" fontId="10" fillId="0" borderId="71" xfId="0" applyNumberFormat="1" applyFont="1" applyFill="1" applyBorder="1" applyAlignment="1" applyProtection="1">
      <alignment/>
      <protection locked="0"/>
    </xf>
    <xf numFmtId="3" fontId="10" fillId="0" borderId="39" xfId="0" applyNumberFormat="1" applyFont="1" applyFill="1" applyBorder="1" applyAlignment="1" applyProtection="1">
      <alignment/>
      <protection locked="0"/>
    </xf>
    <xf numFmtId="3" fontId="10" fillId="0" borderId="51" xfId="0" applyNumberFormat="1" applyFont="1" applyFill="1" applyBorder="1" applyAlignment="1" applyProtection="1">
      <alignment/>
      <protection locked="0"/>
    </xf>
    <xf numFmtId="3" fontId="10" fillId="0" borderId="47" xfId="0" applyNumberFormat="1" applyFont="1" applyFill="1" applyBorder="1" applyAlignment="1" applyProtection="1">
      <alignment/>
      <protection locked="0"/>
    </xf>
    <xf numFmtId="3" fontId="11" fillId="0" borderId="58" xfId="0" applyNumberFormat="1" applyFont="1" applyFill="1" applyBorder="1" applyAlignment="1" applyProtection="1">
      <alignment/>
      <protection locked="0"/>
    </xf>
    <xf numFmtId="3" fontId="11" fillId="0" borderId="12" xfId="0" applyNumberFormat="1" applyFont="1" applyBorder="1" applyAlignment="1">
      <alignment/>
    </xf>
    <xf numFmtId="3" fontId="9" fillId="0" borderId="12" xfId="0" applyNumberFormat="1" applyFont="1" applyFill="1" applyBorder="1" applyAlignment="1" applyProtection="1">
      <alignment/>
      <protection locked="0"/>
    </xf>
    <xf numFmtId="3" fontId="8" fillId="0" borderId="19" xfId="0" applyNumberFormat="1" applyFont="1" applyFill="1" applyBorder="1" applyAlignment="1" applyProtection="1">
      <alignment/>
      <protection locked="0"/>
    </xf>
    <xf numFmtId="3" fontId="8" fillId="0" borderId="39" xfId="0" applyNumberFormat="1" applyFont="1" applyFill="1" applyBorder="1" applyAlignment="1" applyProtection="1">
      <alignment/>
      <protection locked="0"/>
    </xf>
    <xf numFmtId="0" fontId="10" fillId="0" borderId="19" xfId="0" applyFont="1" applyBorder="1" applyAlignment="1">
      <alignment/>
    </xf>
    <xf numFmtId="3" fontId="11" fillId="0" borderId="12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0" fontId="23" fillId="0" borderId="0" xfId="0" applyFont="1" applyAlignment="1">
      <alignment/>
    </xf>
    <xf numFmtId="3" fontId="11" fillId="0" borderId="11" xfId="0" applyNumberFormat="1" applyFont="1" applyFill="1" applyBorder="1" applyAlignment="1" applyProtection="1">
      <alignment horizontal="center" vertical="center"/>
      <protection locked="0"/>
    </xf>
    <xf numFmtId="1" fontId="11" fillId="0" borderId="12" xfId="0" applyNumberFormat="1" applyFont="1" applyFill="1" applyBorder="1" applyAlignment="1" applyProtection="1">
      <alignment horizontal="center" vertical="center"/>
      <protection locked="0"/>
    </xf>
    <xf numFmtId="1" fontId="11" fillId="0" borderId="17" xfId="0" applyNumberFormat="1" applyFont="1" applyFill="1" applyBorder="1" applyAlignment="1" applyProtection="1">
      <alignment horizontal="center" vertical="center"/>
      <protection locked="0"/>
    </xf>
    <xf numFmtId="3" fontId="10" fillId="0" borderId="11" xfId="0" applyNumberFormat="1" applyFont="1" applyFill="1" applyBorder="1" applyAlignment="1" applyProtection="1">
      <alignment vertical="center"/>
      <protection locked="0"/>
    </xf>
    <xf numFmtId="3" fontId="10" fillId="0" borderId="12" xfId="0" applyNumberFormat="1" applyFont="1" applyFill="1" applyBorder="1" applyAlignment="1" applyProtection="1">
      <alignment horizontal="right" vertical="center"/>
      <protection locked="0"/>
    </xf>
    <xf numFmtId="0" fontId="10" fillId="0" borderId="12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3" fontId="10" fillId="0" borderId="63" xfId="0" applyNumberFormat="1" applyFont="1" applyFill="1" applyBorder="1" applyAlignment="1" applyProtection="1">
      <alignment vertical="center"/>
      <protection locked="0"/>
    </xf>
    <xf numFmtId="3" fontId="10" fillId="0" borderId="58" xfId="0" applyNumberFormat="1" applyFont="1" applyFill="1" applyBorder="1" applyAlignment="1" applyProtection="1">
      <alignment horizontal="right" vertical="center"/>
      <protection locked="0"/>
    </xf>
    <xf numFmtId="0" fontId="10" fillId="0" borderId="58" xfId="0" applyFont="1" applyBorder="1" applyAlignment="1">
      <alignment horizontal="right" vertical="center"/>
    </xf>
    <xf numFmtId="0" fontId="10" fillId="0" borderId="70" xfId="0" applyFont="1" applyBorder="1" applyAlignment="1">
      <alignment horizontal="right" vertical="center"/>
    </xf>
    <xf numFmtId="3" fontId="11" fillId="0" borderId="11" xfId="0" applyNumberFormat="1" applyFont="1" applyFill="1" applyBorder="1" applyAlignment="1" applyProtection="1">
      <alignment vertical="center"/>
      <protection locked="0"/>
    </xf>
    <xf numFmtId="3" fontId="11" fillId="0" borderId="12" xfId="0" applyNumberFormat="1" applyFont="1" applyFill="1" applyBorder="1" applyAlignment="1" applyProtection="1">
      <alignment horizontal="right" vertical="center"/>
      <protection locked="0"/>
    </xf>
    <xf numFmtId="3" fontId="10" fillId="0" borderId="0" xfId="0" applyNumberFormat="1" applyFont="1" applyFill="1" applyBorder="1" applyAlignment="1" applyProtection="1">
      <alignment vertical="center"/>
      <protection locked="0"/>
    </xf>
    <xf numFmtId="3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3" fontId="10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justify"/>
    </xf>
    <xf numFmtId="0" fontId="11" fillId="0" borderId="33" xfId="0" applyFont="1" applyBorder="1" applyAlignment="1">
      <alignment horizontal="left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left" wrapText="1"/>
    </xf>
    <xf numFmtId="0" fontId="10" fillId="0" borderId="11" xfId="0" applyFont="1" applyBorder="1" applyAlignment="1">
      <alignment horizontal="center" wrapText="1"/>
    </xf>
    <xf numFmtId="3" fontId="10" fillId="0" borderId="17" xfId="40" applyNumberFormat="1" applyFont="1" applyBorder="1" applyAlignment="1">
      <alignment horizontal="right"/>
    </xf>
    <xf numFmtId="0" fontId="10" fillId="0" borderId="33" xfId="0" applyFont="1" applyBorder="1" applyAlignment="1">
      <alignment horizontal="left" wrapText="1"/>
    </xf>
    <xf numFmtId="0" fontId="10" fillId="0" borderId="18" xfId="0" applyFont="1" applyBorder="1" applyAlignment="1">
      <alignment horizontal="center" wrapText="1"/>
    </xf>
    <xf numFmtId="3" fontId="10" fillId="0" borderId="20" xfId="40" applyNumberFormat="1" applyFont="1" applyBorder="1" applyAlignment="1">
      <alignment horizontal="right"/>
    </xf>
    <xf numFmtId="0" fontId="10" fillId="0" borderId="49" xfId="0" applyFont="1" applyBorder="1" applyAlignment="1">
      <alignment horizontal="left" wrapText="1"/>
    </xf>
    <xf numFmtId="0" fontId="10" fillId="0" borderId="13" xfId="0" applyFont="1" applyBorder="1" applyAlignment="1">
      <alignment horizontal="center" wrapText="1"/>
    </xf>
    <xf numFmtId="3" fontId="10" fillId="0" borderId="14" xfId="40" applyNumberFormat="1" applyFont="1" applyBorder="1" applyAlignment="1">
      <alignment horizontal="right"/>
    </xf>
    <xf numFmtId="0" fontId="10" fillId="0" borderId="32" xfId="0" applyFont="1" applyBorder="1" applyAlignment="1">
      <alignment horizontal="left" wrapText="1"/>
    </xf>
    <xf numFmtId="0" fontId="10" fillId="0" borderId="15" xfId="0" applyFont="1" applyBorder="1" applyAlignment="1">
      <alignment horizontal="center" wrapText="1"/>
    </xf>
    <xf numFmtId="3" fontId="10" fillId="0" borderId="16" xfId="40" applyNumberFormat="1" applyFont="1" applyBorder="1" applyAlignment="1">
      <alignment horizontal="right"/>
    </xf>
    <xf numFmtId="0" fontId="10" fillId="0" borderId="69" xfId="0" applyFont="1" applyBorder="1" applyAlignment="1">
      <alignment horizontal="left" wrapText="1"/>
    </xf>
    <xf numFmtId="0" fontId="10" fillId="0" borderId="42" xfId="0" applyFont="1" applyBorder="1" applyAlignment="1">
      <alignment horizontal="center" wrapText="1"/>
    </xf>
    <xf numFmtId="3" fontId="10" fillId="0" borderId="48" xfId="40" applyNumberFormat="1" applyFont="1" applyBorder="1" applyAlignment="1">
      <alignment horizontal="right"/>
    </xf>
    <xf numFmtId="0" fontId="11" fillId="0" borderId="55" xfId="0" applyFont="1" applyBorder="1" applyAlignment="1">
      <alignment horizontal="left"/>
    </xf>
    <xf numFmtId="0" fontId="11" fillId="0" borderId="65" xfId="0" applyFont="1" applyBorder="1" applyAlignment="1">
      <alignment horizontal="center"/>
    </xf>
    <xf numFmtId="169" fontId="11" fillId="0" borderId="66" xfId="0" applyNumberFormat="1" applyFont="1" applyBorder="1" applyAlignment="1">
      <alignment/>
    </xf>
    <xf numFmtId="0" fontId="24" fillId="0" borderId="0" xfId="0" applyFont="1" applyAlignment="1">
      <alignment horizontal="justify"/>
    </xf>
    <xf numFmtId="0" fontId="6" fillId="0" borderId="30" xfId="0" applyFont="1" applyBorder="1" applyAlignment="1">
      <alignment horizontal="center" vertical="center"/>
    </xf>
    <xf numFmtId="14" fontId="6" fillId="0" borderId="52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3" fontId="0" fillId="0" borderId="14" xfId="0" applyNumberFormat="1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3" fontId="6" fillId="0" borderId="17" xfId="0" applyNumberFormat="1" applyFont="1" applyBorder="1" applyAlignment="1">
      <alignment horizontal="right" vertical="center"/>
    </xf>
    <xf numFmtId="0" fontId="0" fillId="0" borderId="34" xfId="0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" fontId="1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28" xfId="0" applyFont="1" applyBorder="1" applyAlignment="1">
      <alignment horizontal="left" vertical="center" wrapText="1"/>
    </xf>
    <xf numFmtId="0" fontId="0" fillId="0" borderId="51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2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39" xfId="0" applyBorder="1" applyAlignment="1">
      <alignment/>
    </xf>
    <xf numFmtId="0" fontId="0" fillId="0" borderId="15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47" xfId="0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0" fontId="6" fillId="0" borderId="12" xfId="0" applyFont="1" applyBorder="1" applyAlignment="1">
      <alignment/>
    </xf>
    <xf numFmtId="3" fontId="0" fillId="0" borderId="14" xfId="0" applyNumberFormat="1" applyBorder="1" applyAlignment="1">
      <alignment/>
    </xf>
    <xf numFmtId="3" fontId="6" fillId="0" borderId="1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2" xfId="0" applyFont="1" applyBorder="1" applyAlignment="1">
      <alignment/>
    </xf>
    <xf numFmtId="0" fontId="7" fillId="0" borderId="15" xfId="0" applyFont="1" applyBorder="1" applyAlignment="1">
      <alignment wrapText="1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3" fontId="6" fillId="0" borderId="39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183" fontId="0" fillId="0" borderId="0" xfId="0" applyNumberFormat="1" applyAlignment="1">
      <alignment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/>
    </xf>
    <xf numFmtId="0" fontId="6" fillId="0" borderId="28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/>
    </xf>
    <xf numFmtId="14" fontId="0" fillId="0" borderId="24" xfId="0" applyNumberFormat="1" applyBorder="1" applyAlignment="1">
      <alignment/>
    </xf>
    <xf numFmtId="0" fontId="0" fillId="0" borderId="50" xfId="0" applyBorder="1" applyAlignment="1">
      <alignment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3" fontId="6" fillId="0" borderId="37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6" fillId="0" borderId="5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3" fontId="0" fillId="0" borderId="37" xfId="0" applyNumberFormat="1" applyBorder="1" applyAlignment="1">
      <alignment/>
    </xf>
    <xf numFmtId="0" fontId="0" fillId="0" borderId="18" xfId="0" applyFill="1" applyBorder="1" applyAlignment="1">
      <alignment/>
    </xf>
    <xf numFmtId="3" fontId="7" fillId="0" borderId="19" xfId="0" applyNumberFormat="1" applyFont="1" applyBorder="1" applyAlignment="1">
      <alignment/>
    </xf>
    <xf numFmtId="0" fontId="6" fillId="0" borderId="11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6" fillId="0" borderId="3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41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0" fontId="22" fillId="0" borderId="59" xfId="0" applyFont="1" applyBorder="1" applyAlignment="1">
      <alignment horizontal="center"/>
    </xf>
    <xf numFmtId="0" fontId="22" fillId="0" borderId="54" xfId="0" applyFont="1" applyBorder="1" applyAlignment="1">
      <alignment horizontal="center"/>
    </xf>
    <xf numFmtId="0" fontId="22" fillId="0" borderId="43" xfId="0" applyFont="1" applyBorder="1" applyAlignment="1">
      <alignment/>
    </xf>
    <xf numFmtId="3" fontId="21" fillId="0" borderId="39" xfId="0" applyNumberFormat="1" applyFont="1" applyBorder="1" applyAlignment="1">
      <alignment/>
    </xf>
    <xf numFmtId="0" fontId="21" fillId="0" borderId="44" xfId="0" applyFont="1" applyBorder="1" applyAlignment="1">
      <alignment wrapText="1"/>
    </xf>
    <xf numFmtId="3" fontId="21" fillId="0" borderId="10" xfId="0" applyNumberFormat="1" applyFont="1" applyBorder="1" applyAlignment="1">
      <alignment/>
    </xf>
    <xf numFmtId="0" fontId="22" fillId="0" borderId="44" xfId="0" applyFont="1" applyBorder="1" applyAlignment="1">
      <alignment wrapText="1"/>
    </xf>
    <xf numFmtId="3" fontId="22" fillId="0" borderId="10" xfId="0" applyNumberFormat="1" applyFont="1" applyBorder="1" applyAlignment="1">
      <alignment/>
    </xf>
    <xf numFmtId="0" fontId="22" fillId="0" borderId="44" xfId="0" applyFont="1" applyBorder="1" applyAlignment="1">
      <alignment horizontal="left" wrapText="1"/>
    </xf>
    <xf numFmtId="0" fontId="22" fillId="0" borderId="62" xfId="0" applyFont="1" applyBorder="1" applyAlignment="1">
      <alignment wrapText="1"/>
    </xf>
    <xf numFmtId="3" fontId="22" fillId="0" borderId="47" xfId="0" applyNumberFormat="1" applyFont="1" applyBorder="1" applyAlignment="1">
      <alignment/>
    </xf>
    <xf numFmtId="0" fontId="22" fillId="0" borderId="36" xfId="0" applyFont="1" applyBorder="1" applyAlignment="1">
      <alignment wrapText="1"/>
    </xf>
    <xf numFmtId="3" fontId="22" fillId="0" borderId="12" xfId="0" applyNumberFormat="1" applyFont="1" applyBorder="1" applyAlignment="1">
      <alignment/>
    </xf>
    <xf numFmtId="0" fontId="21" fillId="0" borderId="62" xfId="0" applyFont="1" applyBorder="1" applyAlignment="1">
      <alignment wrapText="1"/>
    </xf>
    <xf numFmtId="3" fontId="21" fillId="0" borderId="47" xfId="0" applyNumberFormat="1" applyFont="1" applyBorder="1" applyAlignment="1">
      <alignment/>
    </xf>
    <xf numFmtId="183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75" xfId="0" applyBorder="1" applyAlignment="1">
      <alignment/>
    </xf>
    <xf numFmtId="3" fontId="0" fillId="0" borderId="75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10" xfId="0" applyNumberFormat="1" applyFont="1" applyBorder="1" applyAlignment="1">
      <alignment/>
    </xf>
    <xf numFmtId="3" fontId="22" fillId="0" borderId="10" xfId="0" applyNumberFormat="1" applyFont="1" applyBorder="1" applyAlignment="1">
      <alignment/>
    </xf>
    <xf numFmtId="3" fontId="22" fillId="0" borderId="47" xfId="0" applyNumberFormat="1" applyFont="1" applyBorder="1" applyAlignment="1">
      <alignment/>
    </xf>
    <xf numFmtId="3" fontId="22" fillId="0" borderId="12" xfId="0" applyNumberFormat="1" applyFont="1" applyBorder="1" applyAlignment="1">
      <alignment/>
    </xf>
    <xf numFmtId="3" fontId="21" fillId="0" borderId="47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3" fontId="22" fillId="0" borderId="26" xfId="0" applyNumberFormat="1" applyFont="1" applyBorder="1" applyAlignment="1">
      <alignment/>
    </xf>
    <xf numFmtId="3" fontId="22" fillId="0" borderId="45" xfId="0" applyNumberFormat="1" applyFont="1" applyBorder="1" applyAlignment="1">
      <alignment/>
    </xf>
    <xf numFmtId="3" fontId="22" fillId="0" borderId="25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0" fontId="0" fillId="0" borderId="0" xfId="0" applyFont="1" applyAlignment="1">
      <alignment/>
    </xf>
    <xf numFmtId="3" fontId="21" fillId="0" borderId="23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3" fontId="22" fillId="0" borderId="24" xfId="0" applyNumberFormat="1" applyFont="1" applyBorder="1" applyAlignment="1">
      <alignment/>
    </xf>
    <xf numFmtId="3" fontId="22" fillId="0" borderId="50" xfId="0" applyNumberFormat="1" applyFont="1" applyBorder="1" applyAlignment="1">
      <alignment/>
    </xf>
    <xf numFmtId="3" fontId="22" fillId="0" borderId="21" xfId="0" applyNumberFormat="1" applyFont="1" applyBorder="1" applyAlignment="1">
      <alignment/>
    </xf>
    <xf numFmtId="3" fontId="21" fillId="0" borderId="50" xfId="0" applyNumberFormat="1" applyFont="1" applyBorder="1" applyAlignment="1">
      <alignment/>
    </xf>
    <xf numFmtId="3" fontId="22" fillId="0" borderId="13" xfId="0" applyNumberFormat="1" applyFont="1" applyBorder="1" applyAlignment="1">
      <alignment/>
    </xf>
    <xf numFmtId="3" fontId="22" fillId="0" borderId="14" xfId="0" applyNumberFormat="1" applyFont="1" applyBorder="1" applyAlignment="1">
      <alignment/>
    </xf>
    <xf numFmtId="3" fontId="22" fillId="0" borderId="15" xfId="0" applyNumberFormat="1" applyFont="1" applyBorder="1" applyAlignment="1">
      <alignment/>
    </xf>
    <xf numFmtId="3" fontId="22" fillId="0" borderId="16" xfId="0" applyNumberFormat="1" applyFont="1" applyBorder="1" applyAlignment="1">
      <alignment/>
    </xf>
    <xf numFmtId="3" fontId="22" fillId="0" borderId="42" xfId="0" applyNumberFormat="1" applyFont="1" applyBorder="1" applyAlignment="1">
      <alignment/>
    </xf>
    <xf numFmtId="3" fontId="22" fillId="0" borderId="52" xfId="0" applyNumberFormat="1" applyFont="1" applyBorder="1" applyAlignment="1">
      <alignment/>
    </xf>
    <xf numFmtId="3" fontId="22" fillId="0" borderId="11" xfId="0" applyNumberFormat="1" applyFont="1" applyBorder="1" applyAlignment="1">
      <alignment/>
    </xf>
    <xf numFmtId="3" fontId="22" fillId="0" borderId="17" xfId="0" applyNumberFormat="1" applyFont="1" applyBorder="1" applyAlignment="1">
      <alignment/>
    </xf>
    <xf numFmtId="3" fontId="22" fillId="0" borderId="40" xfId="0" applyNumberFormat="1" applyFont="1" applyBorder="1" applyAlignment="1">
      <alignment/>
    </xf>
    <xf numFmtId="3" fontId="22" fillId="0" borderId="48" xfId="0" applyNumberFormat="1" applyFont="1" applyBorder="1" applyAlignment="1">
      <alignment/>
    </xf>
    <xf numFmtId="0" fontId="26" fillId="0" borderId="0" xfId="0" applyFont="1" applyAlignment="1">
      <alignment/>
    </xf>
    <xf numFmtId="3" fontId="1" fillId="0" borderId="64" xfId="0" applyNumberFormat="1" applyFont="1" applyFill="1" applyBorder="1" applyAlignment="1" applyProtection="1">
      <alignment/>
      <protection locked="0"/>
    </xf>
    <xf numFmtId="3" fontId="7" fillId="0" borderId="46" xfId="0" applyNumberFormat="1" applyFont="1" applyFill="1" applyBorder="1" applyAlignment="1" applyProtection="1">
      <alignment/>
      <protection locked="0"/>
    </xf>
    <xf numFmtId="3" fontId="7" fillId="0" borderId="74" xfId="0" applyNumberFormat="1" applyFont="1" applyFill="1" applyBorder="1" applyAlignment="1" applyProtection="1">
      <alignment/>
      <protection locked="0"/>
    </xf>
    <xf numFmtId="3" fontId="8" fillId="0" borderId="12" xfId="0" applyNumberFormat="1" applyFont="1" applyFill="1" applyBorder="1" applyAlignment="1" applyProtection="1">
      <alignment horizontal="center" vertical="center"/>
      <protection locked="0"/>
    </xf>
    <xf numFmtId="3" fontId="9" fillId="0" borderId="12" xfId="0" applyNumberFormat="1" applyFont="1" applyFill="1" applyBorder="1" applyAlignment="1" applyProtection="1">
      <alignment/>
      <protection locked="0"/>
    </xf>
    <xf numFmtId="3" fontId="8" fillId="0" borderId="51" xfId="0" applyNumberFormat="1" applyFont="1" applyFill="1" applyBorder="1" applyAlignment="1" applyProtection="1">
      <alignment/>
      <protection locked="0"/>
    </xf>
    <xf numFmtId="3" fontId="8" fillId="0" borderId="41" xfId="0" applyNumberFormat="1" applyFont="1" applyFill="1" applyBorder="1" applyAlignment="1" applyProtection="1">
      <alignment/>
      <protection locked="0"/>
    </xf>
    <xf numFmtId="3" fontId="9" fillId="0" borderId="71" xfId="0" applyNumberFormat="1" applyFont="1" applyFill="1" applyBorder="1" applyAlignment="1" applyProtection="1">
      <alignment/>
      <protection locked="0"/>
    </xf>
    <xf numFmtId="3" fontId="8" fillId="0" borderId="47" xfId="0" applyNumberFormat="1" applyFont="1" applyFill="1" applyBorder="1" applyAlignment="1" applyProtection="1">
      <alignment/>
      <protection locked="0"/>
    </xf>
    <xf numFmtId="3" fontId="11" fillId="0" borderId="12" xfId="0" applyNumberFormat="1" applyFont="1" applyBorder="1" applyAlignment="1">
      <alignment/>
    </xf>
    <xf numFmtId="3" fontId="9" fillId="0" borderId="71" xfId="0" applyNumberFormat="1" applyFont="1" applyFill="1" applyBorder="1" applyAlignment="1" applyProtection="1">
      <alignment/>
      <protection locked="0"/>
    </xf>
    <xf numFmtId="3" fontId="8" fillId="0" borderId="71" xfId="0" applyNumberFormat="1" applyFont="1" applyFill="1" applyBorder="1" applyAlignment="1" applyProtection="1">
      <alignment/>
      <protection locked="0"/>
    </xf>
    <xf numFmtId="3" fontId="8" fillId="0" borderId="12" xfId="0" applyNumberFormat="1" applyFont="1" applyFill="1" applyBorder="1" applyAlignment="1" applyProtection="1">
      <alignment/>
      <protection locked="0"/>
    </xf>
    <xf numFmtId="3" fontId="9" fillId="0" borderId="51" xfId="0" applyNumberFormat="1" applyFont="1" applyFill="1" applyBorder="1" applyAlignment="1" applyProtection="1">
      <alignment/>
      <protection locked="0"/>
    </xf>
    <xf numFmtId="3" fontId="9" fillId="0" borderId="10" xfId="0" applyNumberFormat="1" applyFont="1" applyFill="1" applyBorder="1" applyAlignment="1" applyProtection="1">
      <alignment/>
      <protection locked="0"/>
    </xf>
    <xf numFmtId="3" fontId="9" fillId="0" borderId="51" xfId="0" applyNumberFormat="1" applyFont="1" applyFill="1" applyBorder="1" applyAlignment="1" applyProtection="1">
      <alignment/>
      <protection locked="0"/>
    </xf>
    <xf numFmtId="3" fontId="9" fillId="0" borderId="19" xfId="0" applyNumberFormat="1" applyFont="1" applyFill="1" applyBorder="1" applyAlignment="1" applyProtection="1">
      <alignment/>
      <protection locked="0"/>
    </xf>
    <xf numFmtId="3" fontId="10" fillId="0" borderId="58" xfId="0" applyNumberFormat="1" applyFont="1" applyBorder="1" applyAlignment="1">
      <alignment/>
    </xf>
    <xf numFmtId="3" fontId="8" fillId="0" borderId="37" xfId="0" applyNumberFormat="1" applyFont="1" applyFill="1" applyBorder="1" applyAlignment="1" applyProtection="1">
      <alignment horizontal="center" vertical="center"/>
      <protection locked="0"/>
    </xf>
    <xf numFmtId="3" fontId="9" fillId="0" borderId="37" xfId="0" applyNumberFormat="1" applyFont="1" applyFill="1" applyBorder="1" applyAlignment="1" applyProtection="1">
      <alignment/>
      <protection locked="0"/>
    </xf>
    <xf numFmtId="3" fontId="8" fillId="0" borderId="73" xfId="0" applyNumberFormat="1" applyFont="1" applyFill="1" applyBorder="1" applyAlignment="1" applyProtection="1">
      <alignment/>
      <protection locked="0"/>
    </xf>
    <xf numFmtId="3" fontId="8" fillId="0" borderId="46" xfId="0" applyNumberFormat="1" applyFont="1" applyFill="1" applyBorder="1" applyAlignment="1" applyProtection="1">
      <alignment/>
      <protection locked="0"/>
    </xf>
    <xf numFmtId="3" fontId="8" fillId="0" borderId="72" xfId="0" applyNumberFormat="1" applyFont="1" applyFill="1" applyBorder="1" applyAlignment="1" applyProtection="1">
      <alignment/>
      <protection locked="0"/>
    </xf>
    <xf numFmtId="3" fontId="9" fillId="0" borderId="64" xfId="0" applyNumberFormat="1" applyFont="1" applyFill="1" applyBorder="1" applyAlignment="1" applyProtection="1">
      <alignment/>
      <protection locked="0"/>
    </xf>
    <xf numFmtId="3" fontId="8" fillId="0" borderId="67" xfId="0" applyNumberFormat="1" applyFont="1" applyFill="1" applyBorder="1" applyAlignment="1" applyProtection="1">
      <alignment/>
      <protection locked="0"/>
    </xf>
    <xf numFmtId="3" fontId="8" fillId="0" borderId="74" xfId="0" applyNumberFormat="1" applyFont="1" applyFill="1" applyBorder="1" applyAlignment="1" applyProtection="1">
      <alignment/>
      <protection locked="0"/>
    </xf>
    <xf numFmtId="3" fontId="8" fillId="0" borderId="74" xfId="0" applyNumberFormat="1" applyFont="1" applyFill="1" applyBorder="1" applyAlignment="1" applyProtection="1">
      <alignment/>
      <protection locked="0"/>
    </xf>
    <xf numFmtId="3" fontId="11" fillId="0" borderId="37" xfId="0" applyNumberFormat="1" applyFont="1" applyBorder="1" applyAlignment="1">
      <alignment/>
    </xf>
    <xf numFmtId="3" fontId="9" fillId="0" borderId="64" xfId="0" applyNumberFormat="1" applyFont="1" applyFill="1" applyBorder="1" applyAlignment="1" applyProtection="1">
      <alignment/>
      <protection locked="0"/>
    </xf>
    <xf numFmtId="3" fontId="8" fillId="0" borderId="64" xfId="0" applyNumberFormat="1" applyFont="1" applyFill="1" applyBorder="1" applyAlignment="1" applyProtection="1">
      <alignment/>
      <protection locked="0"/>
    </xf>
    <xf numFmtId="3" fontId="9" fillId="0" borderId="37" xfId="0" applyNumberFormat="1" applyFont="1" applyFill="1" applyBorder="1" applyAlignment="1" applyProtection="1">
      <alignment/>
      <protection locked="0"/>
    </xf>
    <xf numFmtId="3" fontId="8" fillId="0" borderId="37" xfId="0" applyNumberFormat="1" applyFont="1" applyFill="1" applyBorder="1" applyAlignment="1" applyProtection="1">
      <alignment/>
      <protection locked="0"/>
    </xf>
    <xf numFmtId="3" fontId="9" fillId="0" borderId="73" xfId="0" applyNumberFormat="1" applyFont="1" applyFill="1" applyBorder="1" applyAlignment="1" applyProtection="1">
      <alignment/>
      <protection locked="0"/>
    </xf>
    <xf numFmtId="3" fontId="9" fillId="0" borderId="46" xfId="0" applyNumberFormat="1" applyFont="1" applyFill="1" applyBorder="1" applyAlignment="1" applyProtection="1">
      <alignment/>
      <protection locked="0"/>
    </xf>
    <xf numFmtId="3" fontId="9" fillId="0" borderId="73" xfId="0" applyNumberFormat="1" applyFont="1" applyFill="1" applyBorder="1" applyAlignment="1" applyProtection="1">
      <alignment/>
      <protection locked="0"/>
    </xf>
    <xf numFmtId="3" fontId="9" fillId="0" borderId="0" xfId="0" applyNumberFormat="1" applyFont="1" applyFill="1" applyBorder="1" applyAlignment="1" applyProtection="1">
      <alignment/>
      <protection locked="0"/>
    </xf>
    <xf numFmtId="3" fontId="10" fillId="0" borderId="75" xfId="0" applyNumberFormat="1" applyFont="1" applyBorder="1" applyAlignment="1">
      <alignment/>
    </xf>
    <xf numFmtId="3" fontId="0" fillId="0" borderId="0" xfId="0" applyNumberFormat="1" applyAlignment="1">
      <alignment horizontal="right"/>
    </xf>
    <xf numFmtId="0" fontId="15" fillId="0" borderId="0" xfId="0" applyFont="1" applyBorder="1" applyAlignment="1">
      <alignment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right" wrapText="1"/>
    </xf>
    <xf numFmtId="0" fontId="20" fillId="0" borderId="41" xfId="0" applyFont="1" applyBorder="1" applyAlignment="1">
      <alignment horizontal="center" vertical="center" wrapText="1"/>
    </xf>
    <xf numFmtId="3" fontId="20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center" vertical="center" wrapText="1"/>
    </xf>
    <xf numFmtId="3" fontId="20" fillId="0" borderId="64" xfId="40" applyNumberFormat="1" applyFont="1" applyBorder="1" applyAlignment="1">
      <alignment horizontal="right" vertical="center" wrapText="1"/>
    </xf>
    <xf numFmtId="3" fontId="20" fillId="0" borderId="0" xfId="40" applyNumberFormat="1" applyFont="1" applyBorder="1" applyAlignment="1">
      <alignment horizontal="right" vertical="center" wrapText="1"/>
    </xf>
    <xf numFmtId="3" fontId="20" fillId="0" borderId="0" xfId="40" applyNumberFormat="1" applyFont="1" applyBorder="1" applyAlignment="1">
      <alignment horizontal="left" vertical="center" wrapText="1"/>
    </xf>
    <xf numFmtId="3" fontId="20" fillId="0" borderId="0" xfId="40" applyNumberFormat="1" applyFont="1" applyBorder="1" applyAlignment="1">
      <alignment horizontal="right" wrapText="1"/>
    </xf>
    <xf numFmtId="3" fontId="20" fillId="0" borderId="11" xfId="0" applyNumberFormat="1" applyFont="1" applyBorder="1" applyAlignment="1">
      <alignment/>
    </xf>
    <xf numFmtId="0" fontId="20" fillId="0" borderId="25" xfId="0" applyFont="1" applyBorder="1" applyAlignment="1">
      <alignment horizontal="center"/>
    </xf>
    <xf numFmtId="14" fontId="20" fillId="0" borderId="76" xfId="0" applyNumberFormat="1" applyFont="1" applyBorder="1" applyAlignment="1">
      <alignment horizontal="center" vertical="center" wrapText="1"/>
    </xf>
    <xf numFmtId="3" fontId="20" fillId="0" borderId="60" xfId="40" applyNumberFormat="1" applyFont="1" applyBorder="1" applyAlignment="1">
      <alignment horizontal="right"/>
    </xf>
    <xf numFmtId="3" fontId="20" fillId="0" borderId="21" xfId="40" applyNumberFormat="1" applyFont="1" applyBorder="1" applyAlignment="1">
      <alignment/>
    </xf>
    <xf numFmtId="3" fontId="20" fillId="0" borderId="12" xfId="40" applyNumberFormat="1" applyFont="1" applyBorder="1" applyAlignment="1">
      <alignment horizontal="right"/>
    </xf>
    <xf numFmtId="3" fontId="20" fillId="0" borderId="12" xfId="40" applyNumberFormat="1" applyFont="1" applyBorder="1" applyAlignment="1">
      <alignment/>
    </xf>
    <xf numFmtId="3" fontId="20" fillId="0" borderId="17" xfId="0" applyNumberFormat="1" applyFont="1" applyBorder="1" applyAlignment="1">
      <alignment horizontal="right"/>
    </xf>
    <xf numFmtId="3" fontId="15" fillId="0" borderId="28" xfId="0" applyNumberFormat="1" applyFont="1" applyBorder="1" applyAlignment="1">
      <alignment/>
    </xf>
    <xf numFmtId="0" fontId="15" fillId="0" borderId="53" xfId="0" applyFont="1" applyBorder="1" applyAlignment="1">
      <alignment horizontal="center"/>
    </xf>
    <xf numFmtId="14" fontId="20" fillId="0" borderId="30" xfId="0" applyNumberFormat="1" applyFont="1" applyBorder="1" applyAlignment="1">
      <alignment horizontal="center" vertical="center" wrapText="1"/>
    </xf>
    <xf numFmtId="3" fontId="20" fillId="0" borderId="77" xfId="40" applyNumberFormat="1" applyFont="1" applyBorder="1" applyAlignment="1">
      <alignment horizontal="right"/>
    </xf>
    <xf numFmtId="3" fontId="20" fillId="0" borderId="29" xfId="40" applyNumberFormat="1" applyFont="1" applyBorder="1" applyAlignment="1">
      <alignment/>
    </xf>
    <xf numFmtId="3" fontId="20" fillId="0" borderId="51" xfId="40" applyNumberFormat="1" applyFont="1" applyBorder="1" applyAlignment="1">
      <alignment horizontal="right"/>
    </xf>
    <xf numFmtId="3" fontId="20" fillId="0" borderId="51" xfId="40" applyNumberFormat="1" applyFont="1" applyBorder="1" applyAlignment="1">
      <alignment/>
    </xf>
    <xf numFmtId="3" fontId="15" fillId="0" borderId="51" xfId="40" applyNumberFormat="1" applyFont="1" applyBorder="1" applyAlignment="1">
      <alignment/>
    </xf>
    <xf numFmtId="3" fontId="20" fillId="0" borderId="30" xfId="0" applyNumberFormat="1" applyFont="1" applyBorder="1" applyAlignment="1">
      <alignment horizontal="right"/>
    </xf>
    <xf numFmtId="3" fontId="15" fillId="0" borderId="18" xfId="0" applyNumberFormat="1" applyFont="1" applyBorder="1" applyAlignment="1">
      <alignment/>
    </xf>
    <xf numFmtId="0" fontId="15" fillId="0" borderId="27" xfId="0" applyFont="1" applyBorder="1" applyAlignment="1">
      <alignment horizontal="center"/>
    </xf>
    <xf numFmtId="14" fontId="20" fillId="0" borderId="14" xfId="0" applyNumberFormat="1" applyFont="1" applyBorder="1" applyAlignment="1">
      <alignment horizontal="center" vertical="center" wrapText="1"/>
    </xf>
    <xf numFmtId="3" fontId="20" fillId="0" borderId="43" xfId="40" applyNumberFormat="1" applyFont="1" applyBorder="1" applyAlignment="1">
      <alignment horizontal="right"/>
    </xf>
    <xf numFmtId="3" fontId="20" fillId="0" borderId="22" xfId="40" applyNumberFormat="1" applyFont="1" applyBorder="1" applyAlignment="1">
      <alignment/>
    </xf>
    <xf numFmtId="3" fontId="20" fillId="0" borderId="19" xfId="40" applyNumberFormat="1" applyFont="1" applyBorder="1" applyAlignment="1">
      <alignment horizontal="right"/>
    </xf>
    <xf numFmtId="3" fontId="20" fillId="0" borderId="19" xfId="40" applyNumberFormat="1" applyFont="1" applyBorder="1" applyAlignment="1">
      <alignment/>
    </xf>
    <xf numFmtId="3" fontId="15" fillId="0" borderId="19" xfId="40" applyNumberFormat="1" applyFont="1" applyBorder="1" applyAlignment="1">
      <alignment/>
    </xf>
    <xf numFmtId="3" fontId="20" fillId="0" borderId="20" xfId="0" applyNumberFormat="1" applyFont="1" applyBorder="1" applyAlignment="1">
      <alignment horizontal="right"/>
    </xf>
    <xf numFmtId="3" fontId="15" fillId="0" borderId="15" xfId="0" applyNumberFormat="1" applyFont="1" applyBorder="1" applyAlignment="1">
      <alignment/>
    </xf>
    <xf numFmtId="3" fontId="15" fillId="0" borderId="10" xfId="0" applyNumberFormat="1" applyFont="1" applyBorder="1" applyAlignment="1">
      <alignment horizontal="center"/>
    </xf>
    <xf numFmtId="3" fontId="15" fillId="0" borderId="16" xfId="0" applyNumberFormat="1" applyFont="1" applyBorder="1" applyAlignment="1">
      <alignment horizontal="center"/>
    </xf>
    <xf numFmtId="3" fontId="20" fillId="0" borderId="44" xfId="40" applyNumberFormat="1" applyFont="1" applyBorder="1" applyAlignment="1">
      <alignment horizontal="right"/>
    </xf>
    <xf numFmtId="3" fontId="15" fillId="0" borderId="24" xfId="40" applyNumberFormat="1" applyFont="1" applyBorder="1" applyAlignment="1">
      <alignment/>
    </xf>
    <xf numFmtId="3" fontId="15" fillId="0" borderId="10" xfId="40" applyNumberFormat="1" applyFont="1" applyBorder="1" applyAlignment="1">
      <alignment horizontal="center"/>
    </xf>
    <xf numFmtId="3" fontId="15" fillId="0" borderId="10" xfId="40" applyNumberFormat="1" applyFont="1" applyBorder="1" applyAlignment="1">
      <alignment/>
    </xf>
    <xf numFmtId="3" fontId="15" fillId="0" borderId="10" xfId="0" applyNumberFormat="1" applyFont="1" applyBorder="1" applyAlignment="1">
      <alignment horizontal="right"/>
    </xf>
    <xf numFmtId="3" fontId="15" fillId="0" borderId="16" xfId="0" applyNumberFormat="1" applyFont="1" applyBorder="1" applyAlignment="1">
      <alignment/>
    </xf>
    <xf numFmtId="3" fontId="15" fillId="0" borderId="10" xfId="40" applyNumberFormat="1" applyFont="1" applyBorder="1" applyAlignment="1">
      <alignment horizontal="right"/>
    </xf>
    <xf numFmtId="49" fontId="15" fillId="0" borderId="10" xfId="0" applyNumberFormat="1" applyFont="1" applyBorder="1" applyAlignment="1">
      <alignment horizontal="center"/>
    </xf>
    <xf numFmtId="3" fontId="15" fillId="0" borderId="13" xfId="0" applyNumberFormat="1" applyFont="1" applyBorder="1" applyAlignment="1">
      <alignment/>
    </xf>
    <xf numFmtId="3" fontId="15" fillId="0" borderId="14" xfId="0" applyNumberFormat="1" applyFont="1" applyBorder="1" applyAlignment="1">
      <alignment horizontal="center"/>
    </xf>
    <xf numFmtId="3" fontId="15" fillId="0" borderId="23" xfId="40" applyNumberFormat="1" applyFont="1" applyBorder="1" applyAlignment="1">
      <alignment/>
    </xf>
    <xf numFmtId="3" fontId="15" fillId="0" borderId="39" xfId="40" applyNumberFormat="1" applyFont="1" applyBorder="1" applyAlignment="1">
      <alignment horizontal="center"/>
    </xf>
    <xf numFmtId="3" fontId="15" fillId="0" borderId="39" xfId="40" applyNumberFormat="1" applyFont="1" applyBorder="1" applyAlignment="1">
      <alignment/>
    </xf>
    <xf numFmtId="3" fontId="15" fillId="0" borderId="39" xfId="40" applyNumberFormat="1" applyFont="1" applyBorder="1" applyAlignment="1">
      <alignment horizontal="right"/>
    </xf>
    <xf numFmtId="3" fontId="15" fillId="0" borderId="14" xfId="0" applyNumberFormat="1" applyFont="1" applyBorder="1" applyAlignment="1">
      <alignment/>
    </xf>
    <xf numFmtId="0" fontId="0" fillId="0" borderId="0" xfId="0" applyFont="1" applyAlignment="1">
      <alignment horizontal="right"/>
    </xf>
    <xf numFmtId="3" fontId="15" fillId="0" borderId="39" xfId="0" applyNumberFormat="1" applyFont="1" applyBorder="1" applyAlignment="1">
      <alignment horizontal="center" vertical="center" wrapText="1"/>
    </xf>
    <xf numFmtId="3" fontId="15" fillId="0" borderId="14" xfId="0" applyNumberFormat="1" applyFont="1" applyBorder="1" applyAlignment="1">
      <alignment horizontal="center"/>
    </xf>
    <xf numFmtId="3" fontId="15" fillId="0" borderId="23" xfId="40" applyNumberFormat="1" applyFont="1" applyBorder="1" applyAlignment="1">
      <alignment/>
    </xf>
    <xf numFmtId="3" fontId="15" fillId="0" borderId="39" xfId="40" applyNumberFormat="1" applyFont="1" applyBorder="1" applyAlignment="1">
      <alignment horizontal="right"/>
    </xf>
    <xf numFmtId="3" fontId="15" fillId="0" borderId="39" xfId="40" applyNumberFormat="1" applyFont="1" applyBorder="1" applyAlignment="1">
      <alignment/>
    </xf>
    <xf numFmtId="3" fontId="15" fillId="0" borderId="14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13" xfId="0" applyFont="1" applyBorder="1" applyAlignment="1">
      <alignment/>
    </xf>
    <xf numFmtId="3" fontId="20" fillId="0" borderId="43" xfId="40" applyNumberFormat="1" applyFont="1" applyBorder="1" applyAlignment="1">
      <alignment horizontal="right" vertical="center" wrapText="1"/>
    </xf>
    <xf numFmtId="3" fontId="15" fillId="0" borderId="39" xfId="40" applyNumberFormat="1" applyFont="1" applyFill="1" applyBorder="1" applyAlignment="1">
      <alignment/>
    </xf>
    <xf numFmtId="0" fontId="15" fillId="0" borderId="55" xfId="0" applyFont="1" applyBorder="1" applyAlignment="1">
      <alignment/>
    </xf>
    <xf numFmtId="3" fontId="15" fillId="0" borderId="41" xfId="0" applyNumberFormat="1" applyFont="1" applyBorder="1" applyAlignment="1">
      <alignment horizontal="center"/>
    </xf>
    <xf numFmtId="3" fontId="15" fillId="0" borderId="52" xfId="0" applyNumberFormat="1" applyFont="1" applyBorder="1" applyAlignment="1">
      <alignment horizontal="center"/>
    </xf>
    <xf numFmtId="3" fontId="20" fillId="0" borderId="12" xfId="0" applyNumberFormat="1" applyFont="1" applyBorder="1" applyAlignment="1">
      <alignment horizontal="center"/>
    </xf>
    <xf numFmtId="14" fontId="20" fillId="0" borderId="17" xfId="0" applyNumberFormat="1" applyFont="1" applyBorder="1" applyAlignment="1">
      <alignment horizontal="center"/>
    </xf>
    <xf numFmtId="3" fontId="20" fillId="0" borderId="36" xfId="40" applyNumberFormat="1" applyFont="1" applyBorder="1" applyAlignment="1">
      <alignment horizontal="right"/>
    </xf>
    <xf numFmtId="3" fontId="20" fillId="0" borderId="33" xfId="40" applyNumberFormat="1" applyFont="1" applyBorder="1" applyAlignment="1">
      <alignment horizontal="right"/>
    </xf>
    <xf numFmtId="3" fontId="20" fillId="0" borderId="25" xfId="40" applyNumberFormat="1" applyFont="1" applyBorder="1" applyAlignment="1">
      <alignment horizontal="right"/>
    </xf>
    <xf numFmtId="3" fontId="20" fillId="0" borderId="17" xfId="40" applyNumberFormat="1" applyFont="1" applyBorder="1" applyAlignment="1">
      <alignment horizontal="right"/>
    </xf>
    <xf numFmtId="0" fontId="15" fillId="0" borderId="14" xfId="0" applyFont="1" applyBorder="1" applyAlignment="1">
      <alignment horizontal="center"/>
    </xf>
    <xf numFmtId="3" fontId="15" fillId="0" borderId="39" xfId="0" applyNumberFormat="1" applyFont="1" applyBorder="1" applyAlignment="1">
      <alignment horizontal="center"/>
    </xf>
    <xf numFmtId="3" fontId="20" fillId="0" borderId="63" xfId="0" applyNumberFormat="1" applyFont="1" applyBorder="1" applyAlignment="1">
      <alignment/>
    </xf>
    <xf numFmtId="3" fontId="20" fillId="0" borderId="58" xfId="0" applyNumberFormat="1" applyFont="1" applyBorder="1" applyAlignment="1">
      <alignment horizontal="center"/>
    </xf>
    <xf numFmtId="14" fontId="20" fillId="0" borderId="70" xfId="0" applyNumberFormat="1" applyFont="1" applyBorder="1" applyAlignment="1">
      <alignment horizontal="center"/>
    </xf>
    <xf numFmtId="3" fontId="20" fillId="0" borderId="78" xfId="40" applyNumberFormat="1" applyFont="1" applyBorder="1" applyAlignment="1">
      <alignment horizontal="right"/>
    </xf>
    <xf numFmtId="3" fontId="20" fillId="0" borderId="57" xfId="40" applyNumberFormat="1" applyFont="1" applyBorder="1" applyAlignment="1">
      <alignment horizontal="right"/>
    </xf>
    <xf numFmtId="3" fontId="20" fillId="0" borderId="68" xfId="40" applyNumberFormat="1" applyFont="1" applyBorder="1" applyAlignment="1">
      <alignment horizontal="right"/>
    </xf>
    <xf numFmtId="3" fontId="20" fillId="0" borderId="70" xfId="40" applyNumberFormat="1" applyFont="1" applyBorder="1" applyAlignment="1">
      <alignment horizontal="right"/>
    </xf>
    <xf numFmtId="3" fontId="15" fillId="0" borderId="38" xfId="0" applyNumberFormat="1" applyFont="1" applyBorder="1" applyAlignment="1">
      <alignment horizontal="center"/>
    </xf>
    <xf numFmtId="3" fontId="15" fillId="33" borderId="14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3" fontId="15" fillId="0" borderId="26" xfId="0" applyNumberFormat="1" applyFont="1" applyBorder="1" applyAlignment="1">
      <alignment horizontal="center"/>
    </xf>
    <xf numFmtId="3" fontId="20" fillId="0" borderId="10" xfId="0" applyNumberFormat="1" applyFont="1" applyBorder="1" applyAlignment="1">
      <alignment horizontal="center"/>
    </xf>
    <xf numFmtId="14" fontId="20" fillId="0" borderId="26" xfId="0" applyNumberFormat="1" applyFont="1" applyBorder="1" applyAlignment="1">
      <alignment horizontal="center"/>
    </xf>
    <xf numFmtId="3" fontId="20" fillId="0" borderId="24" xfId="40" applyNumberFormat="1" applyFont="1" applyBorder="1" applyAlignment="1">
      <alignment horizontal="right"/>
    </xf>
    <xf numFmtId="3" fontId="20" fillId="0" borderId="10" xfId="40" applyNumberFormat="1" applyFont="1" applyBorder="1" applyAlignment="1">
      <alignment horizontal="right"/>
    </xf>
    <xf numFmtId="3" fontId="20" fillId="0" borderId="16" xfId="40" applyNumberFormat="1" applyFont="1" applyBorder="1" applyAlignment="1">
      <alignment horizontal="right"/>
    </xf>
    <xf numFmtId="0" fontId="15" fillId="0" borderId="10" xfId="0" applyFont="1" applyBorder="1" applyAlignment="1">
      <alignment horizontal="center"/>
    </xf>
    <xf numFmtId="14" fontId="20" fillId="0" borderId="17" xfId="0" applyNumberFormat="1" applyFont="1" applyBorder="1" applyAlignment="1">
      <alignment horizontal="center"/>
    </xf>
    <xf numFmtId="3" fontId="20" fillId="0" borderId="37" xfId="40" applyNumberFormat="1" applyFont="1" applyBorder="1" applyAlignment="1">
      <alignment horizontal="right"/>
    </xf>
    <xf numFmtId="14" fontId="20" fillId="0" borderId="0" xfId="0" applyNumberFormat="1" applyFont="1" applyBorder="1" applyAlignment="1">
      <alignment horizontal="center"/>
    </xf>
    <xf numFmtId="3" fontId="20" fillId="0" borderId="0" xfId="40" applyNumberFormat="1" applyFont="1" applyBorder="1" applyAlignment="1">
      <alignment horizontal="right"/>
    </xf>
    <xf numFmtId="3" fontId="20" fillId="0" borderId="33" xfId="0" applyNumberFormat="1" applyFont="1" applyBorder="1" applyAlignment="1">
      <alignment/>
    </xf>
    <xf numFmtId="3" fontId="20" fillId="0" borderId="36" xfId="40" applyNumberFormat="1" applyFont="1" applyBorder="1" applyAlignment="1">
      <alignment horizontal="right" vertical="center" wrapText="1"/>
    </xf>
    <xf numFmtId="3" fontId="20" fillId="0" borderId="37" xfId="40" applyNumberFormat="1" applyFont="1" applyBorder="1" applyAlignment="1">
      <alignment horizontal="right" vertical="center" wrapText="1"/>
    </xf>
    <xf numFmtId="3" fontId="20" fillId="0" borderId="12" xfId="40" applyNumberFormat="1" applyFont="1" applyBorder="1" applyAlignment="1">
      <alignment horizontal="right" vertical="center" wrapText="1"/>
    </xf>
    <xf numFmtId="3" fontId="20" fillId="0" borderId="17" xfId="40" applyNumberFormat="1" applyFont="1" applyBorder="1" applyAlignment="1">
      <alignment horizontal="right" vertical="center" wrapText="1"/>
    </xf>
    <xf numFmtId="3" fontId="15" fillId="0" borderId="49" xfId="0" applyNumberFormat="1" applyFont="1" applyBorder="1" applyAlignment="1">
      <alignment/>
    </xf>
    <xf numFmtId="3" fontId="15" fillId="0" borderId="51" xfId="0" applyNumberFormat="1" applyFont="1" applyBorder="1" applyAlignment="1">
      <alignment horizontal="center"/>
    </xf>
    <xf numFmtId="3" fontId="15" fillId="0" borderId="73" xfId="0" applyNumberFormat="1" applyFont="1" applyBorder="1" applyAlignment="1">
      <alignment horizontal="center" vertical="center" wrapText="1"/>
    </xf>
    <xf numFmtId="3" fontId="20" fillId="0" borderId="77" xfId="40" applyNumberFormat="1" applyFont="1" applyBorder="1" applyAlignment="1">
      <alignment horizontal="right" vertical="center" wrapText="1"/>
    </xf>
    <xf numFmtId="3" fontId="20" fillId="0" borderId="73" xfId="40" applyNumberFormat="1" applyFont="1" applyBorder="1" applyAlignment="1">
      <alignment horizontal="right" vertical="center" wrapText="1"/>
    </xf>
    <xf numFmtId="3" fontId="20" fillId="0" borderId="51" xfId="40" applyNumberFormat="1" applyFont="1" applyBorder="1" applyAlignment="1">
      <alignment horizontal="right" vertical="center" wrapText="1"/>
    </xf>
    <xf numFmtId="3" fontId="15" fillId="0" borderId="51" xfId="40" applyNumberFormat="1" applyFont="1" applyFill="1" applyBorder="1" applyAlignment="1">
      <alignment horizontal="right" vertical="center" wrapText="1"/>
    </xf>
    <xf numFmtId="3" fontId="15" fillId="0" borderId="30" xfId="40" applyNumberFormat="1" applyFont="1" applyBorder="1" applyAlignment="1">
      <alignment horizontal="right" vertical="center" wrapText="1"/>
    </xf>
    <xf numFmtId="0" fontId="15" fillId="0" borderId="39" xfId="0" applyFont="1" applyBorder="1" applyAlignment="1">
      <alignment horizontal="center"/>
    </xf>
    <xf numFmtId="3" fontId="15" fillId="0" borderId="67" xfId="0" applyNumberFormat="1" applyFont="1" applyBorder="1" applyAlignment="1">
      <alignment horizontal="center" vertical="center" wrapText="1"/>
    </xf>
    <xf numFmtId="3" fontId="20" fillId="0" borderId="44" xfId="40" applyNumberFormat="1" applyFont="1" applyBorder="1" applyAlignment="1">
      <alignment horizontal="right" vertical="center" wrapText="1"/>
    </xf>
    <xf numFmtId="3" fontId="20" fillId="0" borderId="67" xfId="40" applyNumberFormat="1" applyFont="1" applyBorder="1" applyAlignment="1">
      <alignment horizontal="right" vertical="center" wrapText="1"/>
    </xf>
    <xf numFmtId="3" fontId="20" fillId="0" borderId="39" xfId="40" applyNumberFormat="1" applyFont="1" applyBorder="1" applyAlignment="1">
      <alignment horizontal="right" vertical="center" wrapText="1"/>
    </xf>
    <xf numFmtId="3" fontId="15" fillId="0" borderId="39" xfId="40" applyNumberFormat="1" applyFont="1" applyBorder="1" applyAlignment="1">
      <alignment horizontal="right" vertical="center" wrapText="1"/>
    </xf>
    <xf numFmtId="3" fontId="15" fillId="0" borderId="39" xfId="40" applyNumberFormat="1" applyFont="1" applyFill="1" applyBorder="1" applyAlignment="1">
      <alignment horizontal="right" vertical="center" wrapText="1"/>
    </xf>
    <xf numFmtId="3" fontId="15" fillId="0" borderId="14" xfId="40" applyNumberFormat="1" applyFont="1" applyBorder="1" applyAlignment="1">
      <alignment horizontal="right" vertical="center" wrapText="1"/>
    </xf>
    <xf numFmtId="3" fontId="15" fillId="0" borderId="32" xfId="0" applyNumberFormat="1" applyFont="1" applyBorder="1" applyAlignment="1">
      <alignment/>
    </xf>
    <xf numFmtId="3" fontId="20" fillId="0" borderId="25" xfId="40" applyNumberFormat="1" applyFont="1" applyBorder="1" applyAlignment="1">
      <alignment horizontal="right" vertical="center" wrapText="1"/>
    </xf>
    <xf numFmtId="3" fontId="20" fillId="0" borderId="57" xfId="40" applyNumberFormat="1" applyFont="1" applyBorder="1" applyAlignment="1">
      <alignment horizontal="right" vertical="center" wrapText="1"/>
    </xf>
    <xf numFmtId="3" fontId="20" fillId="0" borderId="68" xfId="40" applyNumberFormat="1" applyFont="1" applyBorder="1" applyAlignment="1">
      <alignment horizontal="right" vertical="center" wrapText="1"/>
    </xf>
    <xf numFmtId="3" fontId="20" fillId="0" borderId="70" xfId="40" applyNumberFormat="1" applyFont="1" applyBorder="1" applyAlignment="1">
      <alignment horizontal="right" vertical="center" wrapText="1"/>
    </xf>
    <xf numFmtId="3" fontId="20" fillId="0" borderId="15" xfId="0" applyNumberFormat="1" applyFont="1" applyBorder="1" applyAlignment="1">
      <alignment/>
    </xf>
    <xf numFmtId="3" fontId="20" fillId="0" borderId="26" xfId="0" applyNumberFormat="1" applyFont="1" applyBorder="1" applyAlignment="1">
      <alignment horizontal="center"/>
    </xf>
    <xf numFmtId="3" fontId="20" fillId="0" borderId="10" xfId="40" applyNumberFormat="1" applyFont="1" applyBorder="1" applyAlignment="1">
      <alignment horizontal="right" vertical="center" wrapText="1"/>
    </xf>
    <xf numFmtId="3" fontId="20" fillId="0" borderId="16" xfId="40" applyNumberFormat="1" applyFont="1" applyBorder="1" applyAlignment="1">
      <alignment horizontal="right" vertical="center" wrapText="1"/>
    </xf>
    <xf numFmtId="3" fontId="20" fillId="0" borderId="25" xfId="0" applyNumberFormat="1" applyFont="1" applyBorder="1" applyAlignment="1">
      <alignment horizontal="center"/>
    </xf>
    <xf numFmtId="3" fontId="20" fillId="0" borderId="76" xfId="40" applyNumberFormat="1" applyFont="1" applyBorder="1" applyAlignment="1">
      <alignment horizontal="right" vertical="center" wrapText="1"/>
    </xf>
    <xf numFmtId="3" fontId="20" fillId="0" borderId="33" xfId="40" applyNumberFormat="1" applyFont="1" applyBorder="1" applyAlignment="1">
      <alignment horizontal="right" vertical="center" wrapText="1"/>
    </xf>
    <xf numFmtId="3" fontId="20" fillId="0" borderId="25" xfId="40" applyNumberFormat="1" applyFont="1" applyBorder="1" applyAlignment="1">
      <alignment horizontal="right" vertical="center" wrapText="1"/>
    </xf>
    <xf numFmtId="3" fontId="20" fillId="0" borderId="17" xfId="40" applyNumberFormat="1" applyFont="1" applyBorder="1" applyAlignment="1">
      <alignment horizontal="right" vertical="center" wrapText="1"/>
    </xf>
    <xf numFmtId="0" fontId="20" fillId="0" borderId="0" xfId="0" applyFont="1" applyAlignment="1">
      <alignment/>
    </xf>
    <xf numFmtId="0" fontId="20" fillId="0" borderId="11" xfId="0" applyFont="1" applyBorder="1" applyAlignment="1">
      <alignment/>
    </xf>
    <xf numFmtId="3" fontId="20" fillId="0" borderId="36" xfId="0" applyNumberFormat="1" applyFont="1" applyBorder="1" applyAlignment="1">
      <alignment/>
    </xf>
    <xf numFmtId="3" fontId="20" fillId="0" borderId="33" xfId="0" applyNumberFormat="1" applyFont="1" applyBorder="1" applyAlignment="1">
      <alignment/>
    </xf>
    <xf numFmtId="3" fontId="20" fillId="0" borderId="12" xfId="0" applyNumberFormat="1" applyFont="1" applyBorder="1" applyAlignment="1">
      <alignment/>
    </xf>
    <xf numFmtId="3" fontId="20" fillId="0" borderId="25" xfId="0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63" xfId="0" applyFont="1" applyBorder="1" applyAlignment="1">
      <alignment/>
    </xf>
    <xf numFmtId="0" fontId="15" fillId="0" borderId="68" xfId="0" applyFont="1" applyBorder="1" applyAlignment="1">
      <alignment/>
    </xf>
    <xf numFmtId="0" fontId="15" fillId="0" borderId="79" xfId="0" applyFont="1" applyBorder="1" applyAlignment="1">
      <alignment/>
    </xf>
    <xf numFmtId="0" fontId="15" fillId="0" borderId="58" xfId="0" applyFont="1" applyBorder="1" applyAlignment="1">
      <alignment/>
    </xf>
    <xf numFmtId="3" fontId="15" fillId="0" borderId="70" xfId="0" applyNumberFormat="1" applyFont="1" applyBorder="1" applyAlignment="1">
      <alignment/>
    </xf>
    <xf numFmtId="0" fontId="15" fillId="0" borderId="0" xfId="0" applyFont="1" applyAlignment="1">
      <alignment/>
    </xf>
    <xf numFmtId="0" fontId="20" fillId="0" borderId="11" xfId="0" applyFont="1" applyBorder="1" applyAlignment="1">
      <alignment/>
    </xf>
    <xf numFmtId="3" fontId="20" fillId="0" borderId="36" xfId="0" applyNumberFormat="1" applyFont="1" applyBorder="1" applyAlignment="1">
      <alignment/>
    </xf>
    <xf numFmtId="3" fontId="20" fillId="0" borderId="21" xfId="0" applyNumberFormat="1" applyFont="1" applyBorder="1" applyAlignment="1">
      <alignment/>
    </xf>
    <xf numFmtId="3" fontId="20" fillId="0" borderId="12" xfId="0" applyNumberFormat="1" applyFont="1" applyBorder="1" applyAlignment="1">
      <alignment/>
    </xf>
    <xf numFmtId="3" fontId="20" fillId="0" borderId="17" xfId="0" applyNumberFormat="1" applyFont="1" applyBorder="1" applyAlignment="1">
      <alignment/>
    </xf>
    <xf numFmtId="170" fontId="0" fillId="0" borderId="0" xfId="40" applyNumberFormat="1" applyFont="1" applyAlignment="1">
      <alignment horizontal="center"/>
    </xf>
    <xf numFmtId="170" fontId="0" fillId="0" borderId="0" xfId="40" applyNumberFormat="1" applyFont="1" applyAlignment="1">
      <alignment/>
    </xf>
    <xf numFmtId="0" fontId="20" fillId="0" borderId="0" xfId="0" applyFont="1" applyBorder="1" applyAlignment="1">
      <alignment horizontal="center"/>
    </xf>
    <xf numFmtId="170" fontId="20" fillId="0" borderId="0" xfId="40" applyNumberFormat="1" applyFont="1" applyBorder="1" applyAlignment="1">
      <alignment horizontal="center"/>
    </xf>
    <xf numFmtId="0" fontId="16" fillId="0" borderId="0" xfId="0" applyFont="1" applyAlignment="1">
      <alignment horizontal="right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3" fontId="20" fillId="0" borderId="36" xfId="0" applyNumberFormat="1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170" fontId="20" fillId="0" borderId="12" xfId="40" applyNumberFormat="1" applyFont="1" applyBorder="1" applyAlignment="1">
      <alignment horizontal="center" vertical="center" wrapText="1"/>
    </xf>
    <xf numFmtId="170" fontId="20" fillId="0" borderId="25" xfId="40" applyNumberFormat="1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70" fontId="15" fillId="0" borderId="0" xfId="40" applyNumberFormat="1" applyFont="1" applyBorder="1" applyAlignment="1">
      <alignment horizontal="center" vertical="center" wrapText="1"/>
    </xf>
    <xf numFmtId="170" fontId="15" fillId="0" borderId="0" xfId="40" applyNumberFormat="1" applyFont="1" applyBorder="1" applyAlignment="1">
      <alignment horizontal="left"/>
    </xf>
    <xf numFmtId="3" fontId="15" fillId="0" borderId="0" xfId="40" applyNumberFormat="1" applyFont="1" applyBorder="1" applyAlignment="1">
      <alignment horizontal="right"/>
    </xf>
    <xf numFmtId="3" fontId="20" fillId="0" borderId="0" xfId="40" applyNumberFormat="1" applyFont="1" applyBorder="1" applyAlignment="1">
      <alignment horizontal="right"/>
    </xf>
    <xf numFmtId="0" fontId="20" fillId="0" borderId="11" xfId="0" applyFont="1" applyBorder="1" applyAlignment="1">
      <alignment/>
    </xf>
    <xf numFmtId="14" fontId="20" fillId="0" borderId="25" xfId="0" applyNumberFormat="1" applyFont="1" applyBorder="1" applyAlignment="1">
      <alignment horizontal="center"/>
    </xf>
    <xf numFmtId="3" fontId="20" fillId="0" borderId="36" xfId="40" applyNumberFormat="1" applyFont="1" applyBorder="1" applyAlignment="1">
      <alignment horizontal="right"/>
    </xf>
    <xf numFmtId="3" fontId="20" fillId="0" borderId="21" xfId="40" applyNumberFormat="1" applyFont="1" applyBorder="1" applyAlignment="1">
      <alignment horizontal="right"/>
    </xf>
    <xf numFmtId="3" fontId="20" fillId="0" borderId="12" xfId="40" applyNumberFormat="1" applyFont="1" applyBorder="1" applyAlignment="1">
      <alignment horizontal="right"/>
    </xf>
    <xf numFmtId="3" fontId="20" fillId="0" borderId="25" xfId="40" applyNumberFormat="1" applyFont="1" applyBorder="1" applyAlignment="1">
      <alignment horizontal="right"/>
    </xf>
    <xf numFmtId="0" fontId="0" fillId="0" borderId="0" xfId="0" applyFill="1" applyAlignment="1">
      <alignment horizontal="right"/>
    </xf>
    <xf numFmtId="3" fontId="20" fillId="0" borderId="44" xfId="40" applyNumberFormat="1" applyFont="1" applyBorder="1" applyAlignment="1">
      <alignment/>
    </xf>
    <xf numFmtId="3" fontId="15" fillId="0" borderId="23" xfId="40" applyNumberFormat="1" applyFont="1" applyBorder="1" applyAlignment="1">
      <alignment horizontal="right"/>
    </xf>
    <xf numFmtId="3" fontId="15" fillId="0" borderId="38" xfId="40" applyNumberFormat="1" applyFont="1" applyBorder="1" applyAlignment="1">
      <alignment horizontal="right"/>
    </xf>
    <xf numFmtId="0" fontId="15" fillId="0" borderId="16" xfId="0" applyFont="1" applyBorder="1" applyAlignment="1">
      <alignment horizontal="center"/>
    </xf>
    <xf numFmtId="3" fontId="15" fillId="0" borderId="24" xfId="40" applyNumberFormat="1" applyFont="1" applyBorder="1" applyAlignment="1">
      <alignment horizontal="right"/>
    </xf>
    <xf numFmtId="3" fontId="15" fillId="0" borderId="10" xfId="40" applyNumberFormat="1" applyFont="1" applyBorder="1" applyAlignment="1">
      <alignment horizontal="right"/>
    </xf>
    <xf numFmtId="3" fontId="15" fillId="0" borderId="26" xfId="40" applyNumberFormat="1" applyFont="1" applyBorder="1" applyAlignment="1">
      <alignment horizontal="right"/>
    </xf>
    <xf numFmtId="3" fontId="15" fillId="0" borderId="10" xfId="0" applyNumberFormat="1" applyFont="1" applyFill="1" applyBorder="1" applyAlignment="1">
      <alignment horizontal="center"/>
    </xf>
    <xf numFmtId="3" fontId="20" fillId="0" borderId="32" xfId="40" applyNumberFormat="1" applyFont="1" applyBorder="1" applyAlignment="1">
      <alignment/>
    </xf>
    <xf numFmtId="3" fontId="20" fillId="0" borderId="26" xfId="40" applyNumberFormat="1" applyFont="1" applyBorder="1" applyAlignment="1">
      <alignment/>
    </xf>
    <xf numFmtId="3" fontId="15" fillId="0" borderId="16" xfId="4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3" fontId="20" fillId="0" borderId="11" xfId="0" applyNumberFormat="1" applyFont="1" applyBorder="1" applyAlignment="1">
      <alignment/>
    </xf>
    <xf numFmtId="3" fontId="20" fillId="0" borderId="36" xfId="40" applyNumberFormat="1" applyFont="1" applyBorder="1" applyAlignment="1">
      <alignment/>
    </xf>
    <xf numFmtId="3" fontId="20" fillId="0" borderId="37" xfId="40" applyNumberFormat="1" applyFont="1" applyBorder="1" applyAlignment="1">
      <alignment/>
    </xf>
    <xf numFmtId="3" fontId="20" fillId="0" borderId="12" xfId="40" applyNumberFormat="1" applyFont="1" applyBorder="1" applyAlignment="1">
      <alignment/>
    </xf>
    <xf numFmtId="3" fontId="20" fillId="0" borderId="25" xfId="40" applyNumberFormat="1" applyFont="1" applyBorder="1" applyAlignment="1">
      <alignment/>
    </xf>
    <xf numFmtId="14" fontId="20" fillId="0" borderId="38" xfId="0" applyNumberFormat="1" applyFont="1" applyBorder="1" applyAlignment="1">
      <alignment horizontal="center"/>
    </xf>
    <xf numFmtId="3" fontId="20" fillId="0" borderId="43" xfId="40" applyNumberFormat="1" applyFont="1" applyBorder="1" applyAlignment="1">
      <alignment/>
    </xf>
    <xf numFmtId="3" fontId="20" fillId="0" borderId="23" xfId="40" applyNumberFormat="1" applyFont="1" applyBorder="1" applyAlignment="1">
      <alignment/>
    </xf>
    <xf numFmtId="3" fontId="20" fillId="0" borderId="39" xfId="40" applyNumberFormat="1" applyFont="1" applyBorder="1" applyAlignment="1">
      <alignment/>
    </xf>
    <xf numFmtId="3" fontId="15" fillId="0" borderId="38" xfId="40" applyNumberFormat="1" applyFont="1" applyBorder="1" applyAlignment="1">
      <alignment/>
    </xf>
    <xf numFmtId="3" fontId="20" fillId="0" borderId="38" xfId="40" applyNumberFormat="1" applyFont="1" applyBorder="1" applyAlignment="1">
      <alignment/>
    </xf>
    <xf numFmtId="3" fontId="20" fillId="0" borderId="24" xfId="40" applyNumberFormat="1" applyFont="1" applyBorder="1" applyAlignment="1">
      <alignment/>
    </xf>
    <xf numFmtId="3" fontId="20" fillId="0" borderId="10" xfId="40" applyNumberFormat="1" applyFont="1" applyBorder="1" applyAlignment="1">
      <alignment/>
    </xf>
    <xf numFmtId="3" fontId="15" fillId="0" borderId="26" xfId="40" applyNumberFormat="1" applyFont="1" applyBorder="1" applyAlignment="1">
      <alignment/>
    </xf>
    <xf numFmtId="14" fontId="15" fillId="0" borderId="26" xfId="0" applyNumberFormat="1" applyFont="1" applyBorder="1" applyAlignment="1">
      <alignment horizontal="center"/>
    </xf>
    <xf numFmtId="3" fontId="15" fillId="0" borderId="44" xfId="40" applyNumberFormat="1" applyFont="1" applyBorder="1" applyAlignment="1">
      <alignment/>
    </xf>
    <xf numFmtId="3" fontId="15" fillId="0" borderId="24" xfId="40" applyNumberFormat="1" applyFont="1" applyFill="1" applyBorder="1" applyAlignment="1">
      <alignment horizontal="right"/>
    </xf>
    <xf numFmtId="3" fontId="15" fillId="0" borderId="10" xfId="40" applyNumberFormat="1" applyFont="1" applyFill="1" applyBorder="1" applyAlignment="1">
      <alignment horizontal="right"/>
    </xf>
    <xf numFmtId="3" fontId="15" fillId="33" borderId="10" xfId="40" applyNumberFormat="1" applyFont="1" applyFill="1" applyBorder="1" applyAlignment="1">
      <alignment/>
    </xf>
    <xf numFmtId="6" fontId="15" fillId="0" borderId="10" xfId="0" applyNumberFormat="1" applyFont="1" applyBorder="1" applyAlignment="1">
      <alignment horizontal="center"/>
    </xf>
    <xf numFmtId="3" fontId="15" fillId="0" borderId="24" xfId="40" applyNumberFormat="1" applyFont="1" applyFill="1" applyBorder="1" applyAlignment="1">
      <alignment/>
    </xf>
    <xf numFmtId="3" fontId="20" fillId="0" borderId="44" xfId="40" applyNumberFormat="1" applyFont="1" applyBorder="1" applyAlignment="1">
      <alignment/>
    </xf>
    <xf numFmtId="0" fontId="15" fillId="0" borderId="26" xfId="0" applyFont="1" applyBorder="1" applyAlignment="1">
      <alignment horizontal="center"/>
    </xf>
    <xf numFmtId="3" fontId="15" fillId="0" borderId="26" xfId="40" applyNumberFormat="1" applyFont="1" applyBorder="1" applyAlignment="1">
      <alignment horizontal="right"/>
    </xf>
    <xf numFmtId="3" fontId="20" fillId="0" borderId="21" xfId="40" applyNumberFormat="1" applyFont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0" fontId="20" fillId="0" borderId="33" xfId="0" applyFont="1" applyBorder="1" applyAlignment="1">
      <alignment/>
    </xf>
    <xf numFmtId="0" fontId="20" fillId="0" borderId="12" xfId="0" applyFont="1" applyBorder="1" applyAlignment="1">
      <alignment/>
    </xf>
    <xf numFmtId="14" fontId="20" fillId="0" borderId="68" xfId="0" applyNumberFormat="1" applyFont="1" applyBorder="1" applyAlignment="1">
      <alignment horizontal="center"/>
    </xf>
    <xf numFmtId="3" fontId="20" fillId="0" borderId="78" xfId="40" applyNumberFormat="1" applyFont="1" applyBorder="1" applyAlignment="1">
      <alignment horizontal="right"/>
    </xf>
    <xf numFmtId="3" fontId="20" fillId="0" borderId="79" xfId="40" applyNumberFormat="1" applyFont="1" applyBorder="1" applyAlignment="1">
      <alignment horizontal="right"/>
    </xf>
    <xf numFmtId="3" fontId="20" fillId="0" borderId="58" xfId="40" applyNumberFormat="1" applyFont="1" applyBorder="1" applyAlignment="1">
      <alignment horizontal="right"/>
    </xf>
    <xf numFmtId="3" fontId="20" fillId="0" borderId="68" xfId="40" applyNumberFormat="1" applyFont="1" applyBorder="1" applyAlignment="1">
      <alignment horizontal="right"/>
    </xf>
    <xf numFmtId="0" fontId="15" fillId="0" borderId="28" xfId="0" applyFont="1" applyBorder="1" applyAlignment="1">
      <alignment/>
    </xf>
    <xf numFmtId="0" fontId="15" fillId="0" borderId="51" xfId="0" applyFont="1" applyBorder="1" applyAlignment="1">
      <alignment horizontal="center"/>
    </xf>
    <xf numFmtId="170" fontId="15" fillId="0" borderId="53" xfId="40" applyNumberFormat="1" applyFont="1" applyBorder="1" applyAlignment="1">
      <alignment horizontal="center" vertical="center" wrapText="1"/>
    </xf>
    <xf numFmtId="3" fontId="15" fillId="0" borderId="29" xfId="40" applyNumberFormat="1" applyFont="1" applyBorder="1" applyAlignment="1">
      <alignment horizontal="right"/>
    </xf>
    <xf numFmtId="3" fontId="15" fillId="0" borderId="51" xfId="40" applyNumberFormat="1" applyFont="1" applyBorder="1" applyAlignment="1">
      <alignment horizontal="right"/>
    </xf>
    <xf numFmtId="3" fontId="15" fillId="0" borderId="51" xfId="40" applyNumberFormat="1" applyFont="1" applyFill="1" applyBorder="1" applyAlignment="1">
      <alignment horizontal="right"/>
    </xf>
    <xf numFmtId="3" fontId="20" fillId="0" borderId="51" xfId="40" applyNumberFormat="1" applyFont="1" applyBorder="1" applyAlignment="1">
      <alignment horizontal="right"/>
    </xf>
    <xf numFmtId="3" fontId="20" fillId="0" borderId="29" xfId="40" applyNumberFormat="1" applyFont="1" applyBorder="1" applyAlignment="1">
      <alignment horizontal="right"/>
    </xf>
    <xf numFmtId="3" fontId="20" fillId="0" borderId="53" xfId="40" applyNumberFormat="1" applyFont="1" applyBorder="1" applyAlignment="1">
      <alignment horizontal="right"/>
    </xf>
    <xf numFmtId="170" fontId="15" fillId="0" borderId="38" xfId="40" applyNumberFormat="1" applyFont="1" applyBorder="1" applyAlignment="1">
      <alignment horizontal="center" vertical="center" wrapText="1"/>
    </xf>
    <xf numFmtId="3" fontId="15" fillId="0" borderId="39" xfId="40" applyNumberFormat="1" applyFont="1" applyFill="1" applyBorder="1" applyAlignment="1">
      <alignment horizontal="right"/>
    </xf>
    <xf numFmtId="3" fontId="20" fillId="0" borderId="39" xfId="40" applyNumberFormat="1" applyFont="1" applyBorder="1" applyAlignment="1">
      <alignment horizontal="right"/>
    </xf>
    <xf numFmtId="3" fontId="20" fillId="0" borderId="23" xfId="40" applyNumberFormat="1" applyFont="1" applyBorder="1" applyAlignment="1">
      <alignment horizontal="right"/>
    </xf>
    <xf numFmtId="3" fontId="20" fillId="0" borderId="38" xfId="40" applyNumberFormat="1" applyFont="1" applyBorder="1" applyAlignment="1">
      <alignment horizontal="right"/>
    </xf>
    <xf numFmtId="0" fontId="15" fillId="0" borderId="15" xfId="0" applyFont="1" applyBorder="1" applyAlignment="1">
      <alignment/>
    </xf>
    <xf numFmtId="170" fontId="15" fillId="0" borderId="26" xfId="4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/>
    </xf>
    <xf numFmtId="182" fontId="20" fillId="0" borderId="25" xfId="40" applyNumberFormat="1" applyFont="1" applyBorder="1" applyAlignment="1">
      <alignment horizontal="center" vertical="center" wrapText="1"/>
    </xf>
    <xf numFmtId="0" fontId="20" fillId="0" borderId="63" xfId="0" applyFont="1" applyBorder="1" applyAlignment="1">
      <alignment/>
    </xf>
    <xf numFmtId="0" fontId="20" fillId="0" borderId="58" xfId="0" applyFont="1" applyBorder="1" applyAlignment="1">
      <alignment horizontal="center"/>
    </xf>
    <xf numFmtId="182" fontId="20" fillId="0" borderId="68" xfId="40" applyNumberFormat="1" applyFont="1" applyBorder="1" applyAlignment="1">
      <alignment horizontal="center" vertical="center" wrapText="1"/>
    </xf>
    <xf numFmtId="182" fontId="15" fillId="0" borderId="53" xfId="40" applyNumberFormat="1" applyFont="1" applyBorder="1" applyAlignment="1">
      <alignment horizontal="center" vertical="center" wrapText="1"/>
    </xf>
    <xf numFmtId="3" fontId="20" fillId="0" borderId="77" xfId="40" applyNumberFormat="1" applyFont="1" applyBorder="1" applyAlignment="1">
      <alignment horizontal="right"/>
    </xf>
    <xf numFmtId="3" fontId="15" fillId="0" borderId="29" xfId="40" applyNumberFormat="1" applyFont="1" applyBorder="1" applyAlignment="1">
      <alignment horizontal="right"/>
    </xf>
    <xf numFmtId="3" fontId="15" fillId="0" borderId="51" xfId="40" applyNumberFormat="1" applyFont="1" applyBorder="1" applyAlignment="1">
      <alignment horizontal="right"/>
    </xf>
    <xf numFmtId="3" fontId="15" fillId="0" borderId="53" xfId="40" applyNumberFormat="1" applyFont="1" applyBorder="1" applyAlignment="1">
      <alignment horizontal="right"/>
    </xf>
    <xf numFmtId="3" fontId="15" fillId="0" borderId="30" xfId="40" applyNumberFormat="1" applyFont="1" applyBorder="1" applyAlignment="1">
      <alignment horizontal="right"/>
    </xf>
    <xf numFmtId="0" fontId="20" fillId="0" borderId="10" xfId="0" applyFont="1" applyBorder="1" applyAlignment="1">
      <alignment horizontal="center"/>
    </xf>
    <xf numFmtId="182" fontId="20" fillId="0" borderId="26" xfId="40" applyNumberFormat="1" applyFont="1" applyBorder="1" applyAlignment="1">
      <alignment horizontal="center" vertical="center" wrapText="1"/>
    </xf>
    <xf numFmtId="3" fontId="20" fillId="0" borderId="44" xfId="40" applyNumberFormat="1" applyFont="1" applyBorder="1" applyAlignment="1">
      <alignment horizontal="right"/>
    </xf>
    <xf numFmtId="3" fontId="20" fillId="0" borderId="24" xfId="40" applyNumberFormat="1" applyFont="1" applyBorder="1" applyAlignment="1">
      <alignment horizontal="right"/>
    </xf>
    <xf numFmtId="3" fontId="20" fillId="0" borderId="10" xfId="40" applyNumberFormat="1" applyFont="1" applyBorder="1" applyAlignment="1">
      <alignment horizontal="right"/>
    </xf>
    <xf numFmtId="14" fontId="20" fillId="0" borderId="25" xfId="0" applyNumberFormat="1" applyFont="1" applyBorder="1" applyAlignment="1">
      <alignment horizontal="center"/>
    </xf>
    <xf numFmtId="3" fontId="20" fillId="0" borderId="76" xfId="40" applyNumberFormat="1" applyFont="1" applyBorder="1" applyAlignment="1">
      <alignment horizontal="right"/>
    </xf>
    <xf numFmtId="3" fontId="20" fillId="0" borderId="33" xfId="4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14" fontId="20" fillId="0" borderId="0" xfId="0" applyNumberFormat="1" applyFont="1" applyBorder="1" applyAlignment="1">
      <alignment horizontal="center"/>
    </xf>
    <xf numFmtId="0" fontId="20" fillId="0" borderId="11" xfId="0" applyFont="1" applyFill="1" applyBorder="1" applyAlignment="1">
      <alignment/>
    </xf>
    <xf numFmtId="3" fontId="20" fillId="0" borderId="76" xfId="0" applyNumberFormat="1" applyFont="1" applyBorder="1" applyAlignment="1">
      <alignment/>
    </xf>
    <xf numFmtId="3" fontId="20" fillId="0" borderId="37" xfId="0" applyNumberFormat="1" applyFont="1" applyBorder="1" applyAlignment="1">
      <alignment/>
    </xf>
    <xf numFmtId="0" fontId="15" fillId="0" borderId="0" xfId="0" applyFont="1" applyAlignment="1">
      <alignment horizontal="right"/>
    </xf>
    <xf numFmtId="3" fontId="15" fillId="0" borderId="63" xfId="0" applyNumberFormat="1" applyFont="1" applyBorder="1" applyAlignment="1">
      <alignment/>
    </xf>
    <xf numFmtId="3" fontId="15" fillId="0" borderId="58" xfId="0" applyNumberFormat="1" applyFont="1" applyBorder="1" applyAlignment="1">
      <alignment/>
    </xf>
    <xf numFmtId="3" fontId="15" fillId="0" borderId="80" xfId="0" applyNumberFormat="1" applyFont="1" applyBorder="1" applyAlignment="1">
      <alignment/>
    </xf>
    <xf numFmtId="0" fontId="15" fillId="0" borderId="78" xfId="0" applyFont="1" applyBorder="1" applyAlignment="1">
      <alignment/>
    </xf>
    <xf numFmtId="0" fontId="15" fillId="0" borderId="0" xfId="0" applyFont="1" applyAlignment="1">
      <alignment horizontal="right"/>
    </xf>
    <xf numFmtId="3" fontId="20" fillId="0" borderId="25" xfId="0" applyNumberFormat="1" applyFont="1" applyBorder="1" applyAlignment="1">
      <alignment/>
    </xf>
    <xf numFmtId="3" fontId="27" fillId="0" borderId="0" xfId="0" applyNumberFormat="1" applyFont="1" applyFill="1" applyBorder="1" applyAlignment="1" applyProtection="1">
      <alignment/>
      <protection locked="0"/>
    </xf>
    <xf numFmtId="0" fontId="6" fillId="0" borderId="37" xfId="0" applyFont="1" applyBorder="1" applyAlignment="1">
      <alignment horizontal="center" vertical="center"/>
    </xf>
    <xf numFmtId="3" fontId="28" fillId="0" borderId="0" xfId="0" applyNumberFormat="1" applyFont="1" applyFill="1" applyBorder="1" applyAlignment="1" applyProtection="1">
      <alignment/>
      <protection locked="0"/>
    </xf>
    <xf numFmtId="3" fontId="29" fillId="0" borderId="0" xfId="0" applyNumberFormat="1" applyFont="1" applyFill="1" applyBorder="1" applyAlignment="1" applyProtection="1">
      <alignment/>
      <protection locked="0"/>
    </xf>
    <xf numFmtId="0" fontId="6" fillId="0" borderId="33" xfId="0" applyFont="1" applyBorder="1" applyAlignment="1">
      <alignment horizontal="center" vertical="center"/>
    </xf>
    <xf numFmtId="0" fontId="6" fillId="0" borderId="19" xfId="0" applyFont="1" applyBorder="1" applyAlignment="1">
      <alignment/>
    </xf>
    <xf numFmtId="3" fontId="6" fillId="0" borderId="27" xfId="0" applyNumberFormat="1" applyFont="1" applyBorder="1" applyAlignment="1">
      <alignment/>
    </xf>
    <xf numFmtId="0" fontId="7" fillId="0" borderId="19" xfId="0" applyFont="1" applyBorder="1" applyAlignment="1">
      <alignment/>
    </xf>
    <xf numFmtId="0" fontId="7" fillId="0" borderId="5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/>
    </xf>
    <xf numFmtId="0" fontId="6" fillId="0" borderId="58" xfId="0" applyFont="1" applyBorder="1" applyAlignment="1">
      <alignment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36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2" xfId="0" applyNumberFormat="1" applyFont="1" applyBorder="1" applyAlignment="1">
      <alignment/>
    </xf>
    <xf numFmtId="0" fontId="6" fillId="0" borderId="33" xfId="0" applyFont="1" applyBorder="1" applyAlignment="1">
      <alignment/>
    </xf>
    <xf numFmtId="0" fontId="0" fillId="0" borderId="27" xfId="0" applyBorder="1" applyAlignment="1">
      <alignment/>
    </xf>
    <xf numFmtId="3" fontId="6" fillId="0" borderId="11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51" xfId="0" applyNumberFormat="1" applyFont="1" applyBorder="1" applyAlignment="1">
      <alignment/>
    </xf>
    <xf numFmtId="0" fontId="0" fillId="0" borderId="20" xfId="0" applyBorder="1" applyAlignment="1">
      <alignment/>
    </xf>
    <xf numFmtId="3" fontId="1" fillId="0" borderId="30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6" fillId="0" borderId="33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6" fillId="0" borderId="56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7" xfId="0" applyFont="1" applyFill="1" applyBorder="1" applyAlignment="1">
      <alignment/>
    </xf>
    <xf numFmtId="3" fontId="1" fillId="0" borderId="81" xfId="0" applyNumberFormat="1" applyFont="1" applyBorder="1" applyAlignment="1">
      <alignment/>
    </xf>
    <xf numFmtId="3" fontId="1" fillId="0" borderId="76" xfId="0" applyNumberFormat="1" applyFont="1" applyBorder="1" applyAlignment="1">
      <alignment/>
    </xf>
    <xf numFmtId="0" fontId="6" fillId="0" borderId="58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9" xfId="0" applyFont="1" applyBorder="1" applyAlignment="1">
      <alignment/>
    </xf>
    <xf numFmtId="0" fontId="6" fillId="0" borderId="19" xfId="0" applyFont="1" applyFill="1" applyBorder="1" applyAlignment="1">
      <alignment/>
    </xf>
    <xf numFmtId="0" fontId="0" fillId="0" borderId="35" xfId="0" applyBorder="1" applyAlignment="1">
      <alignment/>
    </xf>
    <xf numFmtId="0" fontId="6" fillId="0" borderId="35" xfId="0" applyFont="1" applyBorder="1" applyAlignment="1">
      <alignment/>
    </xf>
    <xf numFmtId="0" fontId="0" fillId="0" borderId="56" xfId="0" applyBorder="1" applyAlignment="1">
      <alignment/>
    </xf>
    <xf numFmtId="0" fontId="6" fillId="0" borderId="56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77" xfId="0" applyFont="1" applyBorder="1" applyAlignment="1">
      <alignment/>
    </xf>
    <xf numFmtId="3" fontId="7" fillId="0" borderId="28" xfId="0" applyNumberFormat="1" applyFont="1" applyBorder="1" applyAlignment="1">
      <alignment/>
    </xf>
    <xf numFmtId="3" fontId="7" fillId="0" borderId="51" xfId="0" applyNumberFormat="1" applyFont="1" applyBorder="1" applyAlignment="1">
      <alignment/>
    </xf>
    <xf numFmtId="3" fontId="7" fillId="0" borderId="53" xfId="0" applyNumberFormat="1" applyFont="1" applyBorder="1" applyAlignment="1">
      <alignment/>
    </xf>
    <xf numFmtId="3" fontId="7" fillId="0" borderId="29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55" xfId="0" applyFont="1" applyBorder="1" applyAlignment="1">
      <alignment/>
    </xf>
    <xf numFmtId="0" fontId="0" fillId="0" borderId="60" xfId="0" applyFont="1" applyBorder="1" applyAlignment="1">
      <alignment/>
    </xf>
    <xf numFmtId="3" fontId="0" fillId="0" borderId="65" xfId="0" applyNumberFormat="1" applyFont="1" applyBorder="1" applyAlignment="1">
      <alignment/>
    </xf>
    <xf numFmtId="3" fontId="0" fillId="0" borderId="71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  <xf numFmtId="3" fontId="7" fillId="0" borderId="71" xfId="0" applyNumberFormat="1" applyFont="1" applyBorder="1" applyAlignment="1">
      <alignment/>
    </xf>
    <xf numFmtId="3" fontId="0" fillId="0" borderId="82" xfId="0" applyNumberFormat="1" applyFont="1" applyBorder="1" applyAlignment="1">
      <alignment/>
    </xf>
    <xf numFmtId="3" fontId="0" fillId="0" borderId="71" xfId="0" applyNumberFormat="1" applyFont="1" applyBorder="1" applyAlignment="1">
      <alignment/>
    </xf>
    <xf numFmtId="3" fontId="0" fillId="0" borderId="66" xfId="0" applyNumberFormat="1" applyFont="1" applyBorder="1" applyAlignment="1">
      <alignment/>
    </xf>
    <xf numFmtId="0" fontId="0" fillId="0" borderId="83" xfId="0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6" fillId="0" borderId="51" xfId="0" applyFont="1" applyBorder="1" applyAlignment="1">
      <alignment/>
    </xf>
    <xf numFmtId="0" fontId="30" fillId="0" borderId="10" xfId="0" applyFont="1" applyBorder="1" applyAlignment="1">
      <alignment/>
    </xf>
    <xf numFmtId="3" fontId="1" fillId="0" borderId="16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28" xfId="0" applyFont="1" applyBorder="1" applyAlignment="1">
      <alignment/>
    </xf>
    <xf numFmtId="0" fontId="7" fillId="0" borderId="7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3" fontId="7" fillId="0" borderId="28" xfId="0" applyNumberFormat="1" applyFont="1" applyBorder="1" applyAlignment="1">
      <alignment horizontal="right" vertical="center" wrapText="1"/>
    </xf>
    <xf numFmtId="3" fontId="7" fillId="0" borderId="51" xfId="0" applyNumberFormat="1" applyFont="1" applyBorder="1" applyAlignment="1">
      <alignment horizontal="right" vertical="center" wrapText="1"/>
    </xf>
    <xf numFmtId="3" fontId="7" fillId="0" borderId="53" xfId="0" applyNumberFormat="1" applyFont="1" applyBorder="1" applyAlignment="1">
      <alignment horizontal="right" vertical="center" wrapText="1"/>
    </xf>
    <xf numFmtId="3" fontId="7" fillId="0" borderId="30" xfId="0" applyNumberFormat="1" applyFont="1" applyBorder="1" applyAlignment="1">
      <alignment horizontal="right" vertical="center" wrapText="1"/>
    </xf>
    <xf numFmtId="3" fontId="7" fillId="0" borderId="15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3" fontId="7" fillId="0" borderId="26" xfId="0" applyNumberFormat="1" applyFont="1" applyBorder="1" applyAlignment="1">
      <alignment horizontal="right" vertical="center" wrapText="1"/>
    </xf>
    <xf numFmtId="3" fontId="7" fillId="0" borderId="16" xfId="0" applyNumberFormat="1" applyFont="1" applyBorder="1" applyAlignment="1">
      <alignment horizontal="right" vertical="center" wrapText="1"/>
    </xf>
    <xf numFmtId="3" fontId="7" fillId="0" borderId="35" xfId="0" applyNumberFormat="1" applyFont="1" applyBorder="1" applyAlignment="1">
      <alignment horizontal="right" vertical="center" wrapText="1"/>
    </xf>
    <xf numFmtId="3" fontId="7" fillId="0" borderId="27" xfId="0" applyNumberFormat="1" applyFont="1" applyBorder="1" applyAlignment="1">
      <alignment horizontal="right" vertical="center" wrapText="1"/>
    </xf>
    <xf numFmtId="3" fontId="7" fillId="0" borderId="22" xfId="0" applyNumberFormat="1" applyFont="1" applyBorder="1" applyAlignment="1">
      <alignment horizontal="right" vertical="center" wrapText="1"/>
    </xf>
    <xf numFmtId="3" fontId="7" fillId="0" borderId="20" xfId="0" applyNumberFormat="1" applyFont="1" applyBorder="1" applyAlignment="1">
      <alignment horizontal="right" vertical="center" wrapText="1"/>
    </xf>
    <xf numFmtId="3" fontId="6" fillId="0" borderId="33" xfId="0" applyNumberFormat="1" applyFont="1" applyBorder="1" applyAlignment="1">
      <alignment horizontal="right" vertical="center"/>
    </xf>
    <xf numFmtId="3" fontId="6" fillId="0" borderId="36" xfId="0" applyNumberFormat="1" applyFont="1" applyBorder="1" applyAlignment="1">
      <alignment horizontal="right" vertical="center"/>
    </xf>
    <xf numFmtId="3" fontId="7" fillId="0" borderId="18" xfId="0" applyNumberFormat="1" applyFont="1" applyBorder="1" applyAlignment="1">
      <alignment horizontal="right" vertical="center" wrapText="1"/>
    </xf>
    <xf numFmtId="3" fontId="7" fillId="0" borderId="19" xfId="0" applyNumberFormat="1" applyFont="1" applyBorder="1" applyAlignment="1">
      <alignment horizontal="right" vertical="center" wrapText="1"/>
    </xf>
    <xf numFmtId="3" fontId="6" fillId="0" borderId="25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26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 vertical="center"/>
    </xf>
    <xf numFmtId="3" fontId="7" fillId="0" borderId="16" xfId="0" applyNumberFormat="1" applyFont="1" applyFill="1" applyBorder="1" applyAlignment="1">
      <alignment horizontal="right" vertical="center"/>
    </xf>
    <xf numFmtId="3" fontId="7" fillId="0" borderId="18" xfId="0" applyNumberFormat="1" applyFont="1" applyBorder="1" applyAlignment="1">
      <alignment horizontal="right" vertical="center"/>
    </xf>
    <xf numFmtId="3" fontId="7" fillId="0" borderId="19" xfId="0" applyNumberFormat="1" applyFont="1" applyBorder="1" applyAlignment="1">
      <alignment horizontal="right" vertical="center"/>
    </xf>
    <xf numFmtId="3" fontId="7" fillId="0" borderId="19" xfId="0" applyNumberFormat="1" applyFont="1" applyFill="1" applyBorder="1" applyAlignment="1">
      <alignment horizontal="right" vertical="center"/>
    </xf>
    <xf numFmtId="3" fontId="7" fillId="0" borderId="27" xfId="0" applyNumberFormat="1" applyFont="1" applyFill="1" applyBorder="1" applyAlignment="1">
      <alignment horizontal="right" vertical="center"/>
    </xf>
    <xf numFmtId="3" fontId="7" fillId="0" borderId="22" xfId="0" applyNumberFormat="1" applyFont="1" applyFill="1" applyBorder="1" applyAlignment="1">
      <alignment horizontal="right" vertical="center"/>
    </xf>
    <xf numFmtId="3" fontId="7" fillId="0" borderId="20" xfId="0" applyNumberFormat="1" applyFont="1" applyFill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21" xfId="0" applyNumberFormat="1" applyFont="1" applyBorder="1" applyAlignment="1">
      <alignment horizontal="right" vertical="center"/>
    </xf>
    <xf numFmtId="3" fontId="6" fillId="0" borderId="76" xfId="0" applyNumberFormat="1" applyFont="1" applyBorder="1" applyAlignment="1">
      <alignment horizontal="right" vertical="center"/>
    </xf>
    <xf numFmtId="3" fontId="31" fillId="0" borderId="0" xfId="0" applyNumberFormat="1" applyFont="1" applyFill="1" applyBorder="1" applyAlignment="1" applyProtection="1">
      <alignment/>
      <protection locked="0"/>
    </xf>
    <xf numFmtId="0" fontId="17" fillId="0" borderId="0" xfId="0" applyFont="1" applyAlignment="1">
      <alignment horizontal="center" vertical="center"/>
    </xf>
    <xf numFmtId="0" fontId="7" fillId="0" borderId="42" xfId="0" applyFont="1" applyBorder="1" applyAlignment="1">
      <alignment wrapText="1"/>
    </xf>
    <xf numFmtId="3" fontId="7" fillId="0" borderId="47" xfId="0" applyNumberFormat="1" applyFont="1" applyBorder="1" applyAlignment="1">
      <alignment/>
    </xf>
    <xf numFmtId="3" fontId="7" fillId="0" borderId="48" xfId="0" applyNumberFormat="1" applyFont="1" applyBorder="1" applyAlignment="1">
      <alignment/>
    </xf>
    <xf numFmtId="3" fontId="32" fillId="0" borderId="10" xfId="40" applyNumberFormat="1" applyFont="1" applyFill="1" applyBorder="1" applyAlignment="1">
      <alignment horizontal="right"/>
    </xf>
    <xf numFmtId="3" fontId="1" fillId="0" borderId="75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14" fontId="20" fillId="0" borderId="66" xfId="0" applyNumberFormat="1" applyFont="1" applyBorder="1" applyAlignment="1">
      <alignment horizontal="center"/>
    </xf>
    <xf numFmtId="14" fontId="20" fillId="0" borderId="37" xfId="0" applyNumberFormat="1" applyFont="1" applyBorder="1" applyAlignment="1">
      <alignment horizontal="center"/>
    </xf>
    <xf numFmtId="0" fontId="15" fillId="0" borderId="37" xfId="0" applyFont="1" applyBorder="1" applyAlignment="1">
      <alignment/>
    </xf>
    <xf numFmtId="3" fontId="20" fillId="0" borderId="13" xfId="0" applyNumberFormat="1" applyFont="1" applyBorder="1" applyAlignment="1">
      <alignment/>
    </xf>
    <xf numFmtId="3" fontId="20" fillId="0" borderId="38" xfId="0" applyNumberFormat="1" applyFont="1" applyBorder="1" applyAlignment="1">
      <alignment horizontal="center"/>
    </xf>
    <xf numFmtId="3" fontId="20" fillId="0" borderId="21" xfId="40" applyNumberFormat="1" applyFont="1" applyBorder="1" applyAlignment="1">
      <alignment horizontal="right" vertical="center" wrapText="1"/>
    </xf>
    <xf numFmtId="3" fontId="20" fillId="0" borderId="37" xfId="40" applyNumberFormat="1" applyFont="1" applyBorder="1" applyAlignment="1">
      <alignment horizontal="right" vertical="center" wrapText="1"/>
    </xf>
    <xf numFmtId="3" fontId="15" fillId="0" borderId="37" xfId="0" applyNumberFormat="1" applyFont="1" applyBorder="1" applyAlignment="1">
      <alignment/>
    </xf>
    <xf numFmtId="3" fontId="0" fillId="0" borderId="12" xfId="0" applyNumberFormat="1" applyFont="1" applyFill="1" applyBorder="1" applyAlignment="1" applyProtection="1">
      <alignment/>
      <protection locked="0"/>
    </xf>
    <xf numFmtId="3" fontId="0" fillId="0" borderId="37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 horizontal="centerContinuous"/>
      <protection locked="0"/>
    </xf>
    <xf numFmtId="4" fontId="0" fillId="0" borderId="0" xfId="0" applyNumberFormat="1" applyAlignment="1">
      <alignment/>
    </xf>
    <xf numFmtId="4" fontId="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4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/>
      <protection locked="0"/>
    </xf>
    <xf numFmtId="4" fontId="1" fillId="0" borderId="17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Alignment="1">
      <alignment/>
    </xf>
    <xf numFmtId="4" fontId="4" fillId="0" borderId="0" xfId="0" applyNumberFormat="1" applyFont="1" applyFill="1" applyBorder="1" applyAlignment="1" applyProtection="1">
      <alignment/>
      <protection locked="0"/>
    </xf>
    <xf numFmtId="4" fontId="8" fillId="0" borderId="0" xfId="0" applyNumberFormat="1" applyFont="1" applyFill="1" applyBorder="1" applyAlignment="1" applyProtection="1">
      <alignment horizontal="right"/>
      <protection locked="0"/>
    </xf>
    <xf numFmtId="4" fontId="8" fillId="0" borderId="17" xfId="0" applyNumberFormat="1" applyFont="1" applyFill="1" applyBorder="1" applyAlignment="1" applyProtection="1">
      <alignment horizontal="center" vertical="center"/>
      <protection locked="0"/>
    </xf>
    <xf numFmtId="4" fontId="9" fillId="0" borderId="30" xfId="0" applyNumberFormat="1" applyFont="1" applyFill="1" applyBorder="1" applyAlignment="1" applyProtection="1">
      <alignment/>
      <protection locked="0"/>
    </xf>
    <xf numFmtId="4" fontId="8" fillId="0" borderId="16" xfId="0" applyNumberFormat="1" applyFont="1" applyFill="1" applyBorder="1" applyAlignment="1" applyProtection="1">
      <alignment/>
      <protection locked="0"/>
    </xf>
    <xf numFmtId="4" fontId="8" fillId="0" borderId="52" xfId="0" applyNumberFormat="1" applyFont="1" applyFill="1" applyBorder="1" applyAlignment="1" applyProtection="1">
      <alignment/>
      <protection locked="0"/>
    </xf>
    <xf numFmtId="4" fontId="8" fillId="0" borderId="30" xfId="0" applyNumberFormat="1" applyFont="1" applyFill="1" applyBorder="1" applyAlignment="1" applyProtection="1">
      <alignment/>
      <protection locked="0"/>
    </xf>
    <xf numFmtId="4" fontId="9" fillId="0" borderId="17" xfId="0" applyNumberFormat="1" applyFont="1" applyFill="1" applyBorder="1" applyAlignment="1" applyProtection="1">
      <alignment/>
      <protection locked="0"/>
    </xf>
    <xf numFmtId="4" fontId="8" fillId="0" borderId="14" xfId="0" applyNumberFormat="1" applyFont="1" applyFill="1" applyBorder="1" applyAlignment="1" applyProtection="1">
      <alignment/>
      <protection locked="0"/>
    </xf>
    <xf numFmtId="4" fontId="9" fillId="0" borderId="66" xfId="0" applyNumberFormat="1" applyFont="1" applyFill="1" applyBorder="1" applyAlignment="1" applyProtection="1">
      <alignment/>
      <protection locked="0"/>
    </xf>
    <xf numFmtId="4" fontId="8" fillId="0" borderId="17" xfId="0" applyNumberFormat="1" applyFont="1" applyFill="1" applyBorder="1" applyAlignment="1" applyProtection="1">
      <alignment/>
      <protection locked="0"/>
    </xf>
    <xf numFmtId="4" fontId="9" fillId="0" borderId="14" xfId="0" applyNumberFormat="1" applyFont="1" applyFill="1" applyBorder="1" applyAlignment="1" applyProtection="1">
      <alignment/>
      <protection locked="0"/>
    </xf>
    <xf numFmtId="4" fontId="9" fillId="0" borderId="16" xfId="0" applyNumberFormat="1" applyFont="1" applyFill="1" applyBorder="1" applyAlignment="1" applyProtection="1">
      <alignment/>
      <protection locked="0"/>
    </xf>
    <xf numFmtId="4" fontId="9" fillId="0" borderId="52" xfId="0" applyNumberFormat="1" applyFont="1" applyFill="1" applyBorder="1" applyAlignment="1" applyProtection="1">
      <alignment/>
      <protection locked="0"/>
    </xf>
    <xf numFmtId="4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7" xfId="0" applyNumberFormat="1" applyFont="1" applyBorder="1" applyAlignment="1">
      <alignment/>
    </xf>
    <xf numFmtId="4" fontId="1" fillId="0" borderId="30" xfId="0" applyNumberFormat="1" applyFont="1" applyFill="1" applyBorder="1" applyAlignment="1" applyProtection="1">
      <alignment/>
      <protection locked="0"/>
    </xf>
    <xf numFmtId="4" fontId="0" fillId="0" borderId="16" xfId="0" applyNumberFormat="1" applyFont="1" applyFill="1" applyBorder="1" applyAlignment="1" applyProtection="1">
      <alignment/>
      <protection locked="0"/>
    </xf>
    <xf numFmtId="4" fontId="1" fillId="0" borderId="16" xfId="0" applyNumberFormat="1" applyFont="1" applyFill="1" applyBorder="1" applyAlignment="1" applyProtection="1">
      <alignment/>
      <protection locked="0"/>
    </xf>
    <xf numFmtId="4" fontId="1" fillId="0" borderId="66" xfId="0" applyNumberFormat="1" applyFont="1" applyFill="1" applyBorder="1" applyAlignment="1" applyProtection="1">
      <alignment/>
      <protection locked="0"/>
    </xf>
    <xf numFmtId="4" fontId="0" fillId="0" borderId="20" xfId="0" applyNumberFormat="1" applyFont="1" applyFill="1" applyBorder="1" applyAlignment="1" applyProtection="1">
      <alignment/>
      <protection locked="0"/>
    </xf>
    <xf numFmtId="4" fontId="0" fillId="0" borderId="14" xfId="0" applyNumberFormat="1" applyFont="1" applyFill="1" applyBorder="1" applyAlignment="1" applyProtection="1">
      <alignment/>
      <protection locked="0"/>
    </xf>
    <xf numFmtId="4" fontId="7" fillId="0" borderId="16" xfId="0" applyNumberFormat="1" applyFont="1" applyFill="1" applyBorder="1" applyAlignment="1" applyProtection="1">
      <alignment/>
      <protection locked="0"/>
    </xf>
    <xf numFmtId="4" fontId="7" fillId="0" borderId="48" xfId="0" applyNumberFormat="1" applyFont="1" applyFill="1" applyBorder="1" applyAlignment="1" applyProtection="1">
      <alignment/>
      <protection locked="0"/>
    </xf>
    <xf numFmtId="4" fontId="0" fillId="0" borderId="48" xfId="0" applyNumberFormat="1" applyFont="1" applyFill="1" applyBorder="1" applyAlignment="1" applyProtection="1">
      <alignment/>
      <protection locked="0"/>
    </xf>
    <xf numFmtId="4" fontId="1" fillId="0" borderId="16" xfId="0" applyNumberFormat="1" applyFont="1" applyBorder="1" applyAlignment="1">
      <alignment/>
    </xf>
    <xf numFmtId="4" fontId="0" fillId="0" borderId="0" xfId="0" applyNumberFormat="1" applyFont="1" applyFill="1" applyBorder="1" applyAlignment="1" applyProtection="1">
      <alignment/>
      <protection locked="0"/>
    </xf>
    <xf numFmtId="4" fontId="0" fillId="0" borderId="39" xfId="0" applyNumberFormat="1" applyFont="1" applyFill="1" applyBorder="1" applyAlignment="1" applyProtection="1">
      <alignment horizontal="right" wrapText="1"/>
      <protection locked="0"/>
    </xf>
    <xf numFmtId="4" fontId="1" fillId="0" borderId="12" xfId="0" applyNumberFormat="1" applyFont="1" applyFill="1" applyBorder="1" applyAlignment="1" applyProtection="1">
      <alignment wrapText="1"/>
      <protection locked="0"/>
    </xf>
    <xf numFmtId="4" fontId="1" fillId="0" borderId="0" xfId="0" applyNumberFormat="1" applyFont="1" applyFill="1" applyBorder="1" applyAlignment="1" applyProtection="1">
      <alignment/>
      <protection locked="0"/>
    </xf>
    <xf numFmtId="4" fontId="16" fillId="0" borderId="0" xfId="0" applyNumberFormat="1" applyFont="1" applyFill="1" applyBorder="1" applyAlignment="1" applyProtection="1">
      <alignment/>
      <protection locked="0"/>
    </xf>
    <xf numFmtId="4" fontId="1" fillId="0" borderId="0" xfId="0" applyNumberFormat="1" applyFont="1" applyFill="1" applyBorder="1" applyAlignment="1" applyProtection="1">
      <alignment horizontal="right"/>
      <protection locked="0"/>
    </xf>
    <xf numFmtId="4" fontId="17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Alignment="1">
      <alignment/>
    </xf>
    <xf numFmtId="4" fontId="11" fillId="0" borderId="0" xfId="0" applyNumberFormat="1" applyFont="1" applyFill="1" applyBorder="1" applyAlignment="1" applyProtection="1">
      <alignment horizontal="center"/>
      <protection locked="0"/>
    </xf>
    <xf numFmtId="4" fontId="1" fillId="0" borderId="37" xfId="0" applyNumberFormat="1" applyFont="1" applyFill="1" applyBorder="1" applyAlignment="1" applyProtection="1">
      <alignment vertical="center" wrapText="1"/>
      <protection locked="0"/>
    </xf>
    <xf numFmtId="4" fontId="1" fillId="0" borderId="71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4" xfId="0" applyNumberFormat="1" applyFont="1" applyFill="1" applyBorder="1" applyAlignment="1" applyProtection="1">
      <alignment horizontal="right" wrapText="1"/>
      <protection locked="0"/>
    </xf>
    <xf numFmtId="4" fontId="1" fillId="0" borderId="17" xfId="0" applyNumberFormat="1" applyFont="1" applyFill="1" applyBorder="1" applyAlignment="1" applyProtection="1">
      <alignment wrapText="1"/>
      <protection locked="0"/>
    </xf>
    <xf numFmtId="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1" fillId="0" borderId="0" xfId="0" applyNumberFormat="1" applyFont="1" applyFill="1" applyBorder="1" applyAlignment="1" applyProtection="1">
      <alignment wrapText="1"/>
      <protection locked="0"/>
    </xf>
    <xf numFmtId="4" fontId="10" fillId="0" borderId="0" xfId="0" applyNumberFormat="1" applyFont="1" applyBorder="1" applyAlignment="1">
      <alignment horizontal="right"/>
    </xf>
    <xf numFmtId="4" fontId="10" fillId="0" borderId="16" xfId="0" applyNumberFormat="1" applyFont="1" applyFill="1" applyBorder="1" applyAlignment="1" applyProtection="1">
      <alignment/>
      <protection locked="0"/>
    </xf>
    <xf numFmtId="4" fontId="10" fillId="0" borderId="14" xfId="0" applyNumberFormat="1" applyFont="1" applyFill="1" applyBorder="1" applyAlignment="1" applyProtection="1">
      <alignment/>
      <protection locked="0"/>
    </xf>
    <xf numFmtId="4" fontId="5" fillId="0" borderId="0" xfId="0" applyNumberFormat="1" applyFont="1" applyFill="1" applyBorder="1" applyAlignment="1" applyProtection="1">
      <alignment horizontal="center"/>
      <protection locked="0"/>
    </xf>
    <xf numFmtId="4" fontId="8" fillId="0" borderId="20" xfId="0" applyNumberFormat="1" applyFont="1" applyFill="1" applyBorder="1" applyAlignment="1" applyProtection="1">
      <alignment/>
      <protection locked="0"/>
    </xf>
    <xf numFmtId="4" fontId="8" fillId="0" borderId="48" xfId="0" applyNumberFormat="1" applyFont="1" applyFill="1" applyBorder="1" applyAlignment="1" applyProtection="1">
      <alignment/>
      <protection locked="0"/>
    </xf>
    <xf numFmtId="3" fontId="10" fillId="0" borderId="19" xfId="57" applyNumberFormat="1" applyFont="1" applyBorder="1">
      <alignment/>
      <protection/>
    </xf>
    <xf numFmtId="3" fontId="9" fillId="0" borderId="32" xfId="0" applyNumberFormat="1" applyFont="1" applyFill="1" applyBorder="1" applyAlignment="1" applyProtection="1">
      <alignment/>
      <protection locked="0"/>
    </xf>
    <xf numFmtId="3" fontId="9" fillId="0" borderId="69" xfId="0" applyNumberFormat="1" applyFont="1" applyFill="1" applyBorder="1" applyAlignment="1" applyProtection="1">
      <alignment/>
      <protection locked="0"/>
    </xf>
    <xf numFmtId="0" fontId="11" fillId="0" borderId="76" xfId="0" applyFont="1" applyBorder="1" applyAlignment="1">
      <alignment horizontal="center"/>
    </xf>
    <xf numFmtId="3" fontId="10" fillId="0" borderId="84" xfId="0" applyNumberFormat="1" applyFont="1" applyBorder="1" applyAlignment="1">
      <alignment/>
    </xf>
    <xf numFmtId="3" fontId="10" fillId="0" borderId="85" xfId="0" applyNumberFormat="1" applyFont="1" applyBorder="1" applyAlignment="1">
      <alignment/>
    </xf>
    <xf numFmtId="3" fontId="11" fillId="0" borderId="76" xfId="0" applyNumberFormat="1" applyFont="1" applyFill="1" applyBorder="1" applyAlignment="1" applyProtection="1">
      <alignment/>
      <protection locked="0"/>
    </xf>
    <xf numFmtId="0" fontId="11" fillId="0" borderId="12" xfId="0" applyFont="1" applyBorder="1" applyAlignment="1">
      <alignment horizontal="center"/>
    </xf>
    <xf numFmtId="3" fontId="10" fillId="0" borderId="39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11" fillId="0" borderId="12" xfId="0" applyNumberFormat="1" applyFont="1" applyFill="1" applyBorder="1" applyAlignment="1" applyProtection="1">
      <alignment/>
      <protection locked="0"/>
    </xf>
    <xf numFmtId="0" fontId="0" fillId="0" borderId="85" xfId="0" applyBorder="1" applyAlignment="1">
      <alignment/>
    </xf>
    <xf numFmtId="49" fontId="11" fillId="0" borderId="12" xfId="0" applyNumberFormat="1" applyFont="1" applyFill="1" applyBorder="1" applyAlignment="1" applyProtection="1">
      <alignment horizontal="center"/>
      <protection locked="0"/>
    </xf>
    <xf numFmtId="3" fontId="10" fillId="0" borderId="39" xfId="0" applyNumberFormat="1" applyFont="1" applyFill="1" applyBorder="1" applyAlignment="1" applyProtection="1">
      <alignment/>
      <protection locked="0"/>
    </xf>
    <xf numFmtId="3" fontId="10" fillId="0" borderId="10" xfId="0" applyNumberFormat="1" applyFont="1" applyFill="1" applyBorder="1" applyAlignment="1" applyProtection="1">
      <alignment/>
      <protection locked="0"/>
    </xf>
    <xf numFmtId="3" fontId="10" fillId="0" borderId="10" xfId="0" applyNumberFormat="1" applyFont="1" applyFill="1" applyBorder="1" applyAlignment="1" applyProtection="1">
      <alignment horizontal="right"/>
      <protection locked="0"/>
    </xf>
    <xf numFmtId="0" fontId="6" fillId="0" borderId="28" xfId="0" applyFont="1" applyBorder="1" applyAlignment="1">
      <alignment horizontal="center" vertical="center"/>
    </xf>
    <xf numFmtId="14" fontId="6" fillId="0" borderId="40" xfId="0" applyNumberFormat="1" applyFont="1" applyBorder="1" applyAlignment="1">
      <alignment horizontal="center" vertical="center"/>
    </xf>
    <xf numFmtId="3" fontId="0" fillId="0" borderId="31" xfId="0" applyNumberFormat="1" applyBorder="1" applyAlignment="1">
      <alignment horizontal="right" vertical="center"/>
    </xf>
    <xf numFmtId="3" fontId="0" fillId="0" borderId="32" xfId="0" applyNumberFormat="1" applyBorder="1" applyAlignment="1">
      <alignment horizontal="right" vertical="center"/>
    </xf>
    <xf numFmtId="3" fontId="0" fillId="0" borderId="34" xfId="0" applyNumberFormat="1" applyBorder="1" applyAlignment="1">
      <alignment horizontal="right" vertical="center"/>
    </xf>
    <xf numFmtId="3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>
      <alignment/>
    </xf>
    <xf numFmtId="3" fontId="0" fillId="0" borderId="41" xfId="0" applyNumberFormat="1" applyBorder="1" applyAlignment="1">
      <alignment/>
    </xf>
    <xf numFmtId="3" fontId="6" fillId="0" borderId="77" xfId="0" applyNumberFormat="1" applyFont="1" applyBorder="1" applyAlignment="1">
      <alignment horizontal="right" vertical="center" wrapText="1"/>
    </xf>
    <xf numFmtId="3" fontId="6" fillId="0" borderId="44" xfId="0" applyNumberFormat="1" applyFont="1" applyBorder="1" applyAlignment="1">
      <alignment horizontal="right" vertical="center" wrapText="1"/>
    </xf>
    <xf numFmtId="3" fontId="6" fillId="0" borderId="56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3" fontId="6" fillId="0" borderId="86" xfId="0" applyNumberFormat="1" applyFont="1" applyBorder="1" applyAlignment="1">
      <alignment horizontal="right" vertical="center" wrapText="1"/>
    </xf>
    <xf numFmtId="3" fontId="6" fillId="0" borderId="85" xfId="0" applyNumberFormat="1" applyFont="1" applyBorder="1" applyAlignment="1">
      <alignment horizontal="right" vertical="center" wrapText="1"/>
    </xf>
    <xf numFmtId="3" fontId="6" fillId="0" borderId="81" xfId="0" applyNumberFormat="1" applyFont="1" applyBorder="1" applyAlignment="1">
      <alignment horizontal="right" vertical="center" wrapText="1"/>
    </xf>
    <xf numFmtId="3" fontId="6" fillId="0" borderId="44" xfId="0" applyNumberFormat="1" applyFont="1" applyFill="1" applyBorder="1" applyAlignment="1">
      <alignment horizontal="right" vertical="center"/>
    </xf>
    <xf numFmtId="3" fontId="6" fillId="0" borderId="56" xfId="0" applyNumberFormat="1" applyFont="1" applyFill="1" applyBorder="1" applyAlignment="1">
      <alignment horizontal="right" vertical="center"/>
    </xf>
    <xf numFmtId="3" fontId="6" fillId="0" borderId="85" xfId="0" applyNumberFormat="1" applyFont="1" applyBorder="1" applyAlignment="1">
      <alignment horizontal="right" vertical="center"/>
    </xf>
    <xf numFmtId="3" fontId="6" fillId="0" borderId="81" xfId="0" applyNumberFormat="1" applyFont="1" applyBorder="1" applyAlignment="1">
      <alignment horizontal="right" vertical="center"/>
    </xf>
    <xf numFmtId="0" fontId="0" fillId="0" borderId="40" xfId="0" applyBorder="1" applyAlignment="1">
      <alignment/>
    </xf>
    <xf numFmtId="0" fontId="6" fillId="0" borderId="11" xfId="0" applyFont="1" applyBorder="1" applyAlignment="1">
      <alignment wrapText="1"/>
    </xf>
    <xf numFmtId="0" fontId="0" fillId="0" borderId="28" xfId="0" applyBorder="1" applyAlignment="1">
      <alignment/>
    </xf>
    <xf numFmtId="0" fontId="0" fillId="0" borderId="51" xfId="0" applyBorder="1" applyAlignment="1">
      <alignment/>
    </xf>
    <xf numFmtId="3" fontId="0" fillId="0" borderId="51" xfId="0" applyNumberFormat="1" applyBorder="1" applyAlignment="1">
      <alignment/>
    </xf>
    <xf numFmtId="0" fontId="6" fillId="0" borderId="25" xfId="0" applyFont="1" applyBorder="1" applyAlignment="1">
      <alignment horizontal="center"/>
    </xf>
    <xf numFmtId="3" fontId="0" fillId="0" borderId="53" xfId="0" applyNumberFormat="1" applyBorder="1" applyAlignment="1">
      <alignment/>
    </xf>
    <xf numFmtId="0" fontId="6" fillId="0" borderId="21" xfId="0" applyFont="1" applyBorder="1" applyAlignment="1">
      <alignment horizontal="center"/>
    </xf>
    <xf numFmtId="3" fontId="0" fillId="0" borderId="2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6" fillId="0" borderId="36" xfId="0" applyNumberFormat="1" applyFont="1" applyBorder="1" applyAlignment="1">
      <alignment/>
    </xf>
    <xf numFmtId="3" fontId="6" fillId="0" borderId="77" xfId="0" applyNumberFormat="1" applyFont="1" applyBorder="1" applyAlignment="1">
      <alignment/>
    </xf>
    <xf numFmtId="3" fontId="6" fillId="0" borderId="43" xfId="0" applyNumberFormat="1" applyFont="1" applyBorder="1" applyAlignment="1">
      <alignment/>
    </xf>
    <xf numFmtId="3" fontId="6" fillId="0" borderId="60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77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1" fillId="0" borderId="56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3" fontId="11" fillId="0" borderId="55" xfId="0" applyNumberFormat="1" applyFont="1" applyFill="1" applyBorder="1" applyAlignment="1" applyProtection="1">
      <alignment horizontal="left" vertical="center"/>
      <protection locked="0"/>
    </xf>
    <xf numFmtId="3" fontId="11" fillId="0" borderId="55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61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71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66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61" xfId="0" applyNumberFormat="1" applyFont="1" applyFill="1" applyBorder="1" applyAlignment="1" applyProtection="1">
      <alignment/>
      <protection locked="0"/>
    </xf>
    <xf numFmtId="3" fontId="0" fillId="0" borderId="71" xfId="0" applyNumberFormat="1" applyFont="1" applyFill="1" applyBorder="1" applyAlignment="1" applyProtection="1">
      <alignment/>
      <protection locked="0"/>
    </xf>
    <xf numFmtId="4" fontId="0" fillId="0" borderId="14" xfId="0" applyNumberFormat="1" applyFont="1" applyFill="1" applyBorder="1" applyAlignment="1" applyProtection="1">
      <alignment horizontal="right"/>
      <protection locked="0"/>
    </xf>
    <xf numFmtId="4" fontId="1" fillId="0" borderId="70" xfId="0" applyNumberFormat="1" applyFont="1" applyFill="1" applyBorder="1" applyAlignment="1" applyProtection="1">
      <alignment/>
      <protection locked="0"/>
    </xf>
    <xf numFmtId="4" fontId="0" fillId="0" borderId="66" xfId="0" applyNumberFormat="1" applyFont="1" applyFill="1" applyBorder="1" applyAlignment="1" applyProtection="1">
      <alignment horizontal="right"/>
      <protection locked="0"/>
    </xf>
    <xf numFmtId="4" fontId="0" fillId="0" borderId="70" xfId="0" applyNumberFormat="1" applyFont="1" applyFill="1" applyBorder="1" applyAlignment="1" applyProtection="1">
      <alignment/>
      <protection locked="0"/>
    </xf>
    <xf numFmtId="3" fontId="8" fillId="0" borderId="31" xfId="0" applyNumberFormat="1" applyFont="1" applyFill="1" applyBorder="1" applyAlignment="1" applyProtection="1">
      <alignment wrapText="1"/>
      <protection locked="0"/>
    </xf>
    <xf numFmtId="3" fontId="8" fillId="0" borderId="69" xfId="0" applyNumberFormat="1" applyFont="1" applyFill="1" applyBorder="1" applyAlignment="1" applyProtection="1">
      <alignment wrapText="1"/>
      <protection locked="0"/>
    </xf>
    <xf numFmtId="3" fontId="9" fillId="0" borderId="36" xfId="0" applyNumberFormat="1" applyFont="1" applyFill="1" applyBorder="1" applyAlignment="1" applyProtection="1">
      <alignment/>
      <protection locked="0"/>
    </xf>
    <xf numFmtId="3" fontId="8" fillId="0" borderId="77" xfId="0" applyNumberFormat="1" applyFont="1" applyFill="1" applyBorder="1" applyAlignment="1" applyProtection="1">
      <alignment/>
      <protection locked="0"/>
    </xf>
    <xf numFmtId="3" fontId="8" fillId="0" borderId="44" xfId="0" applyNumberFormat="1" applyFont="1" applyFill="1" applyBorder="1" applyAlignment="1" applyProtection="1">
      <alignment/>
      <protection locked="0"/>
    </xf>
    <xf numFmtId="3" fontId="9" fillId="0" borderId="83" xfId="0" applyNumberFormat="1" applyFont="1" applyFill="1" applyBorder="1" applyAlignment="1" applyProtection="1">
      <alignment/>
      <protection locked="0"/>
    </xf>
    <xf numFmtId="3" fontId="8" fillId="0" borderId="83" xfId="0" applyNumberFormat="1" applyFont="1" applyFill="1" applyBorder="1" applyAlignment="1" applyProtection="1">
      <alignment/>
      <protection locked="0"/>
    </xf>
    <xf numFmtId="3" fontId="6" fillId="0" borderId="51" xfId="0" applyNumberFormat="1" applyFont="1" applyBorder="1" applyAlignment="1">
      <alignment horizontal="right" vertical="center"/>
    </xf>
    <xf numFmtId="3" fontId="6" fillId="0" borderId="30" xfId="0" applyNumberFormat="1" applyFon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0" fillId="0" borderId="41" xfId="0" applyNumberForma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4" fontId="0" fillId="0" borderId="19" xfId="0" applyNumberFormat="1" applyFont="1" applyFill="1" applyBorder="1" applyAlignment="1" applyProtection="1">
      <alignment horizontal="right" wrapText="1"/>
      <protection locked="0"/>
    </xf>
    <xf numFmtId="4" fontId="1" fillId="0" borderId="17" xfId="0" applyNumberFormat="1" applyFont="1" applyFill="1" applyBorder="1" applyAlignment="1" applyProtection="1">
      <alignment horizontal="right" wrapText="1"/>
      <protection locked="0"/>
    </xf>
    <xf numFmtId="0" fontId="0" fillId="0" borderId="35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Fill="1" applyBorder="1" applyAlignment="1" applyProtection="1">
      <alignment horizontal="right" wrapText="1"/>
      <protection locked="0"/>
    </xf>
    <xf numFmtId="4" fontId="10" fillId="0" borderId="52" xfId="0" applyNumberFormat="1" applyFont="1" applyFill="1" applyBorder="1" applyAlignment="1" applyProtection="1">
      <alignment/>
      <protection locked="0"/>
    </xf>
    <xf numFmtId="0" fontId="20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28" xfId="0" applyFont="1" applyBorder="1" applyAlignment="1">
      <alignment horizontal="center"/>
    </xf>
    <xf numFmtId="0" fontId="15" fillId="0" borderId="51" xfId="0" applyFont="1" applyBorder="1" applyAlignment="1">
      <alignment/>
    </xf>
    <xf numFmtId="3" fontId="15" fillId="0" borderId="51" xfId="0" applyNumberFormat="1" applyFont="1" applyBorder="1" applyAlignment="1">
      <alignment/>
    </xf>
    <xf numFmtId="3" fontId="15" fillId="0" borderId="51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0" xfId="0" applyFont="1" applyBorder="1" applyAlignment="1">
      <alignment/>
    </xf>
    <xf numFmtId="3" fontId="15" fillId="0" borderId="10" xfId="0" applyNumberFormat="1" applyFont="1" applyBorder="1" applyAlignment="1">
      <alignment/>
    </xf>
    <xf numFmtId="3" fontId="15" fillId="0" borderId="10" xfId="0" applyNumberFormat="1" applyFont="1" applyBorder="1" applyAlignment="1">
      <alignment horizontal="center"/>
    </xf>
    <xf numFmtId="3" fontId="15" fillId="0" borderId="0" xfId="0" applyNumberFormat="1" applyFont="1" applyAlignment="1">
      <alignment/>
    </xf>
    <xf numFmtId="9" fontId="15" fillId="0" borderId="0" xfId="0" applyNumberFormat="1" applyFont="1" applyAlignment="1">
      <alignment horizontal="center"/>
    </xf>
    <xf numFmtId="0" fontId="15" fillId="0" borderId="15" xfId="0" applyFont="1" applyBorder="1" applyAlignment="1">
      <alignment/>
    </xf>
    <xf numFmtId="0" fontId="15" fillId="0" borderId="12" xfId="0" applyFont="1" applyBorder="1" applyAlignment="1">
      <alignment/>
    </xf>
    <xf numFmtId="3" fontId="20" fillId="0" borderId="0" xfId="0" applyNumberFormat="1" applyFont="1" applyAlignment="1">
      <alignment horizontal="center"/>
    </xf>
    <xf numFmtId="3" fontId="15" fillId="0" borderId="0" xfId="0" applyNumberFormat="1" applyFont="1" applyFill="1" applyBorder="1" applyAlignment="1" applyProtection="1">
      <alignment horizontal="left"/>
      <protection locked="0"/>
    </xf>
    <xf numFmtId="0" fontId="15" fillId="0" borderId="30" xfId="0" applyFont="1" applyBorder="1" applyAlignment="1">
      <alignment/>
    </xf>
    <xf numFmtId="3" fontId="15" fillId="0" borderId="29" xfId="0" applyNumberFormat="1" applyFont="1" applyBorder="1" applyAlignment="1">
      <alignment/>
    </xf>
    <xf numFmtId="3" fontId="15" fillId="0" borderId="53" xfId="0" applyNumberFormat="1" applyFont="1" applyBorder="1" applyAlignment="1">
      <alignment/>
    </xf>
    <xf numFmtId="3" fontId="15" fillId="0" borderId="28" xfId="0" applyNumberFormat="1" applyFont="1" applyBorder="1" applyAlignment="1">
      <alignment/>
    </xf>
    <xf numFmtId="0" fontId="15" fillId="0" borderId="16" xfId="0" applyFont="1" applyBorder="1" applyAlignment="1">
      <alignment/>
    </xf>
    <xf numFmtId="3" fontId="15" fillId="0" borderId="24" xfId="0" applyNumberFormat="1" applyFont="1" applyBorder="1" applyAlignment="1">
      <alignment/>
    </xf>
    <xf numFmtId="3" fontId="15" fillId="0" borderId="26" xfId="0" applyNumberFormat="1" applyFont="1" applyBorder="1" applyAlignment="1">
      <alignment/>
    </xf>
    <xf numFmtId="3" fontId="15" fillId="0" borderId="15" xfId="0" applyNumberFormat="1" applyFont="1" applyBorder="1" applyAlignment="1">
      <alignment/>
    </xf>
    <xf numFmtId="3" fontId="15" fillId="0" borderId="16" xfId="0" applyNumberFormat="1" applyFont="1" applyFill="1" applyBorder="1" applyAlignment="1">
      <alignment/>
    </xf>
    <xf numFmtId="0" fontId="15" fillId="0" borderId="42" xfId="0" applyFont="1" applyBorder="1" applyAlignment="1">
      <alignment horizontal="center"/>
    </xf>
    <xf numFmtId="0" fontId="15" fillId="0" borderId="48" xfId="0" applyFont="1" applyBorder="1" applyAlignment="1">
      <alignment/>
    </xf>
    <xf numFmtId="3" fontId="15" fillId="0" borderId="50" xfId="0" applyNumberFormat="1" applyFont="1" applyBorder="1" applyAlignment="1">
      <alignment/>
    </xf>
    <xf numFmtId="3" fontId="15" fillId="0" borderId="47" xfId="0" applyNumberFormat="1" applyFont="1" applyBorder="1" applyAlignment="1">
      <alignment horizontal="center"/>
    </xf>
    <xf numFmtId="3" fontId="15" fillId="0" borderId="47" xfId="0" applyNumberFormat="1" applyFont="1" applyBorder="1" applyAlignment="1">
      <alignment/>
    </xf>
    <xf numFmtId="3" fontId="15" fillId="0" borderId="45" xfId="0" applyNumberFormat="1" applyFont="1" applyBorder="1" applyAlignment="1">
      <alignment/>
    </xf>
    <xf numFmtId="3" fontId="15" fillId="0" borderId="42" xfId="0" applyNumberFormat="1" applyFont="1" applyBorder="1" applyAlignment="1">
      <alignment/>
    </xf>
    <xf numFmtId="3" fontId="15" fillId="0" borderId="48" xfId="0" applyNumberFormat="1" applyFont="1" applyFill="1" applyBorder="1" applyAlignment="1">
      <alignment/>
    </xf>
    <xf numFmtId="0" fontId="15" fillId="0" borderId="76" xfId="0" applyFont="1" applyBorder="1" applyAlignment="1">
      <alignment/>
    </xf>
    <xf numFmtId="3" fontId="15" fillId="0" borderId="37" xfId="0" applyNumberFormat="1" applyFont="1" applyBorder="1" applyAlignment="1">
      <alignment/>
    </xf>
    <xf numFmtId="3" fontId="15" fillId="0" borderId="37" xfId="0" applyNumberFormat="1" applyFont="1" applyBorder="1" applyAlignment="1">
      <alignment horizontal="center"/>
    </xf>
    <xf numFmtId="3" fontId="15" fillId="0" borderId="11" xfId="0" applyNumberFormat="1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/>
    </xf>
    <xf numFmtId="3" fontId="15" fillId="0" borderId="23" xfId="0" applyNumberFormat="1" applyFont="1" applyBorder="1" applyAlignment="1">
      <alignment/>
    </xf>
    <xf numFmtId="3" fontId="15" fillId="0" borderId="39" xfId="0" applyNumberFormat="1" applyFont="1" applyBorder="1" applyAlignment="1">
      <alignment horizontal="center"/>
    </xf>
    <xf numFmtId="3" fontId="15" fillId="0" borderId="39" xfId="0" applyNumberFormat="1" applyFont="1" applyBorder="1" applyAlignment="1">
      <alignment/>
    </xf>
    <xf numFmtId="3" fontId="15" fillId="0" borderId="38" xfId="0" applyNumberFormat="1" applyFont="1" applyBorder="1" applyAlignment="1">
      <alignment/>
    </xf>
    <xf numFmtId="3" fontId="15" fillId="0" borderId="13" xfId="0" applyNumberFormat="1" applyFont="1" applyBorder="1" applyAlignment="1">
      <alignment/>
    </xf>
    <xf numFmtId="0" fontId="15" fillId="0" borderId="39" xfId="0" applyFont="1" applyBorder="1" applyAlignment="1">
      <alignment/>
    </xf>
    <xf numFmtId="3" fontId="15" fillId="0" borderId="14" xfId="0" applyNumberFormat="1" applyFont="1" applyFill="1" applyBorder="1" applyAlignment="1">
      <alignment/>
    </xf>
    <xf numFmtId="0" fontId="15" fillId="0" borderId="42" xfId="0" applyFont="1" applyBorder="1" applyAlignment="1">
      <alignment/>
    </xf>
    <xf numFmtId="0" fontId="15" fillId="0" borderId="47" xfId="0" applyFont="1" applyBorder="1" applyAlignment="1">
      <alignment/>
    </xf>
    <xf numFmtId="0" fontId="15" fillId="0" borderId="33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20" xfId="0" applyFont="1" applyBorder="1" applyAlignment="1">
      <alignment/>
    </xf>
    <xf numFmtId="3" fontId="15" fillId="0" borderId="22" xfId="0" applyNumberFormat="1" applyFont="1" applyBorder="1" applyAlignment="1">
      <alignment/>
    </xf>
    <xf numFmtId="3" fontId="15" fillId="0" borderId="19" xfId="0" applyNumberFormat="1" applyFont="1" applyBorder="1" applyAlignment="1">
      <alignment horizontal="center"/>
    </xf>
    <xf numFmtId="3" fontId="15" fillId="0" borderId="19" xfId="0" applyNumberFormat="1" applyFont="1" applyBorder="1" applyAlignment="1">
      <alignment/>
    </xf>
    <xf numFmtId="3" fontId="15" fillId="0" borderId="27" xfId="0" applyNumberFormat="1" applyFont="1" applyBorder="1" applyAlignment="1">
      <alignment/>
    </xf>
    <xf numFmtId="0" fontId="15" fillId="0" borderId="48" xfId="0" applyFont="1" applyFill="1" applyBorder="1" applyAlignment="1">
      <alignment/>
    </xf>
    <xf numFmtId="0" fontId="15" fillId="0" borderId="45" xfId="0" applyFont="1" applyBorder="1" applyAlignment="1">
      <alignment/>
    </xf>
    <xf numFmtId="0" fontId="20" fillId="0" borderId="17" xfId="0" applyFont="1" applyBorder="1" applyAlignment="1">
      <alignment/>
    </xf>
    <xf numFmtId="3" fontId="20" fillId="0" borderId="21" xfId="0" applyNumberFormat="1" applyFont="1" applyBorder="1" applyAlignment="1">
      <alignment/>
    </xf>
    <xf numFmtId="3" fontId="20" fillId="0" borderId="12" xfId="0" applyNumberFormat="1" applyFont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25" xfId="0" applyFont="1" applyBorder="1" applyAlignment="1">
      <alignment/>
    </xf>
    <xf numFmtId="3" fontId="20" fillId="0" borderId="17" xfId="0" applyNumberFormat="1" applyFont="1" applyBorder="1" applyAlignment="1">
      <alignment/>
    </xf>
    <xf numFmtId="3" fontId="15" fillId="0" borderId="0" xfId="0" applyNumberFormat="1" applyFont="1" applyFill="1" applyBorder="1" applyAlignment="1" applyProtection="1">
      <alignment horizontal="right"/>
      <protection locked="0"/>
    </xf>
    <xf numFmtId="0" fontId="20" fillId="0" borderId="0" xfId="0" applyFont="1" applyAlignment="1">
      <alignment horizontal="right"/>
    </xf>
    <xf numFmtId="9" fontId="15" fillId="0" borderId="51" xfId="0" applyNumberFormat="1" applyFont="1" applyBorder="1" applyAlignment="1">
      <alignment horizontal="right"/>
    </xf>
    <xf numFmtId="9" fontId="15" fillId="0" borderId="10" xfId="0" applyNumberFormat="1" applyFont="1" applyBorder="1" applyAlignment="1">
      <alignment horizontal="right"/>
    </xf>
    <xf numFmtId="9" fontId="15" fillId="0" borderId="47" xfId="0" applyNumberFormat="1" applyFont="1" applyBorder="1" applyAlignment="1">
      <alignment horizontal="right"/>
    </xf>
    <xf numFmtId="0" fontId="15" fillId="0" borderId="37" xfId="0" applyFont="1" applyBorder="1" applyAlignment="1">
      <alignment horizontal="right"/>
    </xf>
    <xf numFmtId="9" fontId="15" fillId="0" borderId="39" xfId="0" applyNumberFormat="1" applyFont="1" applyBorder="1" applyAlignment="1">
      <alignment horizontal="right"/>
    </xf>
    <xf numFmtId="0" fontId="15" fillId="0" borderId="19" xfId="0" applyFont="1" applyBorder="1" applyAlignment="1">
      <alignment horizontal="right"/>
    </xf>
    <xf numFmtId="0" fontId="15" fillId="0" borderId="10" xfId="0" applyFont="1" applyBorder="1" applyAlignment="1">
      <alignment horizontal="right"/>
    </xf>
    <xf numFmtId="0" fontId="15" fillId="0" borderId="47" xfId="0" applyFont="1" applyBorder="1" applyAlignment="1">
      <alignment horizontal="right"/>
    </xf>
    <xf numFmtId="0" fontId="20" fillId="0" borderId="12" xfId="0" applyFont="1" applyBorder="1" applyAlignment="1">
      <alignment horizontal="right"/>
    </xf>
    <xf numFmtId="0" fontId="15" fillId="0" borderId="0" xfId="0" applyFont="1" applyAlignment="1">
      <alignment horizontal="right"/>
    </xf>
    <xf numFmtId="9" fontId="15" fillId="0" borderId="37" xfId="0" applyNumberFormat="1" applyFont="1" applyBorder="1" applyAlignment="1">
      <alignment horizontal="right"/>
    </xf>
    <xf numFmtId="9" fontId="15" fillId="0" borderId="19" xfId="0" applyNumberFormat="1" applyFont="1" applyBorder="1" applyAlignment="1">
      <alignment horizontal="right"/>
    </xf>
    <xf numFmtId="3" fontId="20" fillId="0" borderId="12" xfId="0" applyNumberFormat="1" applyFont="1" applyBorder="1" applyAlignment="1">
      <alignment horizontal="right"/>
    </xf>
    <xf numFmtId="3" fontId="15" fillId="0" borderId="0" xfId="0" applyNumberFormat="1" applyFont="1" applyAlignment="1">
      <alignment horizontal="right"/>
    </xf>
    <xf numFmtId="3" fontId="1" fillId="0" borderId="33" xfId="0" applyNumberFormat="1" applyFont="1" applyFill="1" applyBorder="1" applyAlignment="1" applyProtection="1">
      <alignment wrapText="1"/>
      <protection locked="0"/>
    </xf>
    <xf numFmtId="3" fontId="1" fillId="0" borderId="12" xfId="0" applyNumberFormat="1" applyFont="1" applyFill="1" applyBorder="1" applyAlignment="1" applyProtection="1">
      <alignment horizontal="right"/>
      <protection locked="0"/>
    </xf>
    <xf numFmtId="4" fontId="1" fillId="0" borderId="17" xfId="0" applyNumberFormat="1" applyFont="1" applyFill="1" applyBorder="1" applyAlignment="1" applyProtection="1">
      <alignment horizontal="right"/>
      <protection locked="0"/>
    </xf>
    <xf numFmtId="3" fontId="1" fillId="0" borderId="33" xfId="0" applyNumberFormat="1" applyFont="1" applyFill="1" applyBorder="1" applyAlignment="1" applyProtection="1">
      <alignment horizontal="left" vertical="center"/>
      <protection locked="0"/>
    </xf>
    <xf numFmtId="3" fontId="0" fillId="0" borderId="32" xfId="0" applyNumberFormat="1" applyFont="1" applyFill="1" applyBorder="1" applyAlignment="1" applyProtection="1">
      <alignment wrapText="1"/>
      <protection locked="0"/>
    </xf>
    <xf numFmtId="4" fontId="0" fillId="0" borderId="16" xfId="0" applyNumberFormat="1" applyFont="1" applyFill="1" applyBorder="1" applyAlignment="1" applyProtection="1">
      <alignment horizontal="right"/>
      <protection locked="0"/>
    </xf>
    <xf numFmtId="3" fontId="0" fillId="0" borderId="31" xfId="0" applyNumberFormat="1" applyFont="1" applyFill="1" applyBorder="1" applyAlignment="1" applyProtection="1">
      <alignment wrapText="1"/>
      <protection locked="0"/>
    </xf>
    <xf numFmtId="3" fontId="1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55" xfId="0" applyNumberFormat="1" applyFont="1" applyFill="1" applyBorder="1" applyAlignment="1" applyProtection="1">
      <alignment/>
      <protection locked="0"/>
    </xf>
    <xf numFmtId="3" fontId="1" fillId="0" borderId="68" xfId="0" applyNumberFormat="1" applyFont="1" applyFill="1" applyBorder="1" applyAlignment="1" applyProtection="1">
      <alignment/>
      <protection locked="0"/>
    </xf>
    <xf numFmtId="3" fontId="1" fillId="0" borderId="58" xfId="0" applyNumberFormat="1" applyFont="1" applyFill="1" applyBorder="1" applyAlignment="1" applyProtection="1">
      <alignment/>
      <protection locked="0"/>
    </xf>
    <xf numFmtId="3" fontId="1" fillId="0" borderId="75" xfId="0" applyNumberFormat="1" applyFont="1" applyFill="1" applyBorder="1" applyAlignment="1" applyProtection="1">
      <alignment/>
      <protection locked="0"/>
    </xf>
    <xf numFmtId="4" fontId="0" fillId="0" borderId="17" xfId="0" applyNumberFormat="1" applyFont="1" applyFill="1" applyBorder="1" applyAlignment="1" applyProtection="1">
      <alignment/>
      <protection locked="0"/>
    </xf>
    <xf numFmtId="3" fontId="0" fillId="0" borderId="49" xfId="0" applyNumberFormat="1" applyFont="1" applyFill="1" applyBorder="1" applyAlignment="1" applyProtection="1">
      <alignment/>
      <protection locked="0"/>
    </xf>
    <xf numFmtId="3" fontId="0" fillId="0" borderId="51" xfId="0" applyNumberFormat="1" applyFont="1" applyFill="1" applyBorder="1" applyAlignment="1" applyProtection="1">
      <alignment/>
      <protection locked="0"/>
    </xf>
    <xf numFmtId="3" fontId="0" fillId="0" borderId="53" xfId="0" applyNumberFormat="1" applyFont="1" applyFill="1" applyBorder="1" applyAlignment="1" applyProtection="1">
      <alignment/>
      <protection locked="0"/>
    </xf>
    <xf numFmtId="4" fontId="0" fillId="0" borderId="30" xfId="0" applyNumberFormat="1" applyFont="1" applyFill="1" applyBorder="1" applyAlignment="1" applyProtection="1">
      <alignment horizontal="right"/>
      <protection locked="0"/>
    </xf>
    <xf numFmtId="3" fontId="0" fillId="0" borderId="13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28" xfId="0" applyBorder="1" applyAlignment="1">
      <alignment vertical="center"/>
    </xf>
    <xf numFmtId="0" fontId="6" fillId="0" borderId="53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/>
    </xf>
    <xf numFmtId="0" fontId="6" fillId="0" borderId="26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32" xfId="0" applyBorder="1" applyAlignment="1">
      <alignment/>
    </xf>
    <xf numFmtId="0" fontId="0" fillId="0" borderId="16" xfId="0" applyBorder="1" applyAlignment="1">
      <alignment/>
    </xf>
    <xf numFmtId="0" fontId="6" fillId="0" borderId="46" xfId="0" applyFont="1" applyBorder="1" applyAlignment="1">
      <alignment/>
    </xf>
    <xf numFmtId="3" fontId="0" fillId="0" borderId="85" xfId="0" applyNumberFormat="1" applyBorder="1" applyAlignment="1">
      <alignment/>
    </xf>
    <xf numFmtId="0" fontId="7" fillId="0" borderId="15" xfId="0" applyFont="1" applyBorder="1" applyAlignment="1">
      <alignment horizontal="left"/>
    </xf>
    <xf numFmtId="0" fontId="7" fillId="0" borderId="26" xfId="0" applyFont="1" applyBorder="1" applyAlignment="1">
      <alignment/>
    </xf>
    <xf numFmtId="3" fontId="7" fillId="0" borderId="46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left"/>
    </xf>
    <xf numFmtId="3" fontId="7" fillId="0" borderId="32" xfId="0" applyNumberFormat="1" applyFont="1" applyBorder="1" applyAlignment="1">
      <alignment/>
    </xf>
    <xf numFmtId="0" fontId="0" fillId="0" borderId="46" xfId="0" applyBorder="1" applyAlignment="1">
      <alignment/>
    </xf>
    <xf numFmtId="0" fontId="33" fillId="0" borderId="15" xfId="0" applyFont="1" applyFill="1" applyBorder="1" applyAlignment="1">
      <alignment horizontal="left"/>
    </xf>
    <xf numFmtId="0" fontId="33" fillId="0" borderId="26" xfId="0" applyFont="1" applyBorder="1" applyAlignment="1">
      <alignment/>
    </xf>
    <xf numFmtId="3" fontId="33" fillId="0" borderId="32" xfId="0" applyNumberFormat="1" applyFont="1" applyBorder="1" applyAlignment="1">
      <alignment/>
    </xf>
    <xf numFmtId="3" fontId="33" fillId="0" borderId="10" xfId="0" applyNumberFormat="1" applyFont="1" applyBorder="1" applyAlignment="1">
      <alignment/>
    </xf>
    <xf numFmtId="3" fontId="33" fillId="0" borderId="16" xfId="0" applyNumberFormat="1" applyFont="1" applyBorder="1" applyAlignment="1">
      <alignment/>
    </xf>
    <xf numFmtId="3" fontId="33" fillId="0" borderId="46" xfId="0" applyNumberFormat="1" applyFont="1" applyBorder="1" applyAlignment="1">
      <alignment/>
    </xf>
    <xf numFmtId="3" fontId="33" fillId="0" borderId="44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46" xfId="0" applyFont="1" applyBorder="1" applyAlignment="1">
      <alignment/>
    </xf>
    <xf numFmtId="0" fontId="33" fillId="0" borderId="42" xfId="0" applyFont="1" applyFill="1" applyBorder="1" applyAlignment="1">
      <alignment/>
    </xf>
    <xf numFmtId="0" fontId="33" fillId="0" borderId="45" xfId="0" applyFont="1" applyBorder="1" applyAlignment="1">
      <alignment/>
    </xf>
    <xf numFmtId="3" fontId="33" fillId="0" borderId="34" xfId="0" applyNumberFormat="1" applyFont="1" applyFill="1" applyBorder="1" applyAlignment="1">
      <alignment/>
    </xf>
    <xf numFmtId="3" fontId="33" fillId="0" borderId="47" xfId="0" applyNumberFormat="1" applyFont="1" applyFill="1" applyBorder="1" applyAlignment="1">
      <alignment/>
    </xf>
    <xf numFmtId="3" fontId="33" fillId="0" borderId="48" xfId="0" applyNumberFormat="1" applyFont="1" applyFill="1" applyBorder="1" applyAlignment="1">
      <alignment/>
    </xf>
    <xf numFmtId="3" fontId="33" fillId="0" borderId="74" xfId="0" applyNumberFormat="1" applyFont="1" applyFill="1" applyBorder="1" applyAlignment="1">
      <alignment/>
    </xf>
    <xf numFmtId="3" fontId="33" fillId="0" borderId="62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0" fontId="6" fillId="0" borderId="25" xfId="0" applyFont="1" applyFill="1" applyBorder="1" applyAlignment="1">
      <alignment/>
    </xf>
    <xf numFmtId="3" fontId="6" fillId="0" borderId="33" xfId="0" applyNumberFormat="1" applyFont="1" applyBorder="1" applyAlignment="1">
      <alignment/>
    </xf>
    <xf numFmtId="0" fontId="0" fillId="0" borderId="18" xfId="0" applyFont="1" applyFill="1" applyBorder="1" applyAlignment="1">
      <alignment horizontal="left"/>
    </xf>
    <xf numFmtId="0" fontId="0" fillId="0" borderId="27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Border="1" applyAlignment="1">
      <alignment/>
    </xf>
    <xf numFmtId="0" fontId="6" fillId="0" borderId="35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0" fontId="6" fillId="0" borderId="25" xfId="0" applyFont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33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38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9" xfId="0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0" fillId="0" borderId="67" xfId="0" applyBorder="1" applyAlignment="1">
      <alignment/>
    </xf>
    <xf numFmtId="0" fontId="0" fillId="0" borderId="14" xfId="0" applyBorder="1" applyAlignment="1">
      <alignment/>
    </xf>
    <xf numFmtId="3" fontId="0" fillId="0" borderId="16" xfId="0" applyNumberFormat="1" applyFont="1" applyBorder="1" applyAlignment="1">
      <alignment/>
    </xf>
    <xf numFmtId="0" fontId="7" fillId="0" borderId="26" xfId="0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33" fillId="0" borderId="15" xfId="0" applyFont="1" applyFill="1" applyBorder="1" applyAlignment="1">
      <alignment/>
    </xf>
    <xf numFmtId="3" fontId="33" fillId="0" borderId="10" xfId="0" applyNumberFormat="1" applyFont="1" applyFill="1" applyBorder="1" applyAlignment="1">
      <alignment/>
    </xf>
    <xf numFmtId="3" fontId="33" fillId="0" borderId="32" xfId="0" applyNumberFormat="1" applyFont="1" applyFill="1" applyBorder="1" applyAlignment="1">
      <alignment/>
    </xf>
    <xf numFmtId="3" fontId="33" fillId="0" borderId="16" xfId="0" applyNumberFormat="1" applyFont="1" applyFill="1" applyBorder="1" applyAlignment="1">
      <alignment/>
    </xf>
    <xf numFmtId="0" fontId="33" fillId="0" borderId="46" xfId="0" applyFont="1" applyBorder="1" applyAlignment="1">
      <alignment/>
    </xf>
    <xf numFmtId="0" fontId="33" fillId="0" borderId="10" xfId="0" applyFont="1" applyFill="1" applyBorder="1" applyAlignment="1">
      <alignment/>
    </xf>
    <xf numFmtId="0" fontId="33" fillId="0" borderId="16" xfId="0" applyFont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85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6" fillId="0" borderId="46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16" xfId="0" applyNumberFormat="1" applyFont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26" xfId="0" applyFont="1" applyBorder="1" applyAlignment="1">
      <alignment/>
    </xf>
    <xf numFmtId="3" fontId="6" fillId="0" borderId="32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46" xfId="0" applyNumberFormat="1" applyFont="1" applyBorder="1" applyAlignment="1">
      <alignment/>
    </xf>
    <xf numFmtId="0" fontId="3" fillId="0" borderId="15" xfId="0" applyFont="1" applyFill="1" applyBorder="1" applyAlignment="1">
      <alignment/>
    </xf>
    <xf numFmtId="0" fontId="33" fillId="0" borderId="26" xfId="0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46" xfId="0" applyNumberFormat="1" applyFont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15" xfId="0" applyFont="1" applyFill="1" applyBorder="1" applyAlignment="1">
      <alignment horizontal="left"/>
    </xf>
    <xf numFmtId="0" fontId="6" fillId="0" borderId="42" xfId="0" applyFont="1" applyFill="1" applyBorder="1" applyAlignment="1">
      <alignment horizontal="left"/>
    </xf>
    <xf numFmtId="0" fontId="6" fillId="0" borderId="45" xfId="0" applyFont="1" applyFill="1" applyBorder="1" applyAlignment="1">
      <alignment horizontal="left"/>
    </xf>
    <xf numFmtId="3" fontId="1" fillId="0" borderId="34" xfId="0" applyNumberFormat="1" applyFont="1" applyBorder="1" applyAlignment="1">
      <alignment/>
    </xf>
    <xf numFmtId="3" fontId="1" fillId="0" borderId="47" xfId="0" applyNumberFormat="1" applyFont="1" applyFill="1" applyBorder="1" applyAlignment="1">
      <alignment/>
    </xf>
    <xf numFmtId="3" fontId="1" fillId="0" borderId="48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48" xfId="0" applyBorder="1" applyAlignment="1">
      <alignment/>
    </xf>
    <xf numFmtId="0" fontId="0" fillId="0" borderId="74" xfId="0" applyBorder="1" applyAlignment="1">
      <alignment/>
    </xf>
    <xf numFmtId="0" fontId="6" fillId="0" borderId="25" xfId="0" applyFont="1" applyFill="1" applyBorder="1" applyAlignment="1">
      <alignment horizontal="left"/>
    </xf>
    <xf numFmtId="3" fontId="1" fillId="0" borderId="33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0" fontId="6" fillId="0" borderId="13" xfId="0" applyFont="1" applyFill="1" applyBorder="1" applyAlignment="1">
      <alignment horizontal="left"/>
    </xf>
    <xf numFmtId="0" fontId="6" fillId="0" borderId="38" xfId="0" applyFont="1" applyFill="1" applyBorder="1" applyAlignment="1">
      <alignment horizontal="left"/>
    </xf>
    <xf numFmtId="3" fontId="1" fillId="0" borderId="31" xfId="0" applyNumberFormat="1" applyFont="1" applyBorder="1" applyAlignment="1">
      <alignment/>
    </xf>
    <xf numFmtId="3" fontId="1" fillId="0" borderId="39" xfId="0" applyNumberFormat="1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0" fontId="0" fillId="0" borderId="31" xfId="0" applyBorder="1" applyAlignment="1">
      <alignment/>
    </xf>
    <xf numFmtId="0" fontId="6" fillId="0" borderId="15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3" fontId="1" fillId="0" borderId="32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6" xfId="0" applyNumberFormat="1" applyFont="1" applyBorder="1" applyAlignment="1">
      <alignment/>
    </xf>
    <xf numFmtId="0" fontId="6" fillId="0" borderId="42" xfId="0" applyFont="1" applyFill="1" applyBorder="1" applyAlignment="1">
      <alignment horizontal="right"/>
    </xf>
    <xf numFmtId="3" fontId="6" fillId="0" borderId="34" xfId="0" applyNumberFormat="1" applyFont="1" applyBorder="1" applyAlignment="1">
      <alignment/>
    </xf>
    <xf numFmtId="3" fontId="6" fillId="0" borderId="47" xfId="0" applyNumberFormat="1" applyFont="1" applyFill="1" applyBorder="1" applyAlignment="1">
      <alignment/>
    </xf>
    <xf numFmtId="3" fontId="6" fillId="0" borderId="48" xfId="0" applyNumberFormat="1" applyFont="1" applyBorder="1" applyAlignment="1">
      <alignment/>
    </xf>
    <xf numFmtId="3" fontId="0" fillId="0" borderId="87" xfId="0" applyNumberFormat="1" applyBorder="1" applyAlignment="1">
      <alignment/>
    </xf>
    <xf numFmtId="0" fontId="6" fillId="0" borderId="33" xfId="0" applyFont="1" applyFill="1" applyBorder="1" applyAlignment="1">
      <alignment horizontal="left"/>
    </xf>
    <xf numFmtId="3" fontId="6" fillId="0" borderId="37" xfId="0" applyNumberFormat="1" applyFont="1" applyFill="1" applyBorder="1" applyAlignment="1">
      <alignment/>
    </xf>
    <xf numFmtId="3" fontId="6" fillId="0" borderId="36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right"/>
    </xf>
    <xf numFmtId="0" fontId="6" fillId="0" borderId="27" xfId="0" applyFont="1" applyFill="1" applyBorder="1" applyAlignment="1">
      <alignment horizontal="left"/>
    </xf>
    <xf numFmtId="3" fontId="6" fillId="0" borderId="35" xfId="0" applyNumberFormat="1" applyFont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20" xfId="0" applyNumberFormat="1" applyFont="1" applyBorder="1" applyAlignment="1">
      <alignment/>
    </xf>
    <xf numFmtId="3" fontId="0" fillId="0" borderId="84" xfId="0" applyNumberFormat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38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67" xfId="0" applyFont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33" fillId="0" borderId="26" xfId="0" applyFont="1" applyFill="1" applyBorder="1" applyAlignment="1">
      <alignment horizontal="left"/>
    </xf>
    <xf numFmtId="3" fontId="33" fillId="0" borderId="32" xfId="0" applyNumberFormat="1" applyFont="1" applyFill="1" applyBorder="1" applyAlignment="1">
      <alignment/>
    </xf>
    <xf numFmtId="3" fontId="33" fillId="0" borderId="10" xfId="0" applyNumberFormat="1" applyFont="1" applyFill="1" applyBorder="1" applyAlignment="1">
      <alignment/>
    </xf>
    <xf numFmtId="3" fontId="33" fillId="0" borderId="46" xfId="0" applyNumberFormat="1" applyFont="1" applyFill="1" applyBorder="1" applyAlignment="1">
      <alignment/>
    </xf>
    <xf numFmtId="3" fontId="33" fillId="0" borderId="26" xfId="0" applyNumberFormat="1" applyFont="1" applyFill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6" fillId="0" borderId="15" xfId="0" applyFont="1" applyBorder="1" applyAlignment="1">
      <alignment horizontal="left"/>
    </xf>
    <xf numFmtId="0" fontId="7" fillId="0" borderId="32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6" xfId="0" applyFont="1" applyBorder="1" applyAlignment="1">
      <alignment/>
    </xf>
    <xf numFmtId="3" fontId="6" fillId="0" borderId="31" xfId="0" applyNumberFormat="1" applyFont="1" applyBorder="1" applyAlignment="1">
      <alignment/>
    </xf>
    <xf numFmtId="3" fontId="6" fillId="0" borderId="39" xfId="0" applyNumberFormat="1" applyFont="1" applyFill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31" xfId="0" applyNumberFormat="1" applyFont="1" applyFill="1" applyBorder="1" applyAlignment="1">
      <alignment/>
    </xf>
    <xf numFmtId="3" fontId="6" fillId="0" borderId="39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6" fillId="0" borderId="67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7" fillId="0" borderId="46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27" xfId="0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0" fontId="6" fillId="0" borderId="25" xfId="0" applyFont="1" applyBorder="1" applyAlignment="1">
      <alignment/>
    </xf>
    <xf numFmtId="3" fontId="6" fillId="0" borderId="33" xfId="0" applyNumberFormat="1" applyFont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33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67" xfId="0" applyNumberFormat="1" applyFont="1" applyBorder="1" applyAlignment="1">
      <alignment/>
    </xf>
    <xf numFmtId="3" fontId="6" fillId="0" borderId="39" xfId="0" applyNumberFormat="1" applyFont="1" applyFill="1" applyBorder="1" applyAlignment="1">
      <alignment/>
    </xf>
    <xf numFmtId="0" fontId="7" fillId="0" borderId="45" xfId="0" applyFont="1" applyBorder="1" applyAlignment="1">
      <alignment/>
    </xf>
    <xf numFmtId="3" fontId="7" fillId="0" borderId="34" xfId="0" applyNumberFormat="1" applyFont="1" applyBorder="1" applyAlignment="1">
      <alignment/>
    </xf>
    <xf numFmtId="3" fontId="7" fillId="0" borderId="47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38" xfId="0" applyFont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33" fillId="0" borderId="15" xfId="0" applyFont="1" applyBorder="1" applyAlignment="1">
      <alignment horizontal="left"/>
    </xf>
    <xf numFmtId="3" fontId="3" fillId="0" borderId="44" xfId="0" applyNumberFormat="1" applyFont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33" fillId="0" borderId="26" xfId="0" applyFont="1" applyFill="1" applyBorder="1" applyAlignment="1">
      <alignment/>
    </xf>
    <xf numFmtId="0" fontId="3" fillId="0" borderId="3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4" xfId="0" applyFont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5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8" xfId="0" applyFont="1" applyBorder="1" applyAlignment="1">
      <alignment/>
    </xf>
    <xf numFmtId="3" fontId="6" fillId="0" borderId="74" xfId="0" applyNumberFormat="1" applyFont="1" applyBorder="1" applyAlignment="1">
      <alignment/>
    </xf>
    <xf numFmtId="3" fontId="6" fillId="0" borderId="47" xfId="0" applyNumberFormat="1" applyFont="1" applyFill="1" applyBorder="1" applyAlignment="1">
      <alignment/>
    </xf>
    <xf numFmtId="3" fontId="6" fillId="0" borderId="48" xfId="0" applyNumberFormat="1" applyFont="1" applyBorder="1" applyAlignment="1">
      <alignment/>
    </xf>
    <xf numFmtId="3" fontId="6" fillId="0" borderId="39" xfId="0" applyNumberFormat="1" applyFont="1" applyFill="1" applyBorder="1" applyAlignment="1">
      <alignment/>
    </xf>
    <xf numFmtId="0" fontId="7" fillId="0" borderId="26" xfId="0" applyFont="1" applyBorder="1" applyAlignment="1">
      <alignment wrapText="1"/>
    </xf>
    <xf numFmtId="3" fontId="7" fillId="0" borderId="74" xfId="0" applyNumberFormat="1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25" xfId="0" applyFont="1" applyBorder="1" applyAlignment="1">
      <alignment wrapText="1"/>
    </xf>
    <xf numFmtId="3" fontId="6" fillId="0" borderId="37" xfId="0" applyNumberFormat="1" applyFont="1" applyBorder="1" applyAlignment="1">
      <alignment/>
    </xf>
    <xf numFmtId="3" fontId="6" fillId="0" borderId="36" xfId="0" applyNumberFormat="1" applyFont="1" applyBorder="1" applyAlignment="1">
      <alignment/>
    </xf>
    <xf numFmtId="0" fontId="0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0" xfId="0" applyFont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9" xfId="0" applyFont="1" applyBorder="1" applyAlignment="1">
      <alignment/>
    </xf>
    <xf numFmtId="0" fontId="6" fillId="0" borderId="39" xfId="0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42" xfId="0" applyFont="1" applyFill="1" applyBorder="1" applyAlignment="1">
      <alignment/>
    </xf>
    <xf numFmtId="0" fontId="6" fillId="0" borderId="47" xfId="0" applyFont="1" applyBorder="1" applyAlignment="1">
      <alignment/>
    </xf>
    <xf numFmtId="3" fontId="6" fillId="0" borderId="48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81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3" fontId="1" fillId="0" borderId="10" xfId="0" applyNumberFormat="1" applyFont="1" applyBorder="1" applyAlignment="1">
      <alignment/>
    </xf>
    <xf numFmtId="0" fontId="6" fillId="0" borderId="47" xfId="0" applyFont="1" applyFill="1" applyBorder="1" applyAlignment="1">
      <alignment horizontal="left"/>
    </xf>
    <xf numFmtId="3" fontId="1" fillId="0" borderId="47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25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3" fontId="1" fillId="0" borderId="27" xfId="0" applyNumberFormat="1" applyFont="1" applyBorder="1" applyAlignment="1">
      <alignment/>
    </xf>
    <xf numFmtId="3" fontId="1" fillId="0" borderId="27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6" fillId="0" borderId="39" xfId="0" applyFont="1" applyFill="1" applyBorder="1" applyAlignment="1">
      <alignment horizontal="left"/>
    </xf>
    <xf numFmtId="3" fontId="1" fillId="0" borderId="0" xfId="0" applyNumberFormat="1" applyFont="1" applyBorder="1" applyAlignment="1">
      <alignment/>
    </xf>
    <xf numFmtId="0" fontId="6" fillId="0" borderId="34" xfId="0" applyFont="1" applyFill="1" applyBorder="1" applyAlignment="1">
      <alignment horizontal="right"/>
    </xf>
    <xf numFmtId="0" fontId="6" fillId="0" borderId="71" xfId="0" applyFont="1" applyFill="1" applyBorder="1" applyAlignment="1">
      <alignment horizontal="left"/>
    </xf>
    <xf numFmtId="3" fontId="6" fillId="0" borderId="47" xfId="0" applyNumberFormat="1" applyFont="1" applyBorder="1" applyAlignment="1">
      <alignment/>
    </xf>
    <xf numFmtId="0" fontId="6" fillId="0" borderId="32" xfId="0" applyFont="1" applyFill="1" applyBorder="1" applyAlignment="1">
      <alignment horizontal="lef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3" fontId="7" fillId="0" borderId="19" xfId="0" applyNumberFormat="1" applyFont="1" applyFill="1" applyBorder="1" applyAlignment="1">
      <alignment/>
    </xf>
    <xf numFmtId="3" fontId="7" fillId="0" borderId="20" xfId="0" applyNumberFormat="1" applyFont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47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18" xfId="0" applyFont="1" applyFill="1" applyBorder="1" applyAlignment="1">
      <alignment horizontal="left"/>
    </xf>
    <xf numFmtId="3" fontId="6" fillId="0" borderId="19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left"/>
    </xf>
    <xf numFmtId="0" fontId="6" fillId="0" borderId="47" xfId="0" applyFont="1" applyFill="1" applyBorder="1" applyAlignment="1">
      <alignment/>
    </xf>
    <xf numFmtId="0" fontId="6" fillId="0" borderId="48" xfId="0" applyFont="1" applyFill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6" fillId="0" borderId="15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18" xfId="0" applyFont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20" xfId="0" applyNumberFormat="1" applyFont="1" applyBorder="1" applyAlignment="1">
      <alignment/>
    </xf>
    <xf numFmtId="3" fontId="6" fillId="0" borderId="12" xfId="0" applyNumberFormat="1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42" xfId="0" applyFont="1" applyBorder="1" applyAlignment="1">
      <alignment horizontal="left"/>
    </xf>
    <xf numFmtId="0" fontId="6" fillId="0" borderId="13" xfId="0" applyFont="1" applyBorder="1" applyAlignment="1">
      <alignment horizontal="right"/>
    </xf>
    <xf numFmtId="3" fontId="6" fillId="0" borderId="39" xfId="0" applyNumberFormat="1" applyFont="1" applyBorder="1" applyAlignment="1">
      <alignment/>
    </xf>
    <xf numFmtId="3" fontId="7" fillId="0" borderId="48" xfId="0" applyNumberFormat="1" applyFont="1" applyFill="1" applyBorder="1" applyAlignment="1">
      <alignment/>
    </xf>
    <xf numFmtId="3" fontId="6" fillId="0" borderId="26" xfId="0" applyNumberFormat="1" applyFont="1" applyBorder="1" applyAlignment="1">
      <alignment/>
    </xf>
    <xf numFmtId="3" fontId="6" fillId="0" borderId="85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6" fillId="0" borderId="47" xfId="0" applyFont="1" applyBorder="1" applyAlignment="1">
      <alignment/>
    </xf>
    <xf numFmtId="3" fontId="6" fillId="0" borderId="47" xfId="0" applyNumberFormat="1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0" xfId="0" applyFont="1" applyBorder="1" applyAlignment="1">
      <alignment wrapText="1"/>
    </xf>
    <xf numFmtId="0" fontId="6" fillId="0" borderId="47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42" xfId="0" applyFont="1" applyBorder="1" applyAlignment="1">
      <alignment/>
    </xf>
    <xf numFmtId="0" fontId="6" fillId="0" borderId="47" xfId="0" applyFont="1" applyFill="1" applyBorder="1" applyAlignment="1">
      <alignment/>
    </xf>
    <xf numFmtId="0" fontId="6" fillId="0" borderId="48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0" xfId="0" applyNumberFormat="1" applyFill="1" applyBorder="1" applyAlignment="1">
      <alignment/>
    </xf>
    <xf numFmtId="0" fontId="6" fillId="0" borderId="18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8" xfId="0" applyFont="1" applyBorder="1" applyAlignment="1">
      <alignment horizontal="right"/>
    </xf>
    <xf numFmtId="0" fontId="0" fillId="0" borderId="0" xfId="0" applyFill="1" applyAlignment="1">
      <alignment horizontal="center"/>
    </xf>
    <xf numFmtId="3" fontId="0" fillId="0" borderId="16" xfId="0" applyNumberFormat="1" applyFill="1" applyBorder="1" applyAlignment="1">
      <alignment/>
    </xf>
    <xf numFmtId="0" fontId="6" fillId="0" borderId="13" xfId="0" applyFont="1" applyBorder="1" applyAlignment="1">
      <alignment horizontal="left"/>
    </xf>
    <xf numFmtId="3" fontId="6" fillId="0" borderId="14" xfId="0" applyNumberFormat="1" applyFont="1" applyFill="1" applyBorder="1" applyAlignment="1">
      <alignment/>
    </xf>
    <xf numFmtId="0" fontId="7" fillId="0" borderId="18" xfId="0" applyFont="1" applyBorder="1" applyAlignment="1">
      <alignment horizontal="left"/>
    </xf>
    <xf numFmtId="3" fontId="6" fillId="0" borderId="39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6" fillId="0" borderId="16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6" fillId="0" borderId="16" xfId="0" applyNumberFormat="1" applyFon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0" fillId="0" borderId="16" xfId="0" applyNumberFormat="1" applyFill="1" applyBorder="1" applyAlignment="1">
      <alignment horizontal="right"/>
    </xf>
    <xf numFmtId="3" fontId="6" fillId="0" borderId="19" xfId="0" applyNumberFormat="1" applyFont="1" applyFill="1" applyBorder="1" applyAlignment="1">
      <alignment horizontal="right"/>
    </xf>
    <xf numFmtId="3" fontId="6" fillId="0" borderId="2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3" fontId="6" fillId="0" borderId="17" xfId="0" applyNumberFormat="1" applyFont="1" applyFill="1" applyBorder="1" applyAlignment="1">
      <alignment horizontal="right"/>
    </xf>
    <xf numFmtId="3" fontId="6" fillId="0" borderId="39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3" fontId="7" fillId="0" borderId="19" xfId="0" applyNumberFormat="1" applyFont="1" applyFill="1" applyBorder="1" applyAlignment="1">
      <alignment horizontal="right"/>
    </xf>
    <xf numFmtId="3" fontId="7" fillId="0" borderId="20" xfId="0" applyNumberFormat="1" applyFont="1" applyFill="1" applyBorder="1" applyAlignment="1">
      <alignment horizontal="right"/>
    </xf>
    <xf numFmtId="0" fontId="6" fillId="0" borderId="65" xfId="0" applyFont="1" applyBorder="1" applyAlignment="1">
      <alignment horizontal="left"/>
    </xf>
    <xf numFmtId="0" fontId="6" fillId="0" borderId="71" xfId="0" applyFont="1" applyBorder="1" applyAlignment="1">
      <alignment/>
    </xf>
    <xf numFmtId="0" fontId="6" fillId="0" borderId="63" xfId="0" applyFont="1" applyBorder="1" applyAlignment="1">
      <alignment horizontal="right"/>
    </xf>
    <xf numFmtId="3" fontId="6" fillId="0" borderId="19" xfId="0" applyNumberFormat="1" applyFont="1" applyFill="1" applyBorder="1" applyAlignment="1">
      <alignment horizontal="right"/>
    </xf>
    <xf numFmtId="3" fontId="6" fillId="0" borderId="20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20" fillId="0" borderId="70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wrapText="1"/>
    </xf>
    <xf numFmtId="0" fontId="20" fillId="0" borderId="58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3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20" fillId="0" borderId="28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3" fontId="20" fillId="0" borderId="49" xfId="0" applyNumberFormat="1" applyFont="1" applyBorder="1" applyAlignment="1">
      <alignment horizontal="right" vertical="center" wrapText="1"/>
    </xf>
    <xf numFmtId="3" fontId="20" fillId="0" borderId="69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0" fontId="19" fillId="0" borderId="33" xfId="0" applyNumberFormat="1" applyFont="1" applyFill="1" applyBorder="1" applyAlignment="1" applyProtection="1">
      <alignment horizontal="left"/>
      <protection locked="0"/>
    </xf>
    <xf numFmtId="0" fontId="19" fillId="0" borderId="37" xfId="0" applyNumberFormat="1" applyFont="1" applyFill="1" applyBorder="1" applyAlignment="1" applyProtection="1">
      <alignment horizontal="left"/>
      <protection locked="0"/>
    </xf>
    <xf numFmtId="3" fontId="0" fillId="0" borderId="0" xfId="0" applyNumberFormat="1" applyFont="1" applyFill="1" applyBorder="1" applyAlignment="1" applyProtection="1">
      <alignment horizontal="left"/>
      <protection locked="0"/>
    </xf>
    <xf numFmtId="0" fontId="19" fillId="0" borderId="33" xfId="0" applyNumberFormat="1" applyFont="1" applyFill="1" applyBorder="1" applyAlignment="1" applyProtection="1">
      <alignment horizontal="left" vertical="center"/>
      <protection locked="0"/>
    </xf>
    <xf numFmtId="0" fontId="19" fillId="0" borderId="37" xfId="0" applyNumberFormat="1" applyFont="1" applyFill="1" applyBorder="1" applyAlignment="1" applyProtection="1">
      <alignment horizontal="left" vertical="center"/>
      <protection locked="0"/>
    </xf>
    <xf numFmtId="3" fontId="5" fillId="0" borderId="0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3" fontId="12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58" applyFont="1" applyBorder="1" applyAlignment="1">
      <alignment horizontal="center"/>
      <protection/>
    </xf>
    <xf numFmtId="0" fontId="16" fillId="0" borderId="33" xfId="58" applyFont="1" applyBorder="1" applyAlignment="1">
      <alignment horizontal="center"/>
      <protection/>
    </xf>
    <xf numFmtId="0" fontId="16" fillId="0" borderId="37" xfId="58" applyFont="1" applyBorder="1" applyAlignment="1">
      <alignment horizontal="center"/>
      <protection/>
    </xf>
    <xf numFmtId="0" fontId="16" fillId="0" borderId="76" xfId="58" applyFont="1" applyBorder="1" applyAlignment="1">
      <alignment horizontal="center"/>
      <protection/>
    </xf>
    <xf numFmtId="0" fontId="16" fillId="0" borderId="33" xfId="58" applyFont="1" applyBorder="1" applyAlignment="1">
      <alignment horizontal="left"/>
      <protection/>
    </xf>
    <xf numFmtId="0" fontId="16" fillId="0" borderId="37" xfId="58" applyFont="1" applyBorder="1" applyAlignment="1">
      <alignment horizontal="left"/>
      <protection/>
    </xf>
    <xf numFmtId="0" fontId="16" fillId="0" borderId="76" xfId="58" applyFont="1" applyBorder="1" applyAlignment="1">
      <alignment horizontal="left"/>
      <protection/>
    </xf>
    <xf numFmtId="3" fontId="17" fillId="0" borderId="33" xfId="0" applyNumberFormat="1" applyFont="1" applyBorder="1" applyAlignment="1">
      <alignment horizontal="center"/>
    </xf>
    <xf numFmtId="3" fontId="17" fillId="0" borderId="37" xfId="0" applyNumberFormat="1" applyFont="1" applyBorder="1" applyAlignment="1">
      <alignment horizontal="center"/>
    </xf>
    <xf numFmtId="3" fontId="17" fillId="0" borderId="76" xfId="0" applyNumberFormat="1" applyFont="1" applyBorder="1" applyAlignment="1">
      <alignment horizontal="center"/>
    </xf>
    <xf numFmtId="0" fontId="16" fillId="0" borderId="25" xfId="58" applyFont="1" applyBorder="1" applyAlignment="1">
      <alignment horizontal="left"/>
      <protection/>
    </xf>
    <xf numFmtId="0" fontId="16" fillId="0" borderId="37" xfId="58" applyFont="1" applyBorder="1" applyAlignment="1">
      <alignment horizontal="left"/>
      <protection/>
    </xf>
    <xf numFmtId="0" fontId="16" fillId="0" borderId="76" xfId="58" applyFont="1" applyBorder="1" applyAlignment="1">
      <alignment horizontal="left"/>
      <protection/>
    </xf>
    <xf numFmtId="3" fontId="6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3" fontId="1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37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76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57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75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8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55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64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8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3" fontId="1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37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76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33" xfId="0" applyNumberFormat="1" applyFont="1" applyFill="1" applyBorder="1" applyAlignment="1" applyProtection="1">
      <alignment horizontal="center" vertical="center"/>
      <protection locked="0"/>
    </xf>
    <xf numFmtId="3" fontId="1" fillId="0" borderId="37" xfId="0" applyNumberFormat="1" applyFont="1" applyFill="1" applyBorder="1" applyAlignment="1" applyProtection="1">
      <alignment horizontal="center" vertical="center"/>
      <protection locked="0"/>
    </xf>
    <xf numFmtId="3" fontId="1" fillId="0" borderId="76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Border="1" applyAlignment="1">
      <alignment/>
    </xf>
    <xf numFmtId="0" fontId="0" fillId="0" borderId="76" xfId="0" applyBorder="1" applyAlignment="1">
      <alignment/>
    </xf>
    <xf numFmtId="3" fontId="11" fillId="0" borderId="0" xfId="0" applyNumberFormat="1" applyFont="1" applyFill="1" applyBorder="1" applyAlignment="1" applyProtection="1">
      <alignment horizontal="center"/>
      <protection locked="0"/>
    </xf>
    <xf numFmtId="3" fontId="1" fillId="0" borderId="75" xfId="0" applyNumberFormat="1" applyFont="1" applyFill="1" applyBorder="1" applyAlignment="1" applyProtection="1">
      <alignment horizontal="center" vertical="center"/>
      <protection locked="0"/>
    </xf>
    <xf numFmtId="4" fontId="1" fillId="0" borderId="8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8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3" fontId="1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78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33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76" xfId="0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 applyProtection="1">
      <alignment horizontal="center"/>
      <protection locked="0"/>
    </xf>
    <xf numFmtId="3" fontId="9" fillId="0" borderId="78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6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3" fontId="9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37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76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15" fillId="0" borderId="0" xfId="0" applyNumberFormat="1" applyFont="1" applyFill="1" applyBorder="1" applyAlignment="1" applyProtection="1">
      <alignment horizontal="left"/>
      <protection locked="0"/>
    </xf>
    <xf numFmtId="171" fontId="9" fillId="0" borderId="0" xfId="0" applyNumberFormat="1" applyFont="1" applyFill="1" applyBorder="1" applyAlignment="1" applyProtection="1">
      <alignment horizontal="center"/>
      <protection locked="0"/>
    </xf>
    <xf numFmtId="171" fontId="5" fillId="0" borderId="0" xfId="0" applyNumberFormat="1" applyFont="1" applyFill="1" applyBorder="1" applyAlignment="1" applyProtection="1">
      <alignment horizontal="center"/>
      <protection locked="0"/>
    </xf>
    <xf numFmtId="0" fontId="0" fillId="0" borderId="57" xfId="57" applyFont="1" applyBorder="1" applyAlignment="1">
      <alignment horizontal="center" vertical="center"/>
      <protection/>
    </xf>
    <xf numFmtId="0" fontId="0" fillId="0" borderId="35" xfId="57" applyBorder="1" applyAlignment="1">
      <alignment horizontal="center" vertical="center"/>
      <protection/>
    </xf>
    <xf numFmtId="0" fontId="0" fillId="0" borderId="55" xfId="57" applyBorder="1" applyAlignment="1">
      <alignment horizontal="center" vertical="center"/>
      <protection/>
    </xf>
    <xf numFmtId="3" fontId="0" fillId="0" borderId="79" xfId="57" applyNumberFormat="1" applyFont="1" applyBorder="1" applyAlignment="1">
      <alignment horizontal="center" vertical="center" wrapText="1"/>
      <protection/>
    </xf>
    <xf numFmtId="3" fontId="0" fillId="0" borderId="22" xfId="57" applyNumberFormat="1" applyFont="1" applyBorder="1" applyAlignment="1">
      <alignment horizontal="center" vertical="center" wrapText="1"/>
      <protection/>
    </xf>
    <xf numFmtId="3" fontId="0" fillId="0" borderId="82" xfId="57" applyNumberFormat="1" applyFont="1" applyBorder="1" applyAlignment="1">
      <alignment horizontal="center" vertical="center" wrapText="1"/>
      <protection/>
    </xf>
    <xf numFmtId="0" fontId="0" fillId="0" borderId="49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9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3" fontId="0" fillId="0" borderId="22" xfId="57" applyNumberFormat="1" applyFont="1" applyBorder="1" applyAlignment="1">
      <alignment horizontal="center" wrapText="1"/>
      <protection/>
    </xf>
    <xf numFmtId="3" fontId="0" fillId="0" borderId="22" xfId="57" applyNumberFormat="1" applyBorder="1" applyAlignment="1">
      <alignment horizontal="center" wrapText="1"/>
      <protection/>
    </xf>
    <xf numFmtId="0" fontId="0" fillId="0" borderId="35" xfId="57" applyFont="1" applyBorder="1" applyAlignment="1">
      <alignment horizontal="center" vertical="center"/>
      <protection/>
    </xf>
    <xf numFmtId="0" fontId="0" fillId="0" borderId="73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5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3" fontId="10" fillId="0" borderId="0" xfId="0" applyNumberFormat="1" applyFont="1" applyFill="1" applyBorder="1" applyAlignment="1" applyProtection="1">
      <alignment horizontal="left"/>
      <protection locked="0"/>
    </xf>
    <xf numFmtId="3" fontId="0" fillId="0" borderId="64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3" fontId="0" fillId="0" borderId="64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/>
    </xf>
    <xf numFmtId="0" fontId="6" fillId="0" borderId="57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63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right"/>
    </xf>
    <xf numFmtId="3" fontId="6" fillId="0" borderId="17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39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3" fontId="0" fillId="0" borderId="46" xfId="0" applyNumberFormat="1" applyBorder="1" applyAlignment="1">
      <alignment horizontal="right"/>
    </xf>
    <xf numFmtId="3" fontId="0" fillId="0" borderId="85" xfId="0" applyNumberFormat="1" applyBorder="1" applyAlignment="1">
      <alignment horizontal="right"/>
    </xf>
    <xf numFmtId="0" fontId="0" fillId="0" borderId="64" xfId="0" applyBorder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2" fillId="0" borderId="78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5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8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_Munka1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_10_mell" xfId="57"/>
    <cellStyle name="Normál_Munka1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4_k&#246;lts&#233;gvet&#233;s_m&#243;d\2014_II_m&#243;d\2014_ktsgv_m&#243;d__Ic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ételek"/>
      <sheetName val="Kiadások"/>
      <sheetName val="1_mell"/>
      <sheetName val="2_mell"/>
      <sheetName val="3_mell"/>
      <sheetName val="4_mell"/>
      <sheetName val="5_mell"/>
      <sheetName val="6_mell"/>
      <sheetName val="7_mell"/>
      <sheetName val="8_mell"/>
      <sheetName val="9_mell"/>
      <sheetName val="10_mell"/>
      <sheetName val="11_mell"/>
      <sheetName val="12_mell"/>
      <sheetName val="13_mell"/>
    </sheetNames>
    <sheetDataSet>
      <sheetData sheetId="3">
        <row r="8">
          <cell r="C8">
            <v>42059</v>
          </cell>
        </row>
        <row r="14">
          <cell r="C14">
            <v>205300</v>
          </cell>
        </row>
        <row r="20">
          <cell r="C20">
            <v>32000</v>
          </cell>
        </row>
        <row r="22">
          <cell r="C22">
            <v>272152</v>
          </cell>
        </row>
        <row r="31">
          <cell r="C31">
            <v>1100</v>
          </cell>
        </row>
        <row r="33">
          <cell r="C33">
            <v>102583</v>
          </cell>
        </row>
        <row r="44">
          <cell r="C44">
            <v>0</v>
          </cell>
        </row>
        <row r="47">
          <cell r="C47">
            <v>377373</v>
          </cell>
        </row>
        <row r="51">
          <cell r="C51">
            <v>0</v>
          </cell>
        </row>
      </sheetData>
      <sheetData sheetId="4">
        <row r="8">
          <cell r="C8">
            <v>21048</v>
          </cell>
        </row>
        <row r="28">
          <cell r="C28">
            <v>469</v>
          </cell>
          <cell r="D28">
            <v>469</v>
          </cell>
        </row>
        <row r="31">
          <cell r="C31">
            <v>7709</v>
          </cell>
          <cell r="D31">
            <v>7709</v>
          </cell>
        </row>
        <row r="36">
          <cell r="C36">
            <v>5135</v>
          </cell>
        </row>
        <row r="41">
          <cell r="C41">
            <v>7698</v>
          </cell>
          <cell r="D41">
            <v>7698</v>
          </cell>
        </row>
      </sheetData>
      <sheetData sheetId="6">
        <row r="48">
          <cell r="B48">
            <v>274025</v>
          </cell>
          <cell r="C48">
            <v>71195</v>
          </cell>
          <cell r="D48">
            <v>220742</v>
          </cell>
          <cell r="E48">
            <v>82034</v>
          </cell>
          <cell r="F48">
            <v>31698</v>
          </cell>
        </row>
      </sheetData>
      <sheetData sheetId="9">
        <row r="12">
          <cell r="B12">
            <v>164101</v>
          </cell>
        </row>
        <row r="42">
          <cell r="B42">
            <v>276151</v>
          </cell>
        </row>
        <row r="49">
          <cell r="B49">
            <v>6120</v>
          </cell>
        </row>
        <row r="52">
          <cell r="B52">
            <v>4296</v>
          </cell>
        </row>
      </sheetData>
      <sheetData sheetId="12">
        <row r="20">
          <cell r="E20">
            <v>12660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9"/>
  <sheetViews>
    <sheetView zoomScalePageLayoutView="0" workbookViewId="0" topLeftCell="A1">
      <selection activeCell="B3" sqref="B3:B4"/>
    </sheetView>
  </sheetViews>
  <sheetFormatPr defaultColWidth="9.140625" defaultRowHeight="12.75"/>
  <cols>
    <col min="1" max="1" width="6.28125" style="0" bestFit="1" customWidth="1"/>
    <col min="2" max="2" width="35.421875" style="0" customWidth="1"/>
    <col min="3" max="3" width="23.140625" style="0" customWidth="1"/>
    <col min="4" max="4" width="10.57421875" style="0" bestFit="1" customWidth="1"/>
    <col min="5" max="5" width="12.7109375" style="0" bestFit="1" customWidth="1"/>
    <col min="6" max="6" width="12.28125" style="0" customWidth="1"/>
    <col min="7" max="7" width="10.8515625" style="0" bestFit="1" customWidth="1"/>
    <col min="8" max="8" width="12.00390625" style="0" customWidth="1"/>
    <col min="9" max="9" width="12.8515625" style="0" customWidth="1"/>
    <col min="10" max="10" width="12.57421875" style="0" customWidth="1"/>
    <col min="11" max="11" width="10.8515625" style="0" customWidth="1"/>
    <col min="12" max="12" width="11.00390625" style="0" customWidth="1"/>
    <col min="13" max="13" width="8.8515625" style="0" customWidth="1"/>
    <col min="14" max="14" width="11.140625" style="0" customWidth="1"/>
    <col min="15" max="15" width="10.8515625" style="0" bestFit="1" customWidth="1"/>
    <col min="16" max="16" width="9.8515625" style="0" bestFit="1" customWidth="1"/>
    <col min="17" max="17" width="9.8515625" style="0" customWidth="1"/>
    <col min="18" max="18" width="11.421875" style="0" bestFit="1" customWidth="1"/>
    <col min="19" max="19" width="11.7109375" style="0" customWidth="1"/>
    <col min="20" max="20" width="11.7109375" style="0" bestFit="1" customWidth="1"/>
    <col min="21" max="21" width="10.57421875" style="0" customWidth="1"/>
  </cols>
  <sheetData>
    <row r="1" spans="1:20" ht="12.75">
      <c r="A1" s="849"/>
      <c r="B1" s="1974" t="s">
        <v>616</v>
      </c>
      <c r="C1" s="1974"/>
      <c r="E1" s="964"/>
      <c r="G1" s="47"/>
      <c r="S1" s="1975" t="s">
        <v>879</v>
      </c>
      <c r="T1" s="1975"/>
    </row>
    <row r="2" spans="1:20" ht="13.5" thickBot="1">
      <c r="A2" s="849"/>
      <c r="I2" s="6"/>
      <c r="R2" s="965"/>
      <c r="S2" s="965"/>
      <c r="T2" s="965"/>
    </row>
    <row r="3" spans="1:20" ht="18" customHeight="1">
      <c r="A3" s="966"/>
      <c r="B3" s="1976" t="s">
        <v>1408</v>
      </c>
      <c r="C3" s="1972" t="s">
        <v>880</v>
      </c>
      <c r="D3" s="1978" t="s">
        <v>881</v>
      </c>
      <c r="E3" s="1980" t="s">
        <v>1413</v>
      </c>
      <c r="F3" s="1976" t="s">
        <v>293</v>
      </c>
      <c r="G3" s="1972" t="s">
        <v>113</v>
      </c>
      <c r="H3" s="1972" t="s">
        <v>882</v>
      </c>
      <c r="I3" s="1972" t="s">
        <v>883</v>
      </c>
      <c r="J3" s="1968" t="s">
        <v>884</v>
      </c>
      <c r="K3" s="1972" t="s">
        <v>885</v>
      </c>
      <c r="L3" s="1972" t="s">
        <v>886</v>
      </c>
      <c r="M3" s="1972" t="s">
        <v>887</v>
      </c>
      <c r="N3" s="1967" t="s">
        <v>888</v>
      </c>
      <c r="O3" s="1967"/>
      <c r="P3" s="1967" t="s">
        <v>889</v>
      </c>
      <c r="Q3" s="1967"/>
      <c r="R3" s="1968" t="s">
        <v>1207</v>
      </c>
      <c r="S3" s="1970" t="s">
        <v>890</v>
      </c>
      <c r="T3" s="1965" t="s">
        <v>891</v>
      </c>
    </row>
    <row r="4" spans="1:20" ht="18.75" customHeight="1" thickBot="1">
      <c r="A4" s="967"/>
      <c r="B4" s="1977"/>
      <c r="C4" s="1973"/>
      <c r="D4" s="1979"/>
      <c r="E4" s="1981"/>
      <c r="F4" s="1977"/>
      <c r="G4" s="1973"/>
      <c r="H4" s="1973"/>
      <c r="I4" s="1973"/>
      <c r="J4" s="1969"/>
      <c r="K4" s="1973"/>
      <c r="L4" s="1973"/>
      <c r="M4" s="1973"/>
      <c r="N4" s="968" t="s">
        <v>892</v>
      </c>
      <c r="O4" s="968" t="s">
        <v>893</v>
      </c>
      <c r="P4" s="968" t="s">
        <v>892</v>
      </c>
      <c r="Q4" s="968" t="s">
        <v>893</v>
      </c>
      <c r="R4" s="1969"/>
      <c r="S4" s="1971"/>
      <c r="T4" s="1966"/>
    </row>
    <row r="5" spans="1:20" ht="13.5" thickBot="1">
      <c r="A5" s="849"/>
      <c r="B5" s="969" t="s">
        <v>108</v>
      </c>
      <c r="C5" s="970"/>
      <c r="D5" s="971"/>
      <c r="E5" s="972"/>
      <c r="F5" s="973"/>
      <c r="G5" s="973"/>
      <c r="H5" s="973"/>
      <c r="I5" s="974"/>
      <c r="J5" s="973"/>
      <c r="K5" s="973"/>
      <c r="L5" s="973"/>
      <c r="M5" s="973"/>
      <c r="N5" s="973"/>
      <c r="O5" s="975"/>
      <c r="P5" s="975"/>
      <c r="Q5" s="973"/>
      <c r="R5" s="973"/>
      <c r="S5" s="973"/>
      <c r="T5" s="973"/>
    </row>
    <row r="6" spans="1:20" ht="13.5" thickBot="1">
      <c r="A6" s="849"/>
      <c r="B6" s="976" t="s">
        <v>894</v>
      </c>
      <c r="C6" s="977" t="s">
        <v>895</v>
      </c>
      <c r="D6" s="978">
        <v>41640</v>
      </c>
      <c r="E6" s="979">
        <f>SUM(F6:T6)</f>
        <v>1481623000</v>
      </c>
      <c r="F6" s="980">
        <v>42059000</v>
      </c>
      <c r="G6" s="981">
        <v>205300000</v>
      </c>
      <c r="H6" s="982">
        <v>32000000</v>
      </c>
      <c r="I6" s="982">
        <v>272152000</v>
      </c>
      <c r="J6" s="982">
        <v>0</v>
      </c>
      <c r="K6" s="982">
        <v>0</v>
      </c>
      <c r="L6" s="982">
        <v>0</v>
      </c>
      <c r="M6" s="982">
        <v>1100000</v>
      </c>
      <c r="N6" s="982">
        <v>102583000</v>
      </c>
      <c r="O6" s="981">
        <v>377373000</v>
      </c>
      <c r="P6" s="981">
        <v>0</v>
      </c>
      <c r="Q6" s="981">
        <v>0</v>
      </c>
      <c r="R6" s="981">
        <v>0</v>
      </c>
      <c r="S6" s="982">
        <v>97795000</v>
      </c>
      <c r="T6" s="983">
        <v>351261000</v>
      </c>
    </row>
    <row r="7" spans="1:20" ht="12.75">
      <c r="A7" s="849"/>
      <c r="B7" s="984" t="s">
        <v>896</v>
      </c>
      <c r="C7" s="985" t="s">
        <v>897</v>
      </c>
      <c r="D7" s="986" t="s">
        <v>898</v>
      </c>
      <c r="E7" s="987">
        <f aca="true" t="shared" si="0" ref="E7:E24">SUM(G7:T7)</f>
        <v>20351000</v>
      </c>
      <c r="F7" s="988"/>
      <c r="G7" s="989"/>
      <c r="H7" s="990"/>
      <c r="I7" s="991">
        <v>16074000</v>
      </c>
      <c r="J7" s="991">
        <v>4277000</v>
      </c>
      <c r="K7" s="990"/>
      <c r="L7" s="990"/>
      <c r="M7" s="990"/>
      <c r="N7" s="990"/>
      <c r="O7" s="989"/>
      <c r="P7" s="989"/>
      <c r="Q7" s="989"/>
      <c r="R7" s="989"/>
      <c r="S7" s="990"/>
      <c r="T7" s="992"/>
    </row>
    <row r="8" spans="1:20" ht="12.75">
      <c r="A8" s="849"/>
      <c r="B8" s="993" t="s">
        <v>899</v>
      </c>
      <c r="C8" s="994" t="s">
        <v>897</v>
      </c>
      <c r="D8" s="995" t="s">
        <v>898</v>
      </c>
      <c r="E8" s="996">
        <f t="shared" si="0"/>
        <v>-20351000</v>
      </c>
      <c r="F8" s="997"/>
      <c r="G8" s="998"/>
      <c r="H8" s="999"/>
      <c r="I8" s="999"/>
      <c r="J8" s="999"/>
      <c r="K8" s="999"/>
      <c r="L8" s="999"/>
      <c r="M8" s="999"/>
      <c r="N8" s="999"/>
      <c r="O8" s="998"/>
      <c r="P8" s="998"/>
      <c r="Q8" s="998"/>
      <c r="R8" s="998"/>
      <c r="S8" s="1000">
        <v>-20351000</v>
      </c>
      <c r="T8" s="1001"/>
    </row>
    <row r="9" spans="1:20" ht="12.75">
      <c r="A9" s="849" t="s">
        <v>106</v>
      </c>
      <c r="B9" s="1002" t="s">
        <v>900</v>
      </c>
      <c r="C9" s="1003" t="s">
        <v>901</v>
      </c>
      <c r="D9" s="1004"/>
      <c r="E9" s="1005">
        <f t="shared" si="0"/>
        <v>566547</v>
      </c>
      <c r="F9" s="1006"/>
      <c r="G9" s="1007"/>
      <c r="H9" s="1008"/>
      <c r="I9" s="1008"/>
      <c r="J9" s="1008">
        <v>566547</v>
      </c>
      <c r="K9" s="1008"/>
      <c r="L9" s="1008"/>
      <c r="M9" s="1008"/>
      <c r="N9" s="1008"/>
      <c r="O9" s="1008"/>
      <c r="P9" s="1008"/>
      <c r="Q9" s="1009"/>
      <c r="R9" s="310"/>
      <c r="S9" s="310"/>
      <c r="T9" s="1010"/>
    </row>
    <row r="10" spans="1:20" ht="12.75">
      <c r="A10" s="849" t="s">
        <v>109</v>
      </c>
      <c r="B10" s="1002" t="s">
        <v>902</v>
      </c>
      <c r="C10" s="1003" t="s">
        <v>903</v>
      </c>
      <c r="D10" s="1004"/>
      <c r="E10" s="1005">
        <f t="shared" si="0"/>
        <v>4290620</v>
      </c>
      <c r="F10" s="1006"/>
      <c r="G10" s="1007"/>
      <c r="H10" s="1008"/>
      <c r="I10" s="1008">
        <v>4290620</v>
      </c>
      <c r="J10" s="1008"/>
      <c r="K10" s="1008"/>
      <c r="L10" s="1008"/>
      <c r="M10" s="1008"/>
      <c r="N10" s="1008"/>
      <c r="O10" s="1008"/>
      <c r="P10" s="1008"/>
      <c r="Q10" s="1009"/>
      <c r="R10" s="310"/>
      <c r="S10" s="310"/>
      <c r="T10" s="1010"/>
    </row>
    <row r="11" spans="1:20" ht="12.75">
      <c r="A11" s="849"/>
      <c r="B11" s="1002" t="s">
        <v>902</v>
      </c>
      <c r="C11" s="1003" t="s">
        <v>903</v>
      </c>
      <c r="D11" s="1004"/>
      <c r="E11" s="1005">
        <f t="shared" si="0"/>
        <v>-4290620</v>
      </c>
      <c r="F11" s="1006"/>
      <c r="G11" s="1007"/>
      <c r="H11" s="1008"/>
      <c r="I11" s="1008">
        <v>-4290620</v>
      </c>
      <c r="J11" s="1008"/>
      <c r="K11" s="1008"/>
      <c r="L11" s="1008"/>
      <c r="M11" s="1008"/>
      <c r="N11" s="1008"/>
      <c r="O11" s="1008"/>
      <c r="P11" s="1008"/>
      <c r="Q11" s="1009"/>
      <c r="R11" s="310"/>
      <c r="S11" s="310"/>
      <c r="T11" s="1010"/>
    </row>
    <row r="12" spans="1:20" ht="12.75">
      <c r="A12" s="849" t="s">
        <v>139</v>
      </c>
      <c r="B12" s="1002" t="s">
        <v>904</v>
      </c>
      <c r="C12" s="1003" t="s">
        <v>905</v>
      </c>
      <c r="D12" s="1004"/>
      <c r="E12" s="1005">
        <f t="shared" si="0"/>
        <v>7384432</v>
      </c>
      <c r="F12" s="1006"/>
      <c r="G12" s="1007"/>
      <c r="H12" s="1008"/>
      <c r="I12" s="1008">
        <v>7384432</v>
      </c>
      <c r="J12" s="1008"/>
      <c r="K12" s="1008"/>
      <c r="L12" s="1008"/>
      <c r="M12" s="1008"/>
      <c r="N12" s="1008"/>
      <c r="O12" s="1008"/>
      <c r="P12" s="1008"/>
      <c r="Q12" s="1009"/>
      <c r="R12" s="310"/>
      <c r="S12" s="310"/>
      <c r="T12" s="1010"/>
    </row>
    <row r="13" spans="1:20" ht="12.75">
      <c r="A13" s="849" t="s">
        <v>139</v>
      </c>
      <c r="B13" s="1002" t="s">
        <v>904</v>
      </c>
      <c r="C13" s="1003" t="s">
        <v>905</v>
      </c>
      <c r="D13" s="1004"/>
      <c r="E13" s="1005">
        <f t="shared" si="0"/>
        <v>-7384432</v>
      </c>
      <c r="F13" s="1006"/>
      <c r="G13" s="1007"/>
      <c r="H13" s="1008"/>
      <c r="I13" s="1008">
        <v>-7384432</v>
      </c>
      <c r="J13" s="1008"/>
      <c r="K13" s="1008"/>
      <c r="L13" s="1008"/>
      <c r="M13" s="1008"/>
      <c r="N13" s="1008"/>
      <c r="O13" s="1008"/>
      <c r="P13" s="1008"/>
      <c r="Q13" s="1009"/>
      <c r="R13" s="310"/>
      <c r="S13" s="310"/>
      <c r="T13" s="1010"/>
    </row>
    <row r="14" spans="1:20" ht="12.75">
      <c r="A14" s="849" t="s">
        <v>110</v>
      </c>
      <c r="B14" s="1002" t="s">
        <v>906</v>
      </c>
      <c r="C14" s="1003" t="s">
        <v>907</v>
      </c>
      <c r="D14" s="1004"/>
      <c r="E14" s="1005">
        <f t="shared" si="0"/>
        <v>40059</v>
      </c>
      <c r="F14" s="1006"/>
      <c r="G14" s="1007"/>
      <c r="H14" s="1008"/>
      <c r="I14" s="1008">
        <v>40059</v>
      </c>
      <c r="J14" s="1008"/>
      <c r="K14" s="1008"/>
      <c r="L14" s="1008"/>
      <c r="M14" s="1008"/>
      <c r="N14" s="1008"/>
      <c r="O14" s="1008"/>
      <c r="P14" s="1008"/>
      <c r="Q14" s="1009"/>
      <c r="R14" s="310"/>
      <c r="S14" s="310"/>
      <c r="T14" s="1010"/>
    </row>
    <row r="15" spans="1:20" ht="12.75">
      <c r="A15" s="849"/>
      <c r="B15" s="1002" t="s">
        <v>906</v>
      </c>
      <c r="C15" s="1003" t="s">
        <v>907</v>
      </c>
      <c r="D15" s="1004"/>
      <c r="E15" s="1005">
        <f t="shared" si="0"/>
        <v>-40059</v>
      </c>
      <c r="F15" s="1006"/>
      <c r="G15" s="1007"/>
      <c r="H15" s="1008"/>
      <c r="I15" s="1008">
        <v>-40059</v>
      </c>
      <c r="J15" s="1008"/>
      <c r="K15" s="1008"/>
      <c r="L15" s="1008"/>
      <c r="M15" s="1008"/>
      <c r="N15" s="1008"/>
      <c r="O15" s="1008"/>
      <c r="P15" s="1008"/>
      <c r="Q15" s="1009"/>
      <c r="R15" s="310"/>
      <c r="S15" s="310"/>
      <c r="T15" s="1010"/>
    </row>
    <row r="16" spans="1:20" ht="12.75">
      <c r="A16" s="849" t="s">
        <v>140</v>
      </c>
      <c r="B16" s="1002" t="s">
        <v>908</v>
      </c>
      <c r="C16" s="1003" t="s">
        <v>909</v>
      </c>
      <c r="D16" s="1004"/>
      <c r="E16" s="1005">
        <f t="shared" si="0"/>
        <v>249992</v>
      </c>
      <c r="F16" s="1006"/>
      <c r="G16" s="1007"/>
      <c r="H16" s="1008"/>
      <c r="I16" s="1008"/>
      <c r="J16" s="1008"/>
      <c r="K16" s="1008">
        <v>249992</v>
      </c>
      <c r="L16" s="1008"/>
      <c r="M16" s="1008"/>
      <c r="N16" s="1008"/>
      <c r="O16" s="1008"/>
      <c r="P16" s="1008"/>
      <c r="Q16" s="1011"/>
      <c r="R16" s="1008"/>
      <c r="S16" s="1008"/>
      <c r="T16" s="1010"/>
    </row>
    <row r="17" spans="1:20" ht="12.75">
      <c r="A17" s="849" t="s">
        <v>141</v>
      </c>
      <c r="B17" s="1002" t="s">
        <v>910</v>
      </c>
      <c r="C17" s="1003" t="s">
        <v>909</v>
      </c>
      <c r="D17" s="1004"/>
      <c r="E17" s="1005">
        <f t="shared" si="0"/>
        <v>483743</v>
      </c>
      <c r="F17" s="1006"/>
      <c r="G17" s="1007"/>
      <c r="H17" s="1008"/>
      <c r="I17" s="1008"/>
      <c r="J17" s="1008"/>
      <c r="K17" s="1008">
        <v>483743</v>
      </c>
      <c r="L17" s="1008"/>
      <c r="M17" s="1008"/>
      <c r="N17" s="1008"/>
      <c r="O17" s="1008"/>
      <c r="P17" s="1008"/>
      <c r="Q17" s="1009"/>
      <c r="R17" s="310"/>
      <c r="S17" s="310"/>
      <c r="T17" s="1010"/>
    </row>
    <row r="18" spans="1:20" ht="12.75">
      <c r="A18" s="849" t="s">
        <v>142</v>
      </c>
      <c r="B18" s="1002" t="s">
        <v>911</v>
      </c>
      <c r="C18" s="1003" t="s">
        <v>912</v>
      </c>
      <c r="D18" s="1004"/>
      <c r="E18" s="1005">
        <f t="shared" si="0"/>
        <v>3930236</v>
      </c>
      <c r="F18" s="1006"/>
      <c r="G18" s="1007"/>
      <c r="H18" s="1008"/>
      <c r="I18" s="1008">
        <v>3930236</v>
      </c>
      <c r="J18" s="1008"/>
      <c r="K18" s="1008"/>
      <c r="L18" s="1008"/>
      <c r="M18" s="1008"/>
      <c r="N18" s="1008"/>
      <c r="O18" s="1008"/>
      <c r="P18" s="1008"/>
      <c r="Q18" s="1011"/>
      <c r="R18" s="1008"/>
      <c r="S18" s="1008"/>
      <c r="T18" s="1010"/>
    </row>
    <row r="19" spans="1:20" ht="12.75">
      <c r="A19" s="849"/>
      <c r="B19" s="1002" t="s">
        <v>911</v>
      </c>
      <c r="C19" s="1003" t="s">
        <v>912</v>
      </c>
      <c r="D19" s="1004"/>
      <c r="E19" s="1005">
        <f t="shared" si="0"/>
        <v>-3930236</v>
      </c>
      <c r="F19" s="1006"/>
      <c r="G19" s="1007"/>
      <c r="H19" s="1008"/>
      <c r="I19" s="1008">
        <v>-3930236</v>
      </c>
      <c r="J19" s="1008"/>
      <c r="K19" s="1008"/>
      <c r="L19" s="1008"/>
      <c r="M19" s="1008"/>
      <c r="N19" s="1008"/>
      <c r="O19" s="1008"/>
      <c r="P19" s="1008"/>
      <c r="Q19" s="1011"/>
      <c r="R19" s="1008"/>
      <c r="S19" s="1008"/>
      <c r="T19" s="1010"/>
    </row>
    <row r="20" spans="1:20" ht="12.75">
      <c r="A20" s="849" t="s">
        <v>143</v>
      </c>
      <c r="B20" s="1002" t="s">
        <v>913</v>
      </c>
      <c r="C20" s="1003" t="s">
        <v>914</v>
      </c>
      <c r="D20" s="1004"/>
      <c r="E20" s="1005">
        <f t="shared" si="0"/>
        <v>541020</v>
      </c>
      <c r="F20" s="1006"/>
      <c r="G20" s="1007"/>
      <c r="H20" s="1008"/>
      <c r="I20" s="1008"/>
      <c r="J20" s="1008"/>
      <c r="K20" s="1008">
        <v>541020</v>
      </c>
      <c r="L20" s="1008"/>
      <c r="M20" s="1008"/>
      <c r="N20" s="1008"/>
      <c r="O20" s="1008"/>
      <c r="P20" s="1008"/>
      <c r="Q20" s="1011"/>
      <c r="R20" s="1008"/>
      <c r="S20" s="1008"/>
      <c r="T20" s="1010"/>
    </row>
    <row r="21" spans="1:20" ht="12.75">
      <c r="A21" s="849" t="s">
        <v>915</v>
      </c>
      <c r="B21" s="1002" t="s">
        <v>916</v>
      </c>
      <c r="C21" s="1003" t="s">
        <v>917</v>
      </c>
      <c r="D21" s="1004"/>
      <c r="E21" s="1005">
        <f t="shared" si="0"/>
        <v>443738</v>
      </c>
      <c r="F21" s="1006"/>
      <c r="G21" s="1007"/>
      <c r="H21" s="1008"/>
      <c r="I21" s="1008"/>
      <c r="J21" s="1008"/>
      <c r="K21" s="1008">
        <v>443738</v>
      </c>
      <c r="L21" s="1008"/>
      <c r="M21" s="1008"/>
      <c r="N21" s="1008"/>
      <c r="O21" s="1008"/>
      <c r="P21" s="1008"/>
      <c r="Q21" s="1011"/>
      <c r="R21" s="1008"/>
      <c r="S21" s="1008"/>
      <c r="T21" s="1010"/>
    </row>
    <row r="22" spans="1:20" ht="12.75">
      <c r="A22" s="849" t="s">
        <v>514</v>
      </c>
      <c r="B22" s="1002" t="s">
        <v>918</v>
      </c>
      <c r="C22" s="1003" t="s">
        <v>919</v>
      </c>
      <c r="D22" s="1004"/>
      <c r="E22" s="1005">
        <f t="shared" si="0"/>
        <v>4147952</v>
      </c>
      <c r="F22" s="1006"/>
      <c r="G22" s="1007"/>
      <c r="H22" s="1008"/>
      <c r="I22" s="1008">
        <v>4147952</v>
      </c>
      <c r="J22" s="1008"/>
      <c r="K22" s="1008"/>
      <c r="L22" s="1008"/>
      <c r="M22" s="1008"/>
      <c r="N22" s="1008"/>
      <c r="O22" s="1008"/>
      <c r="P22" s="1008"/>
      <c r="Q22" s="1011"/>
      <c r="R22" s="1008"/>
      <c r="S22" s="1008"/>
      <c r="T22" s="1010"/>
    </row>
    <row r="23" spans="1:20" ht="12.75">
      <c r="A23" s="849"/>
      <c r="B23" s="1002" t="s">
        <v>918</v>
      </c>
      <c r="C23" s="1003" t="s">
        <v>919</v>
      </c>
      <c r="D23" s="1004"/>
      <c r="E23" s="1005">
        <f t="shared" si="0"/>
        <v>-4147952</v>
      </c>
      <c r="F23" s="1006"/>
      <c r="G23" s="1007"/>
      <c r="H23" s="1008"/>
      <c r="I23" s="1008">
        <v>-4147952</v>
      </c>
      <c r="J23" s="1008"/>
      <c r="K23" s="1008"/>
      <c r="L23" s="1008"/>
      <c r="M23" s="1008"/>
      <c r="N23" s="1008"/>
      <c r="O23" s="1008"/>
      <c r="P23" s="1008"/>
      <c r="Q23" s="1011"/>
      <c r="R23" s="1008"/>
      <c r="S23" s="1008"/>
      <c r="T23" s="1010"/>
    </row>
    <row r="24" spans="1:20" ht="12.75">
      <c r="A24" s="849" t="s">
        <v>920</v>
      </c>
      <c r="B24" s="1002" t="s">
        <v>921</v>
      </c>
      <c r="C24" s="1003" t="s">
        <v>922</v>
      </c>
      <c r="D24" s="1004"/>
      <c r="E24" s="1005">
        <f t="shared" si="0"/>
        <v>494919</v>
      </c>
      <c r="F24" s="1006"/>
      <c r="G24" s="1007"/>
      <c r="H24" s="1008"/>
      <c r="I24" s="1008"/>
      <c r="J24" s="1008"/>
      <c r="K24" s="1008">
        <v>494919</v>
      </c>
      <c r="L24" s="1008"/>
      <c r="M24" s="1008"/>
      <c r="N24" s="1008"/>
      <c r="O24" s="1008"/>
      <c r="P24" s="1008"/>
      <c r="Q24" s="1011"/>
      <c r="R24" s="1008"/>
      <c r="S24" s="1008"/>
      <c r="T24" s="1010"/>
    </row>
    <row r="25" spans="1:20" ht="12.75">
      <c r="A25" s="849" t="s">
        <v>923</v>
      </c>
      <c r="B25" s="1002" t="s">
        <v>924</v>
      </c>
      <c r="C25" s="1012">
        <v>2072986103</v>
      </c>
      <c r="D25" s="1004"/>
      <c r="E25" s="1005">
        <f>SUM(F25:T25)</f>
        <v>1775000</v>
      </c>
      <c r="F25" s="1008">
        <v>1775000</v>
      </c>
      <c r="G25" s="1007"/>
      <c r="H25" s="1008"/>
      <c r="I25" s="1008"/>
      <c r="J25" s="1008"/>
      <c r="K25" s="1008"/>
      <c r="L25" s="1008"/>
      <c r="M25" s="1008"/>
      <c r="N25" s="1008"/>
      <c r="O25" s="1008"/>
      <c r="P25" s="1008"/>
      <c r="Q25" s="1011"/>
      <c r="R25" s="1008"/>
      <c r="S25" s="1008"/>
      <c r="T25" s="1010"/>
    </row>
    <row r="26" spans="1:20" ht="12.75">
      <c r="A26" s="849" t="s">
        <v>925</v>
      </c>
      <c r="B26" s="1002" t="s">
        <v>926</v>
      </c>
      <c r="C26" s="1012">
        <v>2072986103</v>
      </c>
      <c r="D26" s="1004"/>
      <c r="E26" s="1005">
        <f>SUM(F26:T26)</f>
        <v>1459534</v>
      </c>
      <c r="F26" s="1008">
        <v>1459534</v>
      </c>
      <c r="G26" s="1007"/>
      <c r="H26" s="1008"/>
      <c r="I26" s="1008"/>
      <c r="J26" s="1008"/>
      <c r="K26" s="1008"/>
      <c r="L26" s="1008"/>
      <c r="M26" s="1008"/>
      <c r="N26" s="1008"/>
      <c r="O26" s="1008"/>
      <c r="P26" s="1008"/>
      <c r="Q26" s="1011"/>
      <c r="R26" s="1008"/>
      <c r="S26" s="1008"/>
      <c r="T26" s="1010"/>
    </row>
    <row r="27" spans="1:20" ht="12.75">
      <c r="A27" s="849" t="s">
        <v>927</v>
      </c>
      <c r="B27" s="1002" t="s">
        <v>913</v>
      </c>
      <c r="C27" s="1003" t="s">
        <v>928</v>
      </c>
      <c r="D27" s="1004"/>
      <c r="E27" s="1005">
        <f>SUM(G27:T27)</f>
        <v>811530</v>
      </c>
      <c r="F27" s="1006"/>
      <c r="G27" s="1007"/>
      <c r="H27" s="1008"/>
      <c r="I27" s="1008"/>
      <c r="J27" s="1008"/>
      <c r="K27" s="1008">
        <v>811530</v>
      </c>
      <c r="L27" s="1008"/>
      <c r="M27" s="1008"/>
      <c r="N27" s="1008"/>
      <c r="O27" s="1008"/>
      <c r="P27" s="1008"/>
      <c r="Q27" s="1011"/>
      <c r="R27" s="1008"/>
      <c r="S27" s="1008"/>
      <c r="T27" s="1010"/>
    </row>
    <row r="28" spans="1:20" ht="12.75">
      <c r="A28" s="849" t="s">
        <v>929</v>
      </c>
      <c r="B28" s="1002" t="s">
        <v>930</v>
      </c>
      <c r="C28" s="1003" t="s">
        <v>931</v>
      </c>
      <c r="D28" s="1004"/>
      <c r="E28" s="1005">
        <f>SUM(G28:T28)</f>
        <v>181000000</v>
      </c>
      <c r="F28" s="1006"/>
      <c r="G28" s="1007"/>
      <c r="H28" s="1008"/>
      <c r="I28" s="1008"/>
      <c r="J28" s="1008"/>
      <c r="K28" s="1008"/>
      <c r="L28" s="1008">
        <v>181000000</v>
      </c>
      <c r="M28" s="1008"/>
      <c r="N28" s="1008"/>
      <c r="O28" s="1008"/>
      <c r="P28" s="1008"/>
      <c r="Q28" s="1011"/>
      <c r="R28" s="1008"/>
      <c r="S28" s="1008"/>
      <c r="T28" s="1010"/>
    </row>
    <row r="29" spans="1:20" ht="12.75">
      <c r="A29" s="849" t="s">
        <v>932</v>
      </c>
      <c r="B29" s="1002" t="s">
        <v>933</v>
      </c>
      <c r="C29" s="1003" t="s">
        <v>934</v>
      </c>
      <c r="D29" s="1004"/>
      <c r="E29" s="1005">
        <f>SUM(G29:T29)</f>
        <v>4074931</v>
      </c>
      <c r="F29" s="1006"/>
      <c r="G29" s="1007"/>
      <c r="H29" s="1008"/>
      <c r="I29" s="1008">
        <v>4074931</v>
      </c>
      <c r="J29" s="1008"/>
      <c r="K29" s="1008"/>
      <c r="L29" s="1008"/>
      <c r="M29" s="1008"/>
      <c r="N29" s="1008"/>
      <c r="O29" s="1008"/>
      <c r="P29" s="1008"/>
      <c r="Q29" s="1011"/>
      <c r="R29" s="1008"/>
      <c r="S29" s="1008"/>
      <c r="T29" s="1010"/>
    </row>
    <row r="30" spans="1:20" ht="12.75">
      <c r="A30" s="849"/>
      <c r="B30" s="1002" t="s">
        <v>933</v>
      </c>
      <c r="C30" s="1003" t="s">
        <v>934</v>
      </c>
      <c r="D30" s="1004"/>
      <c r="E30" s="1005">
        <f>SUM(G30:T30)</f>
        <v>-4074931</v>
      </c>
      <c r="F30" s="1006"/>
      <c r="G30" s="1007"/>
      <c r="H30" s="1008"/>
      <c r="I30" s="1008">
        <v>-4074931</v>
      </c>
      <c r="J30" s="1008"/>
      <c r="K30" s="1008"/>
      <c r="L30" s="1008"/>
      <c r="M30" s="1008"/>
      <c r="N30" s="1008"/>
      <c r="O30" s="1008"/>
      <c r="P30" s="1008"/>
      <c r="Q30" s="1011"/>
      <c r="R30" s="1008"/>
      <c r="S30" s="1008"/>
      <c r="T30" s="1010"/>
    </row>
    <row r="31" spans="1:20" ht="12.75">
      <c r="A31" s="849" t="s">
        <v>935</v>
      </c>
      <c r="B31" s="1002" t="s">
        <v>936</v>
      </c>
      <c r="C31" s="1003" t="s">
        <v>937</v>
      </c>
      <c r="D31" s="1004"/>
      <c r="E31" s="1005">
        <f>SUM(G31:T31)</f>
        <v>460248</v>
      </c>
      <c r="F31" s="1006"/>
      <c r="G31" s="1007"/>
      <c r="H31" s="1008"/>
      <c r="I31" s="1008"/>
      <c r="J31" s="1008"/>
      <c r="K31" s="1008">
        <v>460248</v>
      </c>
      <c r="L31" s="1008"/>
      <c r="M31" s="1008"/>
      <c r="N31" s="1008"/>
      <c r="O31" s="1008"/>
      <c r="P31" s="1008"/>
      <c r="Q31" s="1011"/>
      <c r="R31" s="1008"/>
      <c r="S31" s="1008"/>
      <c r="T31" s="1010"/>
    </row>
    <row r="32" spans="1:20" ht="12.75">
      <c r="A32" s="849" t="s">
        <v>938</v>
      </c>
      <c r="B32" s="1002" t="s">
        <v>939</v>
      </c>
      <c r="C32" s="1003" t="s">
        <v>940</v>
      </c>
      <c r="D32" s="1004"/>
      <c r="E32" s="1005">
        <f aca="true" t="shared" si="1" ref="E32:E58">SUM(G32:T32)</f>
        <v>3933987</v>
      </c>
      <c r="F32" s="1006"/>
      <c r="G32" s="1007"/>
      <c r="H32" s="1008"/>
      <c r="I32" s="1008">
        <v>3933987</v>
      </c>
      <c r="J32" s="1008"/>
      <c r="K32" s="1008"/>
      <c r="L32" s="1008"/>
      <c r="M32" s="1008"/>
      <c r="N32" s="1008"/>
      <c r="O32" s="1008"/>
      <c r="P32" s="1008"/>
      <c r="Q32" s="1011"/>
      <c r="R32" s="1008"/>
      <c r="S32" s="1008"/>
      <c r="T32" s="1010"/>
    </row>
    <row r="33" spans="1:20" ht="12.75">
      <c r="A33" s="849"/>
      <c r="B33" s="1002" t="s">
        <v>939</v>
      </c>
      <c r="C33" s="1003" t="s">
        <v>940</v>
      </c>
      <c r="D33" s="1004"/>
      <c r="E33" s="1005">
        <f t="shared" si="1"/>
        <v>-3933987</v>
      </c>
      <c r="F33" s="1006"/>
      <c r="G33" s="1007"/>
      <c r="H33" s="1008"/>
      <c r="I33" s="1008">
        <v>-3933987</v>
      </c>
      <c r="J33" s="1008"/>
      <c r="K33" s="1008"/>
      <c r="L33" s="1008"/>
      <c r="M33" s="1008"/>
      <c r="N33" s="1008"/>
      <c r="O33" s="1008"/>
      <c r="P33" s="1008"/>
      <c r="Q33" s="1011"/>
      <c r="R33" s="1008"/>
      <c r="S33" s="1008"/>
      <c r="T33" s="1010"/>
    </row>
    <row r="34" spans="1:20" ht="12.75">
      <c r="A34" s="849" t="s">
        <v>941</v>
      </c>
      <c r="B34" s="1013" t="s">
        <v>942</v>
      </c>
      <c r="C34" s="1003" t="s">
        <v>943</v>
      </c>
      <c r="D34" s="1014"/>
      <c r="E34" s="1005">
        <f t="shared" si="1"/>
        <v>156000</v>
      </c>
      <c r="F34" s="1015"/>
      <c r="G34" s="1016"/>
      <c r="H34" s="1017"/>
      <c r="I34" s="1017"/>
      <c r="J34" s="1017">
        <v>156000</v>
      </c>
      <c r="K34" s="1017"/>
      <c r="L34" s="1017"/>
      <c r="M34" s="1017"/>
      <c r="N34" s="1017"/>
      <c r="O34" s="1017"/>
      <c r="P34" s="1017"/>
      <c r="Q34" s="1018"/>
      <c r="R34" s="1017"/>
      <c r="S34" s="1017"/>
      <c r="T34" s="1019"/>
    </row>
    <row r="35" spans="1:20" ht="12.75">
      <c r="A35" s="849" t="s">
        <v>944</v>
      </c>
      <c r="B35" s="1013" t="s">
        <v>945</v>
      </c>
      <c r="C35" s="1003" t="s">
        <v>946</v>
      </c>
      <c r="D35" s="1014"/>
      <c r="E35" s="1005">
        <f t="shared" si="1"/>
        <v>482000</v>
      </c>
      <c r="F35" s="1015"/>
      <c r="G35" s="1016"/>
      <c r="H35" s="1017"/>
      <c r="I35" s="1017"/>
      <c r="J35" s="1017">
        <v>482000</v>
      </c>
      <c r="K35" s="1017"/>
      <c r="L35" s="1017"/>
      <c r="M35" s="1017"/>
      <c r="N35" s="1017"/>
      <c r="O35" s="1017"/>
      <c r="P35" s="1017"/>
      <c r="Q35" s="1018"/>
      <c r="R35" s="1017"/>
      <c r="S35" s="1017"/>
      <c r="T35" s="1019"/>
    </row>
    <row r="36" spans="1:21" ht="12.75">
      <c r="A36" s="1020" t="s">
        <v>947</v>
      </c>
      <c r="B36" s="1013" t="s">
        <v>948</v>
      </c>
      <c r="C36" s="1021" t="s">
        <v>949</v>
      </c>
      <c r="D36" s="1022"/>
      <c r="E36" s="1005">
        <f t="shared" si="1"/>
        <v>522229</v>
      </c>
      <c r="F36" s="1023"/>
      <c r="G36" s="1024"/>
      <c r="H36" s="1025"/>
      <c r="I36" s="1025"/>
      <c r="J36" s="1025"/>
      <c r="K36" s="1025"/>
      <c r="L36" s="1025"/>
      <c r="M36" s="1025"/>
      <c r="N36" s="1025">
        <v>522229</v>
      </c>
      <c r="O36" s="1024"/>
      <c r="P36" s="1024"/>
      <c r="Q36" s="1024"/>
      <c r="R36" s="1024"/>
      <c r="S36" s="1025"/>
      <c r="T36" s="1026"/>
      <c r="U36" s="1027"/>
    </row>
    <row r="37" spans="1:21" ht="12.75">
      <c r="A37" s="1020" t="s">
        <v>950</v>
      </c>
      <c r="B37" s="1013" t="s">
        <v>951</v>
      </c>
      <c r="C37" s="1021" t="s">
        <v>952</v>
      </c>
      <c r="D37" s="1022"/>
      <c r="E37" s="1005">
        <f t="shared" si="1"/>
        <v>5482445</v>
      </c>
      <c r="F37" s="1023"/>
      <c r="G37" s="1024"/>
      <c r="H37" s="1025"/>
      <c r="I37" s="1025"/>
      <c r="J37" s="1025"/>
      <c r="K37" s="1025"/>
      <c r="L37" s="1025"/>
      <c r="M37" s="1025"/>
      <c r="N37" s="1025">
        <v>5482445</v>
      </c>
      <c r="O37" s="1024"/>
      <c r="P37" s="1024"/>
      <c r="Q37" s="1024"/>
      <c r="R37" s="1024"/>
      <c r="S37" s="1025"/>
      <c r="T37" s="1026"/>
      <c r="U37" s="1028"/>
    </row>
    <row r="38" spans="1:21" ht="12.75">
      <c r="A38" s="1020" t="s">
        <v>953</v>
      </c>
      <c r="B38" s="1013" t="s">
        <v>954</v>
      </c>
      <c r="C38" s="1021" t="s">
        <v>955</v>
      </c>
      <c r="D38" s="1022"/>
      <c r="E38" s="1005">
        <f t="shared" si="1"/>
        <v>140879127</v>
      </c>
      <c r="F38" s="1023"/>
      <c r="G38" s="1024"/>
      <c r="H38" s="1025"/>
      <c r="I38" s="1025"/>
      <c r="J38" s="1025"/>
      <c r="K38" s="1025"/>
      <c r="L38" s="1025"/>
      <c r="M38" s="1025"/>
      <c r="N38" s="1025"/>
      <c r="O38" s="1024"/>
      <c r="P38" s="1024"/>
      <c r="Q38" s="1024"/>
      <c r="R38" s="1024"/>
      <c r="S38" s="1025">
        <v>140879127</v>
      </c>
      <c r="T38" s="1026"/>
      <c r="U38" s="69"/>
    </row>
    <row r="39" spans="1:21" ht="12.75">
      <c r="A39" s="1020" t="s">
        <v>953</v>
      </c>
      <c r="B39" s="1013" t="s">
        <v>954</v>
      </c>
      <c r="C39" s="1021" t="s">
        <v>956</v>
      </c>
      <c r="D39" s="1022"/>
      <c r="E39" s="1005">
        <f t="shared" si="1"/>
        <v>244645</v>
      </c>
      <c r="F39" s="1023"/>
      <c r="G39" s="1024"/>
      <c r="H39" s="1025"/>
      <c r="I39" s="1025"/>
      <c r="J39" s="1025"/>
      <c r="K39" s="1025"/>
      <c r="L39" s="1025"/>
      <c r="M39" s="1025"/>
      <c r="N39" s="1025"/>
      <c r="O39" s="1024"/>
      <c r="P39" s="1024"/>
      <c r="Q39" s="1024"/>
      <c r="R39" s="1024"/>
      <c r="S39" s="1025">
        <v>244645</v>
      </c>
      <c r="T39" s="1026"/>
      <c r="U39" s="255"/>
    </row>
    <row r="40" spans="1:21" ht="12.75">
      <c r="A40" s="1020" t="s">
        <v>953</v>
      </c>
      <c r="B40" s="1013" t="s">
        <v>954</v>
      </c>
      <c r="C40" s="1021" t="s">
        <v>957</v>
      </c>
      <c r="D40" s="1022"/>
      <c r="E40" s="1005">
        <f t="shared" si="1"/>
        <v>-13792578</v>
      </c>
      <c r="F40" s="1023"/>
      <c r="G40" s="1024"/>
      <c r="H40" s="1025"/>
      <c r="I40" s="1025"/>
      <c r="J40" s="1025"/>
      <c r="K40" s="1025"/>
      <c r="L40" s="1025"/>
      <c r="M40" s="1025"/>
      <c r="N40" s="1025"/>
      <c r="O40" s="1024"/>
      <c r="P40" s="1024"/>
      <c r="Q40" s="1024"/>
      <c r="R40" s="1024"/>
      <c r="S40" s="1025">
        <v>-13792578</v>
      </c>
      <c r="T40" s="1026"/>
      <c r="U40" s="124"/>
    </row>
    <row r="41" spans="1:21" ht="12.75">
      <c r="A41" s="1020" t="s">
        <v>953</v>
      </c>
      <c r="B41" s="1013" t="s">
        <v>954</v>
      </c>
      <c r="C41" s="1003" t="s">
        <v>958</v>
      </c>
      <c r="D41" s="1022"/>
      <c r="E41" s="1005">
        <f t="shared" si="1"/>
        <v>46200</v>
      </c>
      <c r="F41" s="1023"/>
      <c r="G41" s="1024"/>
      <c r="H41" s="1025"/>
      <c r="I41" s="1025"/>
      <c r="J41" s="1025"/>
      <c r="K41" s="1025"/>
      <c r="L41" s="1025"/>
      <c r="M41" s="1025"/>
      <c r="N41" s="1025"/>
      <c r="O41" s="1024"/>
      <c r="P41" s="1024"/>
      <c r="Q41" s="1024"/>
      <c r="R41" s="1024"/>
      <c r="S41" s="1025">
        <v>46200</v>
      </c>
      <c r="T41" s="1026"/>
      <c r="U41" s="254"/>
    </row>
    <row r="42" spans="1:20" ht="12.75">
      <c r="A42" s="1020" t="s">
        <v>959</v>
      </c>
      <c r="B42" s="1013" t="s">
        <v>960</v>
      </c>
      <c r="C42" s="1021" t="s">
        <v>955</v>
      </c>
      <c r="D42" s="1022"/>
      <c r="E42" s="1005">
        <f t="shared" si="1"/>
        <v>3770518</v>
      </c>
      <c r="F42" s="1023"/>
      <c r="G42" s="1024"/>
      <c r="H42" s="1025"/>
      <c r="I42" s="1025"/>
      <c r="J42" s="1025"/>
      <c r="K42" s="1025"/>
      <c r="L42" s="1025"/>
      <c r="M42" s="1025"/>
      <c r="N42" s="1025"/>
      <c r="O42" s="1024"/>
      <c r="P42" s="1024"/>
      <c r="Q42" s="1024"/>
      <c r="R42" s="1024"/>
      <c r="S42" s="1025">
        <v>3770518</v>
      </c>
      <c r="T42" s="1026"/>
    </row>
    <row r="43" spans="1:20" ht="12.75">
      <c r="A43" s="1020" t="s">
        <v>959</v>
      </c>
      <c r="B43" s="1013" t="s">
        <v>960</v>
      </c>
      <c r="C43" s="1021" t="s">
        <v>957</v>
      </c>
      <c r="D43" s="1022"/>
      <c r="E43" s="1005">
        <f t="shared" si="1"/>
        <v>10713258</v>
      </c>
      <c r="F43" s="1023"/>
      <c r="G43" s="1024"/>
      <c r="H43" s="1025"/>
      <c r="I43" s="1025"/>
      <c r="J43" s="1025"/>
      <c r="K43" s="1025"/>
      <c r="L43" s="1025"/>
      <c r="M43" s="1025"/>
      <c r="N43" s="1025"/>
      <c r="O43" s="1024"/>
      <c r="P43" s="1024"/>
      <c r="Q43" s="1024"/>
      <c r="R43" s="1024"/>
      <c r="S43" s="1025">
        <v>10713258</v>
      </c>
      <c r="T43" s="1026"/>
    </row>
    <row r="44" spans="1:21" ht="12.75">
      <c r="A44" s="1020" t="s">
        <v>959</v>
      </c>
      <c r="B44" s="1013" t="s">
        <v>960</v>
      </c>
      <c r="C44" s="1021" t="s">
        <v>957</v>
      </c>
      <c r="D44" s="1022"/>
      <c r="E44" s="1005">
        <f t="shared" si="1"/>
        <v>10713258</v>
      </c>
      <c r="F44" s="1023"/>
      <c r="G44" s="1024"/>
      <c r="H44" s="1025"/>
      <c r="I44" s="1025"/>
      <c r="J44" s="1025"/>
      <c r="K44" s="1025"/>
      <c r="L44" s="1025"/>
      <c r="M44" s="1025"/>
      <c r="N44" s="1025">
        <v>10713258</v>
      </c>
      <c r="O44" s="1024"/>
      <c r="P44" s="1024"/>
      <c r="Q44" s="1024"/>
      <c r="R44" s="1024"/>
      <c r="S44" s="1025"/>
      <c r="T44" s="1026"/>
      <c r="U44" s="292"/>
    </row>
    <row r="45" spans="1:20" ht="12.75">
      <c r="A45" s="1020" t="s">
        <v>961</v>
      </c>
      <c r="B45" s="1013" t="s">
        <v>962</v>
      </c>
      <c r="C45" s="1021" t="s">
        <v>955</v>
      </c>
      <c r="D45" s="1022"/>
      <c r="E45" s="1005">
        <f t="shared" si="1"/>
        <v>874412</v>
      </c>
      <c r="F45" s="1023"/>
      <c r="G45" s="1024"/>
      <c r="H45" s="1025"/>
      <c r="I45" s="1025"/>
      <c r="J45" s="1025"/>
      <c r="K45" s="1025"/>
      <c r="L45" s="1025"/>
      <c r="M45" s="1025"/>
      <c r="N45" s="1025"/>
      <c r="O45" s="1024"/>
      <c r="P45" s="1024"/>
      <c r="Q45" s="1024"/>
      <c r="R45" s="1024"/>
      <c r="S45" s="1025">
        <v>874412</v>
      </c>
      <c r="T45" s="1026"/>
    </row>
    <row r="46" spans="1:20" ht="12.75">
      <c r="A46" s="1020" t="s">
        <v>961</v>
      </c>
      <c r="B46" s="1013" t="s">
        <v>962</v>
      </c>
      <c r="C46" s="1021" t="s">
        <v>957</v>
      </c>
      <c r="D46" s="1022"/>
      <c r="E46" s="1005">
        <f t="shared" si="1"/>
        <v>342636</v>
      </c>
      <c r="F46" s="1023"/>
      <c r="G46" s="1024"/>
      <c r="H46" s="1025"/>
      <c r="I46" s="1025"/>
      <c r="J46" s="1025"/>
      <c r="K46" s="1025"/>
      <c r="L46" s="1025"/>
      <c r="M46" s="1025"/>
      <c r="N46" s="1025"/>
      <c r="O46" s="1024"/>
      <c r="P46" s="1024"/>
      <c r="Q46" s="1024"/>
      <c r="R46" s="1024"/>
      <c r="S46" s="1025">
        <v>342636</v>
      </c>
      <c r="T46" s="1026"/>
    </row>
    <row r="47" spans="1:21" ht="12.75">
      <c r="A47" s="1020" t="s">
        <v>961</v>
      </c>
      <c r="B47" s="1013" t="s">
        <v>962</v>
      </c>
      <c r="C47" s="1021" t="s">
        <v>957</v>
      </c>
      <c r="D47" s="1022"/>
      <c r="E47" s="1005">
        <f t="shared" si="1"/>
        <v>342636</v>
      </c>
      <c r="F47" s="1023"/>
      <c r="G47" s="1024"/>
      <c r="H47" s="1025"/>
      <c r="I47" s="1025"/>
      <c r="J47" s="1025"/>
      <c r="K47" s="1025"/>
      <c r="L47" s="1025"/>
      <c r="M47" s="1025"/>
      <c r="N47" s="1025">
        <v>342636</v>
      </c>
      <c r="O47" s="1024"/>
      <c r="P47" s="1024"/>
      <c r="Q47" s="1024"/>
      <c r="R47" s="1024"/>
      <c r="S47" s="1025"/>
      <c r="T47" s="1026"/>
      <c r="U47" s="292"/>
    </row>
    <row r="48" spans="1:20" ht="12.75">
      <c r="A48" s="1020" t="s">
        <v>963</v>
      </c>
      <c r="B48" s="1013" t="s">
        <v>964</v>
      </c>
      <c r="C48" s="1021" t="s">
        <v>955</v>
      </c>
      <c r="D48" s="1022"/>
      <c r="E48" s="1005">
        <f t="shared" si="1"/>
        <v>497732</v>
      </c>
      <c r="F48" s="1023"/>
      <c r="G48" s="1024"/>
      <c r="H48" s="1025"/>
      <c r="I48" s="1025"/>
      <c r="J48" s="1025"/>
      <c r="K48" s="1025"/>
      <c r="L48" s="1025"/>
      <c r="M48" s="1025"/>
      <c r="N48" s="1025"/>
      <c r="O48" s="1024"/>
      <c r="P48" s="1024"/>
      <c r="Q48" s="1024"/>
      <c r="R48" s="1024"/>
      <c r="S48" s="1025">
        <v>497732</v>
      </c>
      <c r="T48" s="1026"/>
    </row>
    <row r="49" spans="1:20" ht="12.75">
      <c r="A49" s="1020" t="s">
        <v>963</v>
      </c>
      <c r="B49" s="1013" t="s">
        <v>964</v>
      </c>
      <c r="C49" s="1021" t="s">
        <v>957</v>
      </c>
      <c r="D49" s="1022"/>
      <c r="E49" s="1005">
        <f t="shared" si="1"/>
        <v>2736684</v>
      </c>
      <c r="F49" s="1023"/>
      <c r="G49" s="1024"/>
      <c r="H49" s="1025"/>
      <c r="I49" s="1025"/>
      <c r="J49" s="1025"/>
      <c r="K49" s="1025"/>
      <c r="L49" s="1025"/>
      <c r="M49" s="1025"/>
      <c r="N49" s="1025"/>
      <c r="O49" s="1024"/>
      <c r="P49" s="1024"/>
      <c r="Q49" s="1024"/>
      <c r="R49" s="1024"/>
      <c r="S49" s="1025">
        <v>2736684</v>
      </c>
      <c r="T49" s="1026"/>
    </row>
    <row r="50" spans="1:21" ht="12.75">
      <c r="A50" s="1020" t="s">
        <v>963</v>
      </c>
      <c r="B50" s="1013" t="s">
        <v>964</v>
      </c>
      <c r="C50" s="1021" t="s">
        <v>957</v>
      </c>
      <c r="D50" s="1022"/>
      <c r="E50" s="1005">
        <f t="shared" si="1"/>
        <v>2736684</v>
      </c>
      <c r="F50" s="1023"/>
      <c r="G50" s="1024"/>
      <c r="H50" s="1025"/>
      <c r="I50" s="1025"/>
      <c r="J50" s="1025"/>
      <c r="K50" s="1025"/>
      <c r="L50" s="1025"/>
      <c r="M50" s="1025"/>
      <c r="N50" s="1025">
        <v>2736684</v>
      </c>
      <c r="O50" s="1024"/>
      <c r="P50" s="1024"/>
      <c r="Q50" s="1024"/>
      <c r="R50" s="1024"/>
      <c r="S50" s="1025"/>
      <c r="T50" s="1026"/>
      <c r="U50" s="292"/>
    </row>
    <row r="51" spans="1:20" ht="12.75">
      <c r="A51" s="1020" t="s">
        <v>965</v>
      </c>
      <c r="B51" s="1013" t="s">
        <v>966</v>
      </c>
      <c r="C51" s="1021" t="s">
        <v>955</v>
      </c>
      <c r="D51" s="1022"/>
      <c r="E51" s="1005">
        <f t="shared" si="1"/>
        <v>420402</v>
      </c>
      <c r="F51" s="1023"/>
      <c r="G51" s="1024"/>
      <c r="H51" s="1025"/>
      <c r="I51" s="1025"/>
      <c r="J51" s="1025"/>
      <c r="K51" s="1025"/>
      <c r="L51" s="1025"/>
      <c r="M51" s="1025"/>
      <c r="N51" s="1025"/>
      <c r="O51" s="1024"/>
      <c r="P51" s="1024"/>
      <c r="Q51" s="1024"/>
      <c r="R51" s="1024"/>
      <c r="S51" s="1025">
        <v>420402</v>
      </c>
      <c r="T51" s="1026"/>
    </row>
    <row r="52" spans="1:20" ht="12.75">
      <c r="A52" s="1020" t="s">
        <v>965</v>
      </c>
      <c r="B52" s="1013" t="s">
        <v>966</v>
      </c>
      <c r="C52" s="1021" t="s">
        <v>956</v>
      </c>
      <c r="D52" s="1022"/>
      <c r="E52" s="1005">
        <f t="shared" si="1"/>
        <v>-244645</v>
      </c>
      <c r="F52" s="1023"/>
      <c r="G52" s="1024"/>
      <c r="H52" s="1025"/>
      <c r="I52" s="1025"/>
      <c r="J52" s="1025"/>
      <c r="K52" s="1025"/>
      <c r="L52" s="1025"/>
      <c r="M52" s="1025"/>
      <c r="N52" s="1025"/>
      <c r="O52" s="1024"/>
      <c r="P52" s="1024"/>
      <c r="Q52" s="1024"/>
      <c r="R52" s="1024"/>
      <c r="S52" s="1025">
        <v>-244645</v>
      </c>
      <c r="T52" s="1026"/>
    </row>
    <row r="53" spans="1:21" ht="12.75">
      <c r="A53" s="1020" t="s">
        <v>965</v>
      </c>
      <c r="B53" s="1013" t="s">
        <v>967</v>
      </c>
      <c r="C53" s="1021" t="s">
        <v>968</v>
      </c>
      <c r="D53" s="1022"/>
      <c r="E53" s="1005">
        <f t="shared" si="1"/>
        <v>244645</v>
      </c>
      <c r="F53" s="1023"/>
      <c r="G53" s="1024"/>
      <c r="H53" s="1025"/>
      <c r="I53" s="1025"/>
      <c r="J53" s="1025"/>
      <c r="K53" s="1025"/>
      <c r="L53" s="1025"/>
      <c r="M53" s="1025"/>
      <c r="N53" s="1025"/>
      <c r="O53" s="1024"/>
      <c r="P53" s="1024"/>
      <c r="Q53" s="1024"/>
      <c r="R53" s="1024"/>
      <c r="S53" s="1025"/>
      <c r="T53" s="1026">
        <v>244645</v>
      </c>
      <c r="U53" s="292"/>
    </row>
    <row r="54" spans="1:20" ht="12.75">
      <c r="A54" s="1020" t="s">
        <v>969</v>
      </c>
      <c r="B54" s="1013" t="s">
        <v>970</v>
      </c>
      <c r="C54" s="1021" t="s">
        <v>973</v>
      </c>
      <c r="D54" s="1022"/>
      <c r="E54" s="1005">
        <f t="shared" si="1"/>
        <v>1377950</v>
      </c>
      <c r="F54" s="1023"/>
      <c r="G54" s="1024"/>
      <c r="H54" s="1025"/>
      <c r="I54" s="1025"/>
      <c r="J54" s="1025"/>
      <c r="K54" s="1025"/>
      <c r="L54" s="1025"/>
      <c r="M54" s="1025"/>
      <c r="N54" s="1025"/>
      <c r="O54" s="1024"/>
      <c r="P54" s="1024"/>
      <c r="Q54" s="1024"/>
      <c r="R54" s="1024"/>
      <c r="S54" s="1025"/>
      <c r="T54" s="1026">
        <v>1377950</v>
      </c>
    </row>
    <row r="55" spans="1:20" ht="12.75">
      <c r="A55" s="1020" t="s">
        <v>974</v>
      </c>
      <c r="B55" s="1013" t="s">
        <v>975</v>
      </c>
      <c r="C55" s="1021" t="s">
        <v>976</v>
      </c>
      <c r="D55" s="1022"/>
      <c r="E55" s="1005">
        <f t="shared" si="1"/>
        <v>290000000</v>
      </c>
      <c r="F55" s="1023"/>
      <c r="G55" s="1024"/>
      <c r="H55" s="1025"/>
      <c r="I55" s="1025"/>
      <c r="J55" s="1025"/>
      <c r="K55" s="1025"/>
      <c r="L55" s="1025"/>
      <c r="M55" s="1025"/>
      <c r="N55" s="1025"/>
      <c r="O55" s="1024"/>
      <c r="P55" s="1024"/>
      <c r="Q55" s="1024"/>
      <c r="R55" s="1024">
        <v>290000000</v>
      </c>
      <c r="S55" s="1025"/>
      <c r="T55" s="1026"/>
    </row>
    <row r="56" spans="1:20" ht="12.75">
      <c r="A56" s="849" t="s">
        <v>977</v>
      </c>
      <c r="B56" s="1029" t="s">
        <v>978</v>
      </c>
      <c r="C56" s="1003" t="s">
        <v>988</v>
      </c>
      <c r="D56" s="1022"/>
      <c r="E56" s="1005">
        <f t="shared" si="1"/>
        <v>30000</v>
      </c>
      <c r="F56" s="1023"/>
      <c r="G56" s="1024"/>
      <c r="H56" s="1025"/>
      <c r="I56" s="1025"/>
      <c r="J56" s="1025"/>
      <c r="K56" s="1025"/>
      <c r="L56" s="1025"/>
      <c r="M56" s="1025"/>
      <c r="N56" s="1025"/>
      <c r="O56" s="1024"/>
      <c r="P56" s="1024"/>
      <c r="Q56" s="1024">
        <v>30000</v>
      </c>
      <c r="R56" s="1024"/>
      <c r="S56" s="1025"/>
      <c r="T56" s="1026"/>
    </row>
    <row r="57" spans="1:20" ht="12.75">
      <c r="A57" s="1020" t="s">
        <v>1007</v>
      </c>
      <c r="B57" s="1013" t="s">
        <v>1008</v>
      </c>
      <c r="C57" s="1021" t="s">
        <v>1009</v>
      </c>
      <c r="D57" s="1022"/>
      <c r="E57" s="1005">
        <f t="shared" si="1"/>
        <v>2715729</v>
      </c>
      <c r="F57" s="1023"/>
      <c r="G57" s="1024"/>
      <c r="H57" s="1025"/>
      <c r="I57" s="1025"/>
      <c r="J57" s="1025"/>
      <c r="K57" s="1025"/>
      <c r="L57" s="1025"/>
      <c r="M57" s="1025"/>
      <c r="N57" s="1025">
        <v>2715729</v>
      </c>
      <c r="O57" s="1024"/>
      <c r="P57" s="1024"/>
      <c r="Q57" s="1024"/>
      <c r="R57" s="1024"/>
      <c r="S57" s="1025"/>
      <c r="T57" s="1026"/>
    </row>
    <row r="58" spans="1:20" ht="12.75">
      <c r="A58" s="1020" t="s">
        <v>1010</v>
      </c>
      <c r="B58" s="1013" t="s">
        <v>948</v>
      </c>
      <c r="C58" s="1021" t="s">
        <v>1011</v>
      </c>
      <c r="D58" s="1022"/>
      <c r="E58" s="1005">
        <f t="shared" si="1"/>
        <v>9130</v>
      </c>
      <c r="F58" s="1023"/>
      <c r="G58" s="1024"/>
      <c r="H58" s="1025"/>
      <c r="I58" s="1025"/>
      <c r="J58" s="1025"/>
      <c r="K58" s="1025"/>
      <c r="L58" s="1025"/>
      <c r="M58" s="1025"/>
      <c r="N58" s="1025">
        <v>9130</v>
      </c>
      <c r="O58" s="1024"/>
      <c r="P58" s="1024"/>
      <c r="Q58" s="1024"/>
      <c r="R58" s="1024"/>
      <c r="S58" s="1025"/>
      <c r="T58" s="1026"/>
    </row>
    <row r="59" spans="1:20" ht="12.75">
      <c r="A59" s="1020" t="s">
        <v>1012</v>
      </c>
      <c r="B59" s="1013" t="s">
        <v>1013</v>
      </c>
      <c r="C59" s="1021" t="s">
        <v>973</v>
      </c>
      <c r="D59" s="1022"/>
      <c r="E59" s="1005">
        <f>SUM(G59:T59)</f>
        <v>599622</v>
      </c>
      <c r="F59" s="1023"/>
      <c r="G59" s="1024"/>
      <c r="H59" s="1025"/>
      <c r="I59" s="1025"/>
      <c r="J59" s="1025"/>
      <c r="K59" s="1025"/>
      <c r="L59" s="1025"/>
      <c r="M59" s="1025"/>
      <c r="N59" s="1025"/>
      <c r="O59" s="1024"/>
      <c r="P59" s="1024"/>
      <c r="Q59" s="1024"/>
      <c r="R59" s="1024"/>
      <c r="S59" s="1025"/>
      <c r="T59" s="1026">
        <v>599622</v>
      </c>
    </row>
    <row r="60" spans="1:20" ht="12.75">
      <c r="A60" s="1020" t="s">
        <v>1014</v>
      </c>
      <c r="B60" s="1013" t="s">
        <v>1015</v>
      </c>
      <c r="C60" s="1021" t="s">
        <v>973</v>
      </c>
      <c r="D60" s="1022"/>
      <c r="E60" s="1030">
        <f>SUM(F60:T60)</f>
        <v>178901</v>
      </c>
      <c r="F60" s="1023"/>
      <c r="G60" s="1024"/>
      <c r="H60" s="1025"/>
      <c r="I60" s="1025"/>
      <c r="J60" s="1025"/>
      <c r="K60" s="1025"/>
      <c r="L60" s="1025"/>
      <c r="M60" s="1025"/>
      <c r="N60" s="1025"/>
      <c r="O60" s="1024"/>
      <c r="P60" s="1024"/>
      <c r="Q60" s="1024"/>
      <c r="R60" s="1024"/>
      <c r="S60" s="1031"/>
      <c r="T60" s="1026">
        <v>178901</v>
      </c>
    </row>
    <row r="61" spans="1:20" ht="13.5" thickBot="1">
      <c r="A61" s="849" t="s">
        <v>1016</v>
      </c>
      <c r="B61" s="1032" t="s">
        <v>1017</v>
      </c>
      <c r="C61" s="1033" t="s">
        <v>1018</v>
      </c>
      <c r="D61" s="1034"/>
      <c r="E61" s="1005">
        <f>SUM(G61:T61)</f>
        <v>0</v>
      </c>
      <c r="F61" s="1006"/>
      <c r="G61" s="1007"/>
      <c r="H61" s="1008"/>
      <c r="I61" s="1008">
        <v>20534661</v>
      </c>
      <c r="J61" s="1008"/>
      <c r="K61" s="1008"/>
      <c r="L61" s="1008"/>
      <c r="M61" s="1008"/>
      <c r="N61" s="1008">
        <v>-20534661</v>
      </c>
      <c r="O61" s="1008"/>
      <c r="P61" s="1008"/>
      <c r="Q61" s="1011"/>
      <c r="R61" s="1008"/>
      <c r="S61" s="1008"/>
      <c r="T61" s="1010"/>
    </row>
    <row r="62" spans="1:20" ht="13.5" thickBot="1">
      <c r="A62" s="849"/>
      <c r="B62" s="976" t="s">
        <v>788</v>
      </c>
      <c r="C62" s="1035" t="s">
        <v>1019</v>
      </c>
      <c r="D62" s="1036">
        <v>41820</v>
      </c>
      <c r="E62" s="1037">
        <f>SUM(E6:E61)</f>
        <v>2131988891</v>
      </c>
      <c r="F62" s="1038">
        <f aca="true" t="shared" si="2" ref="F62:T62">SUM(F6:F61)</f>
        <v>45293534</v>
      </c>
      <c r="G62" s="1039">
        <f t="shared" si="2"/>
        <v>205300000</v>
      </c>
      <c r="H62" s="1039">
        <f t="shared" si="2"/>
        <v>32000000</v>
      </c>
      <c r="I62" s="1039">
        <f t="shared" si="2"/>
        <v>308760661</v>
      </c>
      <c r="J62" s="1039">
        <f t="shared" si="2"/>
        <v>5481547</v>
      </c>
      <c r="K62" s="1039">
        <f t="shared" si="2"/>
        <v>3485190</v>
      </c>
      <c r="L62" s="1039">
        <f t="shared" si="2"/>
        <v>181000000</v>
      </c>
      <c r="M62" s="1039">
        <f t="shared" si="2"/>
        <v>1100000</v>
      </c>
      <c r="N62" s="1039">
        <f t="shared" si="2"/>
        <v>104570450</v>
      </c>
      <c r="O62" s="1039">
        <f t="shared" si="2"/>
        <v>377373000</v>
      </c>
      <c r="P62" s="1039">
        <f t="shared" si="2"/>
        <v>0</v>
      </c>
      <c r="Q62" s="1039">
        <f t="shared" si="2"/>
        <v>30000</v>
      </c>
      <c r="R62" s="1039">
        <f t="shared" si="2"/>
        <v>290000000</v>
      </c>
      <c r="S62" s="1039">
        <f t="shared" si="2"/>
        <v>223932391</v>
      </c>
      <c r="T62" s="1040">
        <f t="shared" si="2"/>
        <v>353662118</v>
      </c>
    </row>
    <row r="63" spans="1:20" ht="12.75">
      <c r="A63" s="849" t="s">
        <v>1020</v>
      </c>
      <c r="B63" s="1002" t="s">
        <v>1021</v>
      </c>
      <c r="C63" s="1003" t="s">
        <v>1022</v>
      </c>
      <c r="D63" s="1004"/>
      <c r="E63" s="1005">
        <f aca="true" t="shared" si="3" ref="E63:E83">SUM(G63:T63)</f>
        <v>460248</v>
      </c>
      <c r="F63" s="1006"/>
      <c r="G63" s="1007"/>
      <c r="H63" s="1008"/>
      <c r="I63" s="1008"/>
      <c r="J63" s="1008"/>
      <c r="K63" s="1008">
        <v>460248</v>
      </c>
      <c r="L63" s="1008"/>
      <c r="M63" s="1008"/>
      <c r="N63" s="1008"/>
      <c r="O63" s="1008"/>
      <c r="P63" s="1008"/>
      <c r="Q63" s="1011"/>
      <c r="R63" s="1008"/>
      <c r="S63" s="1008"/>
      <c r="T63" s="1010"/>
    </row>
    <row r="64" spans="1:20" ht="12.75">
      <c r="A64" s="849" t="s">
        <v>1023</v>
      </c>
      <c r="B64" s="1029" t="s">
        <v>1024</v>
      </c>
      <c r="C64" s="1003" t="s">
        <v>1025</v>
      </c>
      <c r="D64" s="1022"/>
      <c r="E64" s="1005">
        <f t="shared" si="3"/>
        <v>0</v>
      </c>
      <c r="F64" s="1023"/>
      <c r="G64" s="1024"/>
      <c r="H64" s="1025"/>
      <c r="I64" s="1025">
        <v>0</v>
      </c>
      <c r="J64" s="1025">
        <v>-638000</v>
      </c>
      <c r="K64" s="1025">
        <v>0</v>
      </c>
      <c r="L64" s="1025">
        <v>638000</v>
      </c>
      <c r="M64" s="1025"/>
      <c r="N64" s="1025"/>
      <c r="O64" s="1024"/>
      <c r="P64" s="1024"/>
      <c r="Q64" s="1024"/>
      <c r="R64" s="1024"/>
      <c r="S64" s="1025"/>
      <c r="T64" s="1026"/>
    </row>
    <row r="65" spans="1:20" ht="12.75">
      <c r="A65" s="849" t="s">
        <v>1026</v>
      </c>
      <c r="B65" s="1002" t="s">
        <v>1027</v>
      </c>
      <c r="C65" s="1003" t="s">
        <v>1028</v>
      </c>
      <c r="D65" s="1004"/>
      <c r="E65" s="1005">
        <f t="shared" si="3"/>
        <v>4296398</v>
      </c>
      <c r="F65" s="1006"/>
      <c r="G65" s="1007"/>
      <c r="H65" s="1008"/>
      <c r="I65" s="1008">
        <v>4296398</v>
      </c>
      <c r="J65" s="1008"/>
      <c r="K65" s="1008"/>
      <c r="L65" s="1008"/>
      <c r="M65" s="1008"/>
      <c r="N65" s="1008"/>
      <c r="O65" s="1008"/>
      <c r="P65" s="1008"/>
      <c r="Q65" s="1011"/>
      <c r="R65" s="1008"/>
      <c r="S65" s="1008"/>
      <c r="T65" s="1010"/>
    </row>
    <row r="66" spans="1:20" ht="12.75">
      <c r="A66" s="849"/>
      <c r="B66" s="1002" t="s">
        <v>1027</v>
      </c>
      <c r="C66" s="1003" t="s">
        <v>1028</v>
      </c>
      <c r="D66" s="1004"/>
      <c r="E66" s="1005">
        <f t="shared" si="3"/>
        <v>-4296398</v>
      </c>
      <c r="F66" s="1006"/>
      <c r="G66" s="1007"/>
      <c r="H66" s="1008"/>
      <c r="I66" s="1008">
        <v>-4296398</v>
      </c>
      <c r="J66" s="1008"/>
      <c r="K66" s="1008"/>
      <c r="L66" s="1008"/>
      <c r="M66" s="1008"/>
      <c r="N66" s="1008"/>
      <c r="O66" s="1008"/>
      <c r="P66" s="1008"/>
      <c r="Q66" s="1011"/>
      <c r="R66" s="1008"/>
      <c r="S66" s="1008"/>
      <c r="T66" s="1010"/>
    </row>
    <row r="67" spans="1:20" ht="12.75">
      <c r="A67" s="849" t="s">
        <v>1029</v>
      </c>
      <c r="B67" s="1002" t="s">
        <v>1030</v>
      </c>
      <c r="C67" s="1003" t="s">
        <v>1031</v>
      </c>
      <c r="D67" s="1004"/>
      <c r="E67" s="1005">
        <f t="shared" si="3"/>
        <v>460248</v>
      </c>
      <c r="F67" s="1006"/>
      <c r="G67" s="1007"/>
      <c r="H67" s="1008"/>
      <c r="I67" s="1008"/>
      <c r="J67" s="1008"/>
      <c r="K67" s="1008">
        <v>460248</v>
      </c>
      <c r="L67" s="1008"/>
      <c r="M67" s="1008"/>
      <c r="N67" s="1008"/>
      <c r="O67" s="1008"/>
      <c r="P67" s="1008"/>
      <c r="Q67" s="1011"/>
      <c r="R67" s="1008"/>
      <c r="S67" s="1008"/>
      <c r="T67" s="1010"/>
    </row>
    <row r="68" spans="1:20" ht="12.75">
      <c r="A68" s="849" t="s">
        <v>1032</v>
      </c>
      <c r="B68" s="1002" t="s">
        <v>913</v>
      </c>
      <c r="C68" s="1003" t="s">
        <v>1033</v>
      </c>
      <c r="D68" s="1004"/>
      <c r="E68" s="1005">
        <f t="shared" si="3"/>
        <v>809758</v>
      </c>
      <c r="F68" s="1006"/>
      <c r="G68" s="1007"/>
      <c r="H68" s="1008"/>
      <c r="I68" s="1008"/>
      <c r="J68" s="1008"/>
      <c r="K68" s="1008">
        <v>809758</v>
      </c>
      <c r="L68" s="1008"/>
      <c r="M68" s="1008"/>
      <c r="N68" s="1008"/>
      <c r="O68" s="1008"/>
      <c r="P68" s="1008"/>
      <c r="Q68" s="1011"/>
      <c r="R68" s="1008"/>
      <c r="S68" s="1008"/>
      <c r="T68" s="1010"/>
    </row>
    <row r="69" spans="1:20" ht="12.75">
      <c r="A69" s="849" t="s">
        <v>1034</v>
      </c>
      <c r="B69" s="1002" t="s">
        <v>1035</v>
      </c>
      <c r="C69" s="1003" t="s">
        <v>1036</v>
      </c>
      <c r="D69" s="1041"/>
      <c r="E69" s="1005">
        <f t="shared" si="3"/>
        <v>455041</v>
      </c>
      <c r="F69" s="1023"/>
      <c r="G69" s="1024"/>
      <c r="H69" s="1025"/>
      <c r="I69" s="1025"/>
      <c r="J69" s="1025"/>
      <c r="K69" s="1025">
        <v>455041</v>
      </c>
      <c r="L69" s="1025"/>
      <c r="M69" s="1025"/>
      <c r="N69" s="1025"/>
      <c r="O69" s="1024"/>
      <c r="P69" s="1024"/>
      <c r="Q69" s="1024"/>
      <c r="R69" s="1024"/>
      <c r="S69" s="1025"/>
      <c r="T69" s="1026"/>
    </row>
    <row r="70" spans="1:20" ht="12.75">
      <c r="A70" s="849" t="s">
        <v>1037</v>
      </c>
      <c r="B70" s="1002" t="s">
        <v>1038</v>
      </c>
      <c r="C70" s="1003" t="s">
        <v>1039</v>
      </c>
      <c r="D70" s="1004"/>
      <c r="E70" s="1005">
        <f t="shared" si="3"/>
        <v>4223696</v>
      </c>
      <c r="F70" s="1006"/>
      <c r="G70" s="1007"/>
      <c r="H70" s="1008"/>
      <c r="I70" s="1008">
        <v>4223696</v>
      </c>
      <c r="J70" s="1008"/>
      <c r="K70" s="1008"/>
      <c r="L70" s="1008"/>
      <c r="M70" s="1008"/>
      <c r="N70" s="1008"/>
      <c r="O70" s="1008"/>
      <c r="P70" s="1008"/>
      <c r="Q70" s="1011"/>
      <c r="R70" s="1008"/>
      <c r="S70" s="1008"/>
      <c r="T70" s="1010"/>
    </row>
    <row r="71" spans="1:20" ht="12.75">
      <c r="A71" s="849"/>
      <c r="B71" s="1002" t="s">
        <v>1038</v>
      </c>
      <c r="C71" s="1003" t="s">
        <v>1039</v>
      </c>
      <c r="D71" s="1004"/>
      <c r="E71" s="1005">
        <f t="shared" si="3"/>
        <v>-4223696</v>
      </c>
      <c r="F71" s="1006"/>
      <c r="G71" s="1007"/>
      <c r="H71" s="1008"/>
      <c r="I71" s="1008">
        <v>-4223696</v>
      </c>
      <c r="J71" s="1008"/>
      <c r="K71" s="1008"/>
      <c r="L71" s="1008"/>
      <c r="M71" s="1008"/>
      <c r="N71" s="1008"/>
      <c r="O71" s="1008"/>
      <c r="P71" s="1008"/>
      <c r="Q71" s="1011"/>
      <c r="R71" s="1008"/>
      <c r="S71" s="1008"/>
      <c r="T71" s="1010"/>
    </row>
    <row r="72" spans="1:20" ht="12.75">
      <c r="A72" s="849" t="s">
        <v>1040</v>
      </c>
      <c r="B72" s="1029" t="s">
        <v>1041</v>
      </c>
      <c r="C72" s="1003" t="s">
        <v>973</v>
      </c>
      <c r="D72" s="1004"/>
      <c r="E72" s="1005">
        <f t="shared" si="3"/>
        <v>1382903</v>
      </c>
      <c r="F72" s="1006"/>
      <c r="G72" s="1007"/>
      <c r="H72" s="1008"/>
      <c r="I72" s="1008"/>
      <c r="J72" s="1008"/>
      <c r="K72" s="1008"/>
      <c r="L72" s="1008"/>
      <c r="M72" s="1008"/>
      <c r="N72" s="1008"/>
      <c r="O72" s="1008"/>
      <c r="P72" s="1008"/>
      <c r="Q72" s="1011"/>
      <c r="R72" s="1008"/>
      <c r="S72" s="1008"/>
      <c r="T72" s="1010">
        <v>1382903</v>
      </c>
    </row>
    <row r="73" spans="1:20" ht="12.75">
      <c r="A73" s="849" t="s">
        <v>1042</v>
      </c>
      <c r="B73" s="1029" t="s">
        <v>1043</v>
      </c>
      <c r="C73" s="1003" t="s">
        <v>973</v>
      </c>
      <c r="D73" s="1004"/>
      <c r="E73" s="1005">
        <f t="shared" si="3"/>
        <v>101600</v>
      </c>
      <c r="F73" s="1006"/>
      <c r="G73" s="1007"/>
      <c r="H73" s="1008"/>
      <c r="I73" s="1008"/>
      <c r="J73" s="1008"/>
      <c r="K73" s="1008"/>
      <c r="L73" s="1008"/>
      <c r="M73" s="1008"/>
      <c r="N73" s="1008"/>
      <c r="O73" s="1008"/>
      <c r="P73" s="1008"/>
      <c r="Q73" s="1011"/>
      <c r="R73" s="1008"/>
      <c r="S73" s="1008"/>
      <c r="T73" s="1010">
        <v>101600</v>
      </c>
    </row>
    <row r="74" spans="1:20" ht="12.75">
      <c r="A74" s="849" t="s">
        <v>1044</v>
      </c>
      <c r="B74" s="1002" t="s">
        <v>1038</v>
      </c>
      <c r="C74" s="1003" t="s">
        <v>1039</v>
      </c>
      <c r="D74" s="1004"/>
      <c r="E74" s="1005">
        <f t="shared" si="3"/>
        <v>4223696</v>
      </c>
      <c r="F74" s="1006"/>
      <c r="G74" s="1007"/>
      <c r="H74" s="1008"/>
      <c r="I74" s="1008">
        <v>4223696</v>
      </c>
      <c r="J74" s="1008"/>
      <c r="K74" s="1008"/>
      <c r="L74" s="1008"/>
      <c r="M74" s="1008"/>
      <c r="N74" s="1008"/>
      <c r="O74" s="1008"/>
      <c r="P74" s="1008"/>
      <c r="Q74" s="1011"/>
      <c r="R74" s="1008"/>
      <c r="S74" s="1008"/>
      <c r="T74" s="1010"/>
    </row>
    <row r="75" spans="1:20" ht="12.75">
      <c r="A75" s="849"/>
      <c r="B75" s="1002" t="s">
        <v>1038</v>
      </c>
      <c r="C75" s="1003" t="s">
        <v>1039</v>
      </c>
      <c r="D75" s="1004"/>
      <c r="E75" s="1005">
        <f t="shared" si="3"/>
        <v>-4223696</v>
      </c>
      <c r="F75" s="1006"/>
      <c r="G75" s="1007"/>
      <c r="H75" s="1008"/>
      <c r="I75" s="1008">
        <v>-4223696</v>
      </c>
      <c r="J75" s="1008"/>
      <c r="K75" s="1008"/>
      <c r="L75" s="1008"/>
      <c r="M75" s="1008"/>
      <c r="N75" s="1008"/>
      <c r="O75" s="1008"/>
      <c r="P75" s="1008"/>
      <c r="Q75" s="1011"/>
      <c r="R75" s="1008"/>
      <c r="S75" s="1008"/>
      <c r="T75" s="1010"/>
    </row>
    <row r="76" spans="1:20" ht="12.75">
      <c r="A76" s="849" t="s">
        <v>1045</v>
      </c>
      <c r="B76" s="1029" t="s">
        <v>1046</v>
      </c>
      <c r="C76" s="1042" t="s">
        <v>1047</v>
      </c>
      <c r="D76" s="1022"/>
      <c r="E76" s="1005">
        <f t="shared" si="3"/>
        <v>2358000</v>
      </c>
      <c r="F76" s="1023"/>
      <c r="G76" s="1024"/>
      <c r="H76" s="1025"/>
      <c r="I76" s="1025"/>
      <c r="J76" s="1031">
        <v>2358000</v>
      </c>
      <c r="K76" s="1025"/>
      <c r="L76" s="1025"/>
      <c r="M76" s="1025"/>
      <c r="N76" s="1025"/>
      <c r="O76" s="1024"/>
      <c r="P76" s="1024"/>
      <c r="Q76" s="1024"/>
      <c r="R76" s="1024"/>
      <c r="S76" s="1025"/>
      <c r="T76" s="1026"/>
    </row>
    <row r="77" spans="1:20" ht="12.75">
      <c r="A77" s="849" t="s">
        <v>1048</v>
      </c>
      <c r="B77" s="1029" t="s">
        <v>1049</v>
      </c>
      <c r="C77" s="1042" t="s">
        <v>1050</v>
      </c>
      <c r="D77" s="1022"/>
      <c r="E77" s="1005">
        <f t="shared" si="3"/>
        <v>2073529</v>
      </c>
      <c r="F77" s="1023"/>
      <c r="G77" s="1024"/>
      <c r="H77" s="1025"/>
      <c r="I77" s="1025"/>
      <c r="J77" s="1025"/>
      <c r="K77" s="1025"/>
      <c r="L77" s="1025"/>
      <c r="M77" s="1025"/>
      <c r="N77" s="1025"/>
      <c r="O77" s="1024">
        <v>2073529</v>
      </c>
      <c r="P77" s="1024"/>
      <c r="Q77" s="1024"/>
      <c r="R77" s="1024"/>
      <c r="S77" s="1025"/>
      <c r="T77" s="1026"/>
    </row>
    <row r="78" spans="1:20" ht="12.75">
      <c r="A78" s="849" t="s">
        <v>1051</v>
      </c>
      <c r="B78" s="1029" t="s">
        <v>1052</v>
      </c>
      <c r="C78" s="1042" t="s">
        <v>1053</v>
      </c>
      <c r="D78" s="1022"/>
      <c r="E78" s="1005">
        <f t="shared" si="3"/>
        <v>2923680</v>
      </c>
      <c r="F78" s="1023"/>
      <c r="G78" s="1024"/>
      <c r="H78" s="1025"/>
      <c r="I78" s="1025"/>
      <c r="J78" s="1025"/>
      <c r="K78" s="1025"/>
      <c r="L78" s="1025"/>
      <c r="M78" s="1025"/>
      <c r="N78" s="1025">
        <v>2923680</v>
      </c>
      <c r="O78" s="1024"/>
      <c r="P78" s="1024"/>
      <c r="Q78" s="1024"/>
      <c r="R78" s="1024"/>
      <c r="S78" s="1025"/>
      <c r="T78" s="1026"/>
    </row>
    <row r="79" spans="1:20" ht="12.75">
      <c r="A79" s="849" t="s">
        <v>1054</v>
      </c>
      <c r="B79" s="1029" t="s">
        <v>1055</v>
      </c>
      <c r="C79" s="1003" t="s">
        <v>973</v>
      </c>
      <c r="D79" s="1022"/>
      <c r="E79" s="1005">
        <f t="shared" si="3"/>
        <v>1060400</v>
      </c>
      <c r="F79" s="1023"/>
      <c r="G79" s="1024"/>
      <c r="H79" s="1025"/>
      <c r="I79" s="1025"/>
      <c r="J79" s="1025"/>
      <c r="K79" s="1025"/>
      <c r="L79" s="1025"/>
      <c r="M79" s="1025"/>
      <c r="N79" s="1025"/>
      <c r="O79" s="1024"/>
      <c r="P79" s="1024"/>
      <c r="Q79" s="1024"/>
      <c r="R79" s="1024"/>
      <c r="S79" s="1025"/>
      <c r="T79" s="1026">
        <v>1060400</v>
      </c>
    </row>
    <row r="80" spans="1:20" ht="12.75">
      <c r="A80" s="849" t="s">
        <v>1056</v>
      </c>
      <c r="B80" s="1029" t="s">
        <v>1057</v>
      </c>
      <c r="C80" s="1003" t="s">
        <v>973</v>
      </c>
      <c r="D80" s="1022"/>
      <c r="E80" s="1005">
        <f t="shared" si="3"/>
        <v>180000</v>
      </c>
      <c r="F80" s="1023"/>
      <c r="G80" s="1024"/>
      <c r="H80" s="1025"/>
      <c r="I80" s="1025"/>
      <c r="J80" s="1025"/>
      <c r="K80" s="1025"/>
      <c r="L80" s="1025"/>
      <c r="M80" s="1025"/>
      <c r="N80" s="1025"/>
      <c r="O80" s="1024"/>
      <c r="P80" s="1024"/>
      <c r="Q80" s="1024"/>
      <c r="R80" s="1024"/>
      <c r="S80" s="1025"/>
      <c r="T80" s="1026">
        <v>180000</v>
      </c>
    </row>
    <row r="81" spans="1:20" ht="12.75">
      <c r="A81" s="849" t="s">
        <v>1058</v>
      </c>
      <c r="B81" s="1029" t="s">
        <v>1059</v>
      </c>
      <c r="C81" s="1003" t="s">
        <v>973</v>
      </c>
      <c r="D81" s="1022"/>
      <c r="E81" s="1005">
        <f t="shared" si="3"/>
        <v>112000</v>
      </c>
      <c r="F81" s="1023"/>
      <c r="G81" s="1024"/>
      <c r="H81" s="1025"/>
      <c r="I81" s="1025"/>
      <c r="J81" s="1025"/>
      <c r="K81" s="1025"/>
      <c r="L81" s="1025"/>
      <c r="M81" s="1025"/>
      <c r="N81" s="1025"/>
      <c r="O81" s="1024"/>
      <c r="P81" s="1024"/>
      <c r="Q81" s="1024"/>
      <c r="R81" s="1024"/>
      <c r="S81" s="1025"/>
      <c r="T81" s="1026">
        <v>112000</v>
      </c>
    </row>
    <row r="82" spans="1:20" ht="12.75">
      <c r="A82" s="849" t="s">
        <v>1060</v>
      </c>
      <c r="B82" s="1029" t="s">
        <v>1061</v>
      </c>
      <c r="C82" s="1042" t="s">
        <v>1062</v>
      </c>
      <c r="D82" s="1022"/>
      <c r="E82" s="1005">
        <f t="shared" si="3"/>
        <v>179994</v>
      </c>
      <c r="F82" s="1023"/>
      <c r="G82" s="1024"/>
      <c r="H82" s="1025"/>
      <c r="I82" s="1025"/>
      <c r="J82" s="1025"/>
      <c r="K82" s="1025"/>
      <c r="L82" s="1025"/>
      <c r="M82" s="1025"/>
      <c r="N82" s="1025">
        <v>179994</v>
      </c>
      <c r="O82" s="1024"/>
      <c r="P82" s="1024"/>
      <c r="Q82" s="1024"/>
      <c r="R82" s="1024"/>
      <c r="S82" s="1025"/>
      <c r="T82" s="1026"/>
    </row>
    <row r="83" spans="1:20" ht="12.75">
      <c r="A83" s="849" t="s">
        <v>1063</v>
      </c>
      <c r="B83" s="1029" t="s">
        <v>1064</v>
      </c>
      <c r="C83" s="1042" t="s">
        <v>1065</v>
      </c>
      <c r="D83" s="1022"/>
      <c r="E83" s="1005">
        <f t="shared" si="3"/>
        <v>90000</v>
      </c>
      <c r="F83" s="1023"/>
      <c r="G83" s="1024"/>
      <c r="H83" s="1025"/>
      <c r="I83" s="1025"/>
      <c r="J83" s="1025"/>
      <c r="K83" s="1025"/>
      <c r="L83" s="1025"/>
      <c r="M83" s="1025"/>
      <c r="N83" s="1025">
        <v>90000</v>
      </c>
      <c r="O83" s="1024"/>
      <c r="P83" s="1024"/>
      <c r="Q83" s="1024"/>
      <c r="R83" s="1024"/>
      <c r="S83" s="1025"/>
      <c r="T83" s="1026"/>
    </row>
    <row r="84" spans="1:20" ht="12.75">
      <c r="A84" s="849" t="s">
        <v>1066</v>
      </c>
      <c r="B84" s="1029" t="s">
        <v>1067</v>
      </c>
      <c r="C84" s="1042" t="s">
        <v>1068</v>
      </c>
      <c r="D84" s="1022"/>
      <c r="E84" s="1005">
        <f>SUM(F84:T84)</f>
        <v>2500000</v>
      </c>
      <c r="F84" s="1023">
        <v>2500000</v>
      </c>
      <c r="G84" s="1024"/>
      <c r="H84" s="1025"/>
      <c r="I84" s="1025"/>
      <c r="J84" s="1025"/>
      <c r="K84" s="1025"/>
      <c r="L84" s="1025"/>
      <c r="M84" s="1025"/>
      <c r="N84" s="1025"/>
      <c r="O84" s="1024"/>
      <c r="P84" s="1024"/>
      <c r="Q84" s="1024"/>
      <c r="R84" s="1024"/>
      <c r="S84" s="1025"/>
      <c r="T84" s="1026"/>
    </row>
    <row r="85" spans="1:20" ht="12.75">
      <c r="A85" s="849" t="s">
        <v>1069</v>
      </c>
      <c r="B85" s="1029" t="s">
        <v>1070</v>
      </c>
      <c r="C85" s="1042" t="s">
        <v>1071</v>
      </c>
      <c r="D85" s="1022"/>
      <c r="E85" s="1005">
        <f aca="true" t="shared" si="4" ref="E85:E106">SUM(F85:T85)</f>
        <v>722049</v>
      </c>
      <c r="F85" s="1023"/>
      <c r="G85" s="1024"/>
      <c r="H85" s="1025"/>
      <c r="I85" s="1025"/>
      <c r="J85" s="1025"/>
      <c r="K85" s="1025"/>
      <c r="L85" s="1025"/>
      <c r="M85" s="1025"/>
      <c r="N85" s="1025"/>
      <c r="O85" s="1024"/>
      <c r="P85" s="1024"/>
      <c r="Q85" s="1024">
        <v>722049</v>
      </c>
      <c r="R85" s="1024"/>
      <c r="S85" s="1025"/>
      <c r="T85" s="1026"/>
    </row>
    <row r="86" spans="1:20" ht="12.75">
      <c r="A86" s="849" t="s">
        <v>1072</v>
      </c>
      <c r="B86" s="1029" t="s">
        <v>1073</v>
      </c>
      <c r="C86" s="1042" t="s">
        <v>1074</v>
      </c>
      <c r="D86" s="1022"/>
      <c r="E86" s="1005">
        <f t="shared" si="4"/>
        <v>32000</v>
      </c>
      <c r="F86" s="1023"/>
      <c r="G86" s="1024"/>
      <c r="H86" s="1025"/>
      <c r="I86" s="1025"/>
      <c r="J86" s="1025"/>
      <c r="K86" s="1025"/>
      <c r="L86" s="1025"/>
      <c r="M86" s="1025"/>
      <c r="N86" s="1025"/>
      <c r="O86" s="1024"/>
      <c r="P86" s="1024"/>
      <c r="Q86" s="1024">
        <v>32000</v>
      </c>
      <c r="R86" s="1024"/>
      <c r="S86" s="1025"/>
      <c r="T86" s="1026"/>
    </row>
    <row r="87" spans="1:20" ht="12.75">
      <c r="A87" s="849" t="s">
        <v>1075</v>
      </c>
      <c r="B87" s="1029" t="s">
        <v>1076</v>
      </c>
      <c r="C87" s="1042" t="s">
        <v>1077</v>
      </c>
      <c r="D87" s="1022"/>
      <c r="E87" s="1005">
        <f t="shared" si="4"/>
        <v>251731</v>
      </c>
      <c r="F87" s="1023"/>
      <c r="G87" s="1024"/>
      <c r="H87" s="1025"/>
      <c r="I87" s="1025"/>
      <c r="J87" s="1025"/>
      <c r="K87" s="1025"/>
      <c r="L87" s="1025"/>
      <c r="M87" s="1025"/>
      <c r="N87" s="1025"/>
      <c r="O87" s="1024"/>
      <c r="P87" s="1024"/>
      <c r="Q87" s="1024">
        <v>251731</v>
      </c>
      <c r="R87" s="1024"/>
      <c r="S87" s="1025"/>
      <c r="T87" s="1026"/>
    </row>
    <row r="88" spans="1:20" ht="12.75">
      <c r="A88" s="849" t="s">
        <v>1078</v>
      </c>
      <c r="B88" s="1029" t="s">
        <v>1079</v>
      </c>
      <c r="C88" s="1042" t="s">
        <v>1080</v>
      </c>
      <c r="D88" s="1022"/>
      <c r="E88" s="1005">
        <f t="shared" si="4"/>
        <v>20627000</v>
      </c>
      <c r="F88" s="1023"/>
      <c r="G88" s="1024"/>
      <c r="H88" s="1025"/>
      <c r="I88" s="1025"/>
      <c r="J88" s="1025"/>
      <c r="K88" s="1025"/>
      <c r="L88" s="1025"/>
      <c r="M88" s="1025"/>
      <c r="N88" s="1025">
        <v>20627000</v>
      </c>
      <c r="O88" s="1024"/>
      <c r="P88" s="1024"/>
      <c r="Q88" s="1024"/>
      <c r="R88" s="1024"/>
      <c r="S88" s="1025"/>
      <c r="T88" s="1026"/>
    </row>
    <row r="89" spans="1:20" ht="12.75">
      <c r="A89" s="849" t="s">
        <v>1081</v>
      </c>
      <c r="B89" s="1029" t="s">
        <v>1082</v>
      </c>
      <c r="C89" s="1042" t="s">
        <v>1083</v>
      </c>
      <c r="D89" s="1022"/>
      <c r="E89" s="1005">
        <f t="shared" si="4"/>
        <v>9500000</v>
      </c>
      <c r="F89" s="1023">
        <v>9500000</v>
      </c>
      <c r="G89" s="1024"/>
      <c r="H89" s="1025"/>
      <c r="I89" s="1025"/>
      <c r="J89" s="1025"/>
      <c r="K89" s="1025"/>
      <c r="L89" s="1025"/>
      <c r="M89" s="1025"/>
      <c r="N89" s="1025"/>
      <c r="O89" s="1024"/>
      <c r="P89" s="1024"/>
      <c r="Q89" s="1024"/>
      <c r="R89" s="1024"/>
      <c r="S89" s="1025"/>
      <c r="T89" s="1026"/>
    </row>
    <row r="90" spans="1:20" ht="12.75">
      <c r="A90" s="849" t="s">
        <v>1084</v>
      </c>
      <c r="B90" s="1029" t="s">
        <v>1085</v>
      </c>
      <c r="C90" s="1042" t="s">
        <v>1086</v>
      </c>
      <c r="D90" s="1022"/>
      <c r="E90" s="1005">
        <f t="shared" si="4"/>
        <v>250488</v>
      </c>
      <c r="F90" s="1023">
        <v>250488</v>
      </c>
      <c r="G90" s="1024"/>
      <c r="H90" s="1025"/>
      <c r="I90" s="1025"/>
      <c r="J90" s="1025"/>
      <c r="K90" s="1025"/>
      <c r="L90" s="1025"/>
      <c r="M90" s="1025"/>
      <c r="N90" s="1025"/>
      <c r="O90" s="1024"/>
      <c r="P90" s="1024"/>
      <c r="Q90" s="1024"/>
      <c r="R90" s="1024"/>
      <c r="S90" s="1025"/>
      <c r="T90" s="1026"/>
    </row>
    <row r="91" spans="1:20" ht="12.75">
      <c r="A91" s="849" t="s">
        <v>1087</v>
      </c>
      <c r="B91" s="1029" t="s">
        <v>1088</v>
      </c>
      <c r="C91" s="1042" t="s">
        <v>1089</v>
      </c>
      <c r="D91" s="1022"/>
      <c r="E91" s="1005">
        <f t="shared" si="4"/>
        <v>241050</v>
      </c>
      <c r="F91" s="1023"/>
      <c r="G91" s="1024"/>
      <c r="H91" s="1025"/>
      <c r="I91" s="1025"/>
      <c r="J91" s="1025"/>
      <c r="K91" s="1025"/>
      <c r="L91" s="1025"/>
      <c r="M91" s="1025">
        <v>241050</v>
      </c>
      <c r="N91" s="1025"/>
      <c r="O91" s="1024"/>
      <c r="P91" s="1024"/>
      <c r="Q91" s="1024"/>
      <c r="R91" s="1024"/>
      <c r="S91" s="1025"/>
      <c r="T91" s="1026"/>
    </row>
    <row r="92" spans="1:20" ht="12.75">
      <c r="A92" s="849" t="s">
        <v>1090</v>
      </c>
      <c r="B92" s="1013" t="s">
        <v>1091</v>
      </c>
      <c r="C92" s="1021" t="s">
        <v>976</v>
      </c>
      <c r="D92" s="1022"/>
      <c r="E92" s="1005">
        <f t="shared" si="4"/>
        <v>-130000000</v>
      </c>
      <c r="F92" s="1023"/>
      <c r="G92" s="1024"/>
      <c r="H92" s="1025"/>
      <c r="I92" s="1025"/>
      <c r="J92" s="1025"/>
      <c r="K92" s="1025"/>
      <c r="L92" s="1025"/>
      <c r="M92" s="1025"/>
      <c r="N92" s="1025"/>
      <c r="O92" s="1024"/>
      <c r="P92" s="1024"/>
      <c r="Q92" s="1024"/>
      <c r="R92" s="1024">
        <v>-130000000</v>
      </c>
      <c r="S92" s="1025"/>
      <c r="T92" s="1026"/>
    </row>
    <row r="93" spans="1:20" ht="12.75">
      <c r="A93" s="849" t="s">
        <v>1092</v>
      </c>
      <c r="B93" s="1029" t="s">
        <v>1093</v>
      </c>
      <c r="C93" s="1042" t="s">
        <v>976</v>
      </c>
      <c r="D93" s="1022"/>
      <c r="E93" s="1005">
        <f t="shared" si="4"/>
        <v>41500000</v>
      </c>
      <c r="F93" s="1023"/>
      <c r="G93" s="1024"/>
      <c r="H93" s="1025"/>
      <c r="I93" s="1025"/>
      <c r="J93" s="1025"/>
      <c r="K93" s="1025"/>
      <c r="L93" s="1025"/>
      <c r="M93" s="1025"/>
      <c r="N93" s="1025"/>
      <c r="O93" s="1024"/>
      <c r="P93" s="1024"/>
      <c r="Q93" s="1024"/>
      <c r="R93" s="1024">
        <v>41500000</v>
      </c>
      <c r="S93" s="1025"/>
      <c r="T93" s="1026"/>
    </row>
    <row r="94" spans="1:20" ht="12.75">
      <c r="A94" s="849" t="s">
        <v>1094</v>
      </c>
      <c r="B94" s="1029" t="s">
        <v>1095</v>
      </c>
      <c r="C94" s="1003" t="s">
        <v>973</v>
      </c>
      <c r="D94" s="1022"/>
      <c r="E94" s="1005">
        <f t="shared" si="4"/>
        <v>508000</v>
      </c>
      <c r="F94" s="1023"/>
      <c r="G94" s="1024"/>
      <c r="H94" s="1025"/>
      <c r="I94" s="1025"/>
      <c r="J94" s="1025"/>
      <c r="K94" s="1025"/>
      <c r="L94" s="1025"/>
      <c r="M94" s="1025"/>
      <c r="N94" s="1025"/>
      <c r="O94" s="1024"/>
      <c r="P94" s="1024"/>
      <c r="Q94" s="1024"/>
      <c r="R94" s="1024"/>
      <c r="S94" s="1025"/>
      <c r="T94" s="1026">
        <v>508000</v>
      </c>
    </row>
    <row r="95" spans="1:20" ht="12.75">
      <c r="A95" s="849" t="s">
        <v>1096</v>
      </c>
      <c r="B95" s="1029" t="s">
        <v>1097</v>
      </c>
      <c r="C95" s="1003" t="s">
        <v>973</v>
      </c>
      <c r="D95" s="1022"/>
      <c r="E95" s="1005">
        <f t="shared" si="4"/>
        <v>183000</v>
      </c>
      <c r="F95" s="1023"/>
      <c r="G95" s="1024"/>
      <c r="H95" s="1025"/>
      <c r="I95" s="1025"/>
      <c r="J95" s="1025"/>
      <c r="K95" s="1025"/>
      <c r="L95" s="1025"/>
      <c r="M95" s="1025"/>
      <c r="N95" s="1025"/>
      <c r="O95" s="1024"/>
      <c r="P95" s="1024"/>
      <c r="Q95" s="1024"/>
      <c r="R95" s="1024"/>
      <c r="S95" s="1025"/>
      <c r="T95" s="1026">
        <v>183000</v>
      </c>
    </row>
    <row r="96" spans="1:20" ht="12.75">
      <c r="A96" s="849" t="s">
        <v>1098</v>
      </c>
      <c r="B96" s="1029" t="s">
        <v>1099</v>
      </c>
      <c r="C96" s="1003" t="s">
        <v>973</v>
      </c>
      <c r="D96" s="1022"/>
      <c r="E96" s="1005">
        <f t="shared" si="4"/>
        <v>119190</v>
      </c>
      <c r="F96" s="1023"/>
      <c r="G96" s="1024"/>
      <c r="H96" s="1025"/>
      <c r="I96" s="1025"/>
      <c r="J96" s="1025"/>
      <c r="K96" s="1025"/>
      <c r="L96" s="1025"/>
      <c r="M96" s="1025"/>
      <c r="N96" s="1025"/>
      <c r="O96" s="1024"/>
      <c r="P96" s="1024"/>
      <c r="Q96" s="1024"/>
      <c r="R96" s="1024"/>
      <c r="S96" s="1025"/>
      <c r="T96" s="1026">
        <v>119190</v>
      </c>
    </row>
    <row r="97" spans="1:20" ht="12.75">
      <c r="A97" s="1020" t="s">
        <v>1100</v>
      </c>
      <c r="B97" s="1013" t="s">
        <v>1101</v>
      </c>
      <c r="C97" s="1021" t="s">
        <v>973</v>
      </c>
      <c r="D97" s="1022"/>
      <c r="E97" s="1005">
        <f t="shared" si="4"/>
        <v>28830</v>
      </c>
      <c r="F97" s="1023"/>
      <c r="G97" s="1024"/>
      <c r="H97" s="1025"/>
      <c r="I97" s="1025"/>
      <c r="J97" s="1025"/>
      <c r="K97" s="1025"/>
      <c r="L97" s="1025"/>
      <c r="M97" s="1025"/>
      <c r="N97" s="1025"/>
      <c r="O97" s="1024"/>
      <c r="P97" s="1024"/>
      <c r="Q97" s="1024"/>
      <c r="R97" s="1024"/>
      <c r="S97" s="1025"/>
      <c r="T97" s="1026">
        <v>28830</v>
      </c>
    </row>
    <row r="98" spans="1:20" ht="12.75">
      <c r="A98" s="1020" t="s">
        <v>1102</v>
      </c>
      <c r="B98" s="1013" t="s">
        <v>1103</v>
      </c>
      <c r="C98" s="1021" t="s">
        <v>973</v>
      </c>
      <c r="D98" s="1022"/>
      <c r="E98" s="1005">
        <f t="shared" si="4"/>
        <v>202753</v>
      </c>
      <c r="F98" s="1023"/>
      <c r="G98" s="1024"/>
      <c r="H98" s="1025"/>
      <c r="I98" s="1025"/>
      <c r="J98" s="1025"/>
      <c r="K98" s="1025"/>
      <c r="L98" s="1025"/>
      <c r="M98" s="1025"/>
      <c r="N98" s="1025"/>
      <c r="O98" s="1024"/>
      <c r="P98" s="1024"/>
      <c r="Q98" s="1024"/>
      <c r="R98" s="1024"/>
      <c r="S98" s="1025"/>
      <c r="T98" s="1026">
        <v>202753</v>
      </c>
    </row>
    <row r="99" spans="1:20" ht="12.75">
      <c r="A99" s="1020" t="s">
        <v>1104</v>
      </c>
      <c r="B99" s="1013" t="s">
        <v>1105</v>
      </c>
      <c r="C99" s="1021" t="s">
        <v>973</v>
      </c>
      <c r="D99" s="1022"/>
      <c r="E99" s="1005">
        <f t="shared" si="4"/>
        <v>321818</v>
      </c>
      <c r="F99" s="1023"/>
      <c r="G99" s="1024"/>
      <c r="H99" s="1025"/>
      <c r="I99" s="1025"/>
      <c r="J99" s="1025"/>
      <c r="K99" s="1025"/>
      <c r="L99" s="1025"/>
      <c r="M99" s="1025"/>
      <c r="N99" s="1025"/>
      <c r="O99" s="1024"/>
      <c r="P99" s="1024"/>
      <c r="Q99" s="1024"/>
      <c r="R99" s="1024"/>
      <c r="S99" s="1025"/>
      <c r="T99" s="1026">
        <v>321818</v>
      </c>
    </row>
    <row r="100" spans="1:20" ht="12.75">
      <c r="A100" s="1020" t="s">
        <v>1106</v>
      </c>
      <c r="B100" s="1013" t="s">
        <v>1107</v>
      </c>
      <c r="C100" s="1021" t="s">
        <v>973</v>
      </c>
      <c r="D100" s="1022"/>
      <c r="E100" s="1005">
        <f t="shared" si="4"/>
        <v>219202</v>
      </c>
      <c r="F100" s="1023"/>
      <c r="G100" s="1024"/>
      <c r="H100" s="1025"/>
      <c r="I100" s="1025"/>
      <c r="J100" s="1025"/>
      <c r="K100" s="1025"/>
      <c r="L100" s="1025"/>
      <c r="M100" s="1025"/>
      <c r="N100" s="1025"/>
      <c r="O100" s="1024"/>
      <c r="P100" s="1024"/>
      <c r="Q100" s="1024"/>
      <c r="R100" s="1024"/>
      <c r="S100" s="1025"/>
      <c r="T100" s="1026">
        <v>219202</v>
      </c>
    </row>
    <row r="101" spans="1:20" ht="12.75">
      <c r="A101" s="1020" t="s">
        <v>1108</v>
      </c>
      <c r="B101" s="1013" t="s">
        <v>1105</v>
      </c>
      <c r="C101" s="1021" t="s">
        <v>973</v>
      </c>
      <c r="D101" s="1022"/>
      <c r="E101" s="1005">
        <f t="shared" si="4"/>
        <v>965454</v>
      </c>
      <c r="F101" s="1023"/>
      <c r="G101" s="1024"/>
      <c r="H101" s="1025"/>
      <c r="I101" s="1025"/>
      <c r="J101" s="1025"/>
      <c r="K101" s="1025"/>
      <c r="L101" s="1025"/>
      <c r="M101" s="1025"/>
      <c r="N101" s="1025"/>
      <c r="O101" s="1024"/>
      <c r="P101" s="1024"/>
      <c r="Q101" s="1024"/>
      <c r="R101" s="1024"/>
      <c r="S101" s="1025"/>
      <c r="T101" s="1026">
        <v>965454</v>
      </c>
    </row>
    <row r="102" spans="1:20" ht="12.75">
      <c r="A102" s="1020" t="s">
        <v>1109</v>
      </c>
      <c r="B102" s="1013" t="s">
        <v>1107</v>
      </c>
      <c r="C102" s="1021" t="s">
        <v>973</v>
      </c>
      <c r="D102" s="1022"/>
      <c r="E102" s="1005">
        <f t="shared" si="4"/>
        <v>655834</v>
      </c>
      <c r="F102" s="1023"/>
      <c r="G102" s="1024"/>
      <c r="H102" s="1025"/>
      <c r="I102" s="1025"/>
      <c r="J102" s="1025"/>
      <c r="K102" s="1025"/>
      <c r="L102" s="1025"/>
      <c r="M102" s="1025"/>
      <c r="N102" s="1025"/>
      <c r="O102" s="1024"/>
      <c r="P102" s="1024"/>
      <c r="Q102" s="1024"/>
      <c r="R102" s="1024"/>
      <c r="S102" s="1025"/>
      <c r="T102" s="1026">
        <v>655834</v>
      </c>
    </row>
    <row r="103" spans="1:20" ht="12.75">
      <c r="A103" s="1020" t="s">
        <v>1110</v>
      </c>
      <c r="B103" s="1013" t="s">
        <v>1111</v>
      </c>
      <c r="C103" s="1021" t="s">
        <v>973</v>
      </c>
      <c r="D103" s="1022"/>
      <c r="E103" s="1005">
        <f t="shared" si="4"/>
        <v>1313180</v>
      </c>
      <c r="F103" s="1023"/>
      <c r="G103" s="1024"/>
      <c r="H103" s="1025"/>
      <c r="I103" s="1025"/>
      <c r="J103" s="1025"/>
      <c r="K103" s="1025"/>
      <c r="L103" s="1025"/>
      <c r="M103" s="1025"/>
      <c r="N103" s="1025"/>
      <c r="O103" s="1024"/>
      <c r="P103" s="1024"/>
      <c r="Q103" s="1024"/>
      <c r="R103" s="1024"/>
      <c r="S103" s="1025"/>
      <c r="T103" s="1026">
        <v>1313180</v>
      </c>
    </row>
    <row r="104" spans="1:20" ht="12.75">
      <c r="A104" s="1020" t="s">
        <v>1112</v>
      </c>
      <c r="B104" s="1013" t="s">
        <v>1113</v>
      </c>
      <c r="C104" s="1021" t="s">
        <v>973</v>
      </c>
      <c r="D104" s="1022"/>
      <c r="E104" s="1005">
        <f t="shared" si="4"/>
        <v>490347</v>
      </c>
      <c r="F104" s="1023"/>
      <c r="G104" s="1024"/>
      <c r="H104" s="1025"/>
      <c r="I104" s="1025"/>
      <c r="J104" s="1025"/>
      <c r="K104" s="1025"/>
      <c r="L104" s="1025"/>
      <c r="M104" s="1025"/>
      <c r="N104" s="1025"/>
      <c r="O104" s="1024"/>
      <c r="P104" s="1024"/>
      <c r="Q104" s="1024"/>
      <c r="R104" s="1024"/>
      <c r="S104" s="1025"/>
      <c r="T104" s="1026">
        <v>490347</v>
      </c>
    </row>
    <row r="105" spans="1:20" ht="12.75">
      <c r="A105" s="1020" t="s">
        <v>1114</v>
      </c>
      <c r="B105" s="1013" t="s">
        <v>1115</v>
      </c>
      <c r="C105" s="1021" t="s">
        <v>973</v>
      </c>
      <c r="D105" s="1022"/>
      <c r="E105" s="1005">
        <f t="shared" si="4"/>
        <v>936498</v>
      </c>
      <c r="F105" s="1023"/>
      <c r="G105" s="1024"/>
      <c r="H105" s="1025"/>
      <c r="I105" s="1025"/>
      <c r="J105" s="1025"/>
      <c r="K105" s="1025"/>
      <c r="L105" s="1025"/>
      <c r="M105" s="1025"/>
      <c r="N105" s="1025"/>
      <c r="O105" s="1024"/>
      <c r="P105" s="1024"/>
      <c r="Q105" s="1024"/>
      <c r="R105" s="1024"/>
      <c r="S105" s="1025"/>
      <c r="T105" s="1026">
        <v>936498</v>
      </c>
    </row>
    <row r="106" spans="1:20" ht="13.5" thickBot="1">
      <c r="A106" s="1020" t="s">
        <v>1116</v>
      </c>
      <c r="B106" s="1013" t="s">
        <v>1117</v>
      </c>
      <c r="C106" s="1021" t="s">
        <v>973</v>
      </c>
      <c r="D106" s="1022"/>
      <c r="E106" s="1005">
        <f t="shared" si="4"/>
        <v>818769</v>
      </c>
      <c r="F106" s="1023"/>
      <c r="G106" s="1024"/>
      <c r="H106" s="1025"/>
      <c r="I106" s="1025"/>
      <c r="J106" s="1025"/>
      <c r="K106" s="1025"/>
      <c r="L106" s="1025"/>
      <c r="M106" s="1025"/>
      <c r="N106" s="1025"/>
      <c r="O106" s="1024"/>
      <c r="P106" s="1024"/>
      <c r="Q106" s="1024"/>
      <c r="R106" s="1024"/>
      <c r="S106" s="1025"/>
      <c r="T106" s="1026">
        <v>818769</v>
      </c>
    </row>
    <row r="107" spans="1:20" ht="12.75">
      <c r="A107" s="849"/>
      <c r="B107" s="1043" t="s">
        <v>788</v>
      </c>
      <c r="C107" s="1044" t="s">
        <v>1118</v>
      </c>
      <c r="D107" s="1045">
        <v>41912</v>
      </c>
      <c r="E107" s="1046">
        <f aca="true" t="shared" si="5" ref="E107:T107">SUM(E62:E106)</f>
        <v>2097023485</v>
      </c>
      <c r="F107" s="1047">
        <f t="shared" si="5"/>
        <v>57544022</v>
      </c>
      <c r="G107" s="1048">
        <f t="shared" si="5"/>
        <v>205300000</v>
      </c>
      <c r="H107" s="1048">
        <f t="shared" si="5"/>
        <v>32000000</v>
      </c>
      <c r="I107" s="1048">
        <f t="shared" si="5"/>
        <v>308760661</v>
      </c>
      <c r="J107" s="1048">
        <f t="shared" si="5"/>
        <v>7201547</v>
      </c>
      <c r="K107" s="1048">
        <f t="shared" si="5"/>
        <v>5670485</v>
      </c>
      <c r="L107" s="1048">
        <f t="shared" si="5"/>
        <v>181638000</v>
      </c>
      <c r="M107" s="1048">
        <f t="shared" si="5"/>
        <v>1341050</v>
      </c>
      <c r="N107" s="1048">
        <f t="shared" si="5"/>
        <v>128391124</v>
      </c>
      <c r="O107" s="1048">
        <f t="shared" si="5"/>
        <v>379446529</v>
      </c>
      <c r="P107" s="1048">
        <f t="shared" si="5"/>
        <v>0</v>
      </c>
      <c r="Q107" s="1048">
        <f t="shared" si="5"/>
        <v>1035780</v>
      </c>
      <c r="R107" s="1048">
        <f t="shared" si="5"/>
        <v>201500000</v>
      </c>
      <c r="S107" s="1048">
        <f t="shared" si="5"/>
        <v>223932391</v>
      </c>
      <c r="T107" s="1049">
        <f t="shared" si="5"/>
        <v>363261896</v>
      </c>
    </row>
    <row r="108" spans="1:20" ht="12.75">
      <c r="A108" s="849" t="s">
        <v>1119</v>
      </c>
      <c r="B108" s="1002" t="s">
        <v>1120</v>
      </c>
      <c r="C108" s="1003" t="s">
        <v>1121</v>
      </c>
      <c r="D108" s="1004"/>
      <c r="E108" s="1005">
        <f aca="true" t="shared" si="6" ref="E108:E113">SUM(G108:T108)</f>
        <v>449326</v>
      </c>
      <c r="F108" s="1006"/>
      <c r="G108" s="1007"/>
      <c r="H108" s="1008"/>
      <c r="I108" s="1008"/>
      <c r="J108" s="1008"/>
      <c r="K108" s="1008">
        <v>449326</v>
      </c>
      <c r="L108" s="1008"/>
      <c r="M108" s="1008"/>
      <c r="N108" s="1008"/>
      <c r="O108" s="1008"/>
      <c r="P108" s="1008"/>
      <c r="Q108" s="1011"/>
      <c r="R108" s="1008"/>
      <c r="S108" s="1008"/>
      <c r="T108" s="1010"/>
    </row>
    <row r="109" spans="1:20" ht="12.75">
      <c r="A109" s="849" t="s">
        <v>1122</v>
      </c>
      <c r="B109" s="1002" t="s">
        <v>904</v>
      </c>
      <c r="C109" s="1003" t="s">
        <v>1123</v>
      </c>
      <c r="D109" s="1004"/>
      <c r="E109" s="1005">
        <f t="shared" si="6"/>
        <v>1</v>
      </c>
      <c r="F109" s="1006"/>
      <c r="G109" s="1007"/>
      <c r="H109" s="1008"/>
      <c r="I109" s="1008">
        <v>1</v>
      </c>
      <c r="J109" s="1008"/>
      <c r="K109" s="1008"/>
      <c r="L109" s="1008"/>
      <c r="M109" s="1008"/>
      <c r="N109" s="1008"/>
      <c r="O109" s="1008"/>
      <c r="P109" s="1008"/>
      <c r="Q109" s="1009"/>
      <c r="R109" s="310"/>
      <c r="S109" s="310"/>
      <c r="T109" s="1010"/>
    </row>
    <row r="110" spans="1:20" ht="12.75">
      <c r="A110" s="849"/>
      <c r="B110" s="1002" t="s">
        <v>904</v>
      </c>
      <c r="C110" s="1003" t="s">
        <v>1123</v>
      </c>
      <c r="D110" s="1004"/>
      <c r="E110" s="1005">
        <f t="shared" si="6"/>
        <v>-1</v>
      </c>
      <c r="F110" s="1006"/>
      <c r="G110" s="1007"/>
      <c r="H110" s="1008"/>
      <c r="I110" s="1008">
        <v>-1</v>
      </c>
      <c r="J110" s="1008"/>
      <c r="K110" s="1008"/>
      <c r="L110" s="1008"/>
      <c r="M110" s="1008"/>
      <c r="N110" s="1008"/>
      <c r="O110" s="1008"/>
      <c r="P110" s="1008"/>
      <c r="Q110" s="1009"/>
      <c r="R110" s="310"/>
      <c r="S110" s="310"/>
      <c r="T110" s="1010"/>
    </row>
    <row r="111" spans="1:20" ht="12.75">
      <c r="A111" s="849" t="s">
        <v>1124</v>
      </c>
      <c r="B111" s="1002" t="s">
        <v>1125</v>
      </c>
      <c r="C111" s="1003" t="s">
        <v>1126</v>
      </c>
      <c r="D111" s="1004"/>
      <c r="E111" s="1005">
        <f t="shared" si="6"/>
        <v>3827310</v>
      </c>
      <c r="F111" s="1006"/>
      <c r="G111" s="1007"/>
      <c r="H111" s="1008"/>
      <c r="I111" s="1008">
        <v>3827310</v>
      </c>
      <c r="J111" s="1008"/>
      <c r="K111" s="1008"/>
      <c r="L111" s="1008"/>
      <c r="M111" s="1008"/>
      <c r="N111" s="1008"/>
      <c r="O111" s="1008"/>
      <c r="P111" s="1008"/>
      <c r="Q111" s="1011"/>
      <c r="R111" s="1008"/>
      <c r="S111" s="1008"/>
      <c r="T111" s="1010"/>
    </row>
    <row r="112" spans="1:20" ht="12.75">
      <c r="A112" s="849"/>
      <c r="B112" s="1002" t="s">
        <v>1125</v>
      </c>
      <c r="C112" s="1003" t="s">
        <v>1126</v>
      </c>
      <c r="D112" s="1004"/>
      <c r="E112" s="1005">
        <f t="shared" si="6"/>
        <v>-3827310</v>
      </c>
      <c r="F112" s="1006"/>
      <c r="G112" s="1007"/>
      <c r="H112" s="1008"/>
      <c r="I112" s="1008">
        <v>-3827310</v>
      </c>
      <c r="J112" s="1008"/>
      <c r="K112" s="1008"/>
      <c r="L112" s="1008"/>
      <c r="M112" s="1008"/>
      <c r="N112" s="1008"/>
      <c r="O112" s="1008"/>
      <c r="P112" s="1008"/>
      <c r="Q112" s="1011"/>
      <c r="R112" s="1008"/>
      <c r="S112" s="1008"/>
      <c r="T112" s="1010"/>
    </row>
    <row r="113" spans="1:20" ht="12.75">
      <c r="A113" s="849" t="s">
        <v>1127</v>
      </c>
      <c r="B113" s="1002" t="s">
        <v>913</v>
      </c>
      <c r="C113" s="1003" t="s">
        <v>1128</v>
      </c>
      <c r="D113" s="1004"/>
      <c r="E113" s="1005">
        <f t="shared" si="6"/>
        <v>800932</v>
      </c>
      <c r="F113" s="1006"/>
      <c r="G113" s="1007"/>
      <c r="H113" s="1008"/>
      <c r="I113" s="1008"/>
      <c r="J113" s="1008"/>
      <c r="K113" s="1008">
        <v>800932</v>
      </c>
      <c r="L113" s="1008"/>
      <c r="M113" s="1008"/>
      <c r="N113" s="1008"/>
      <c r="O113" s="1008"/>
      <c r="P113" s="1008"/>
      <c r="Q113" s="1011"/>
      <c r="R113" s="1008"/>
      <c r="S113" s="1008"/>
      <c r="T113" s="1010"/>
    </row>
    <row r="114" spans="1:20" ht="12.75">
      <c r="A114" s="849" t="s">
        <v>1129</v>
      </c>
      <c r="B114" s="1002" t="s">
        <v>1130</v>
      </c>
      <c r="C114" s="1003" t="s">
        <v>1131</v>
      </c>
      <c r="D114" s="1004"/>
      <c r="E114" s="1005">
        <f>SUM(G114:T114)</f>
        <v>441960</v>
      </c>
      <c r="F114" s="1006"/>
      <c r="G114" s="1007"/>
      <c r="H114" s="1008"/>
      <c r="I114" s="1008"/>
      <c r="J114" s="1008"/>
      <c r="K114" s="1008">
        <v>441960</v>
      </c>
      <c r="L114" s="1008"/>
      <c r="M114" s="1008"/>
      <c r="N114" s="1008"/>
      <c r="O114" s="1008"/>
      <c r="P114" s="1008"/>
      <c r="Q114" s="1011"/>
      <c r="R114" s="1008"/>
      <c r="S114" s="1008"/>
      <c r="T114" s="1010"/>
    </row>
    <row r="115" spans="1:20" ht="12.75">
      <c r="A115" s="849" t="s">
        <v>1132</v>
      </c>
      <c r="B115" s="1029" t="s">
        <v>1079</v>
      </c>
      <c r="C115" s="1042" t="s">
        <v>1080</v>
      </c>
      <c r="D115" s="1022"/>
      <c r="E115" s="1005">
        <f>SUM(F115:T115)</f>
        <v>7118800</v>
      </c>
      <c r="F115" s="1023"/>
      <c r="G115" s="1024"/>
      <c r="H115" s="1025"/>
      <c r="I115" s="1025"/>
      <c r="J115" s="1025"/>
      <c r="K115" s="1025"/>
      <c r="L115" s="1025"/>
      <c r="M115" s="1025"/>
      <c r="N115" s="1025">
        <v>7118800</v>
      </c>
      <c r="O115" s="1024"/>
      <c r="P115" s="1024"/>
      <c r="Q115" s="1024"/>
      <c r="R115" s="1024"/>
      <c r="S115" s="1025"/>
      <c r="T115" s="1026"/>
    </row>
    <row r="116" spans="1:20" ht="12.75">
      <c r="A116" s="849" t="s">
        <v>1133</v>
      </c>
      <c r="B116" s="1013" t="s">
        <v>1134</v>
      </c>
      <c r="C116" s="1021" t="s">
        <v>973</v>
      </c>
      <c r="D116" s="1022"/>
      <c r="E116" s="1005">
        <f>SUM(G116:T116)</f>
        <v>471000</v>
      </c>
      <c r="F116" s="1023"/>
      <c r="G116" s="1024"/>
      <c r="H116" s="1025"/>
      <c r="I116" s="1025"/>
      <c r="J116" s="1025"/>
      <c r="K116" s="1025"/>
      <c r="L116" s="1025"/>
      <c r="M116" s="1025"/>
      <c r="N116" s="1025"/>
      <c r="O116" s="1024"/>
      <c r="P116" s="1024"/>
      <c r="Q116" s="1024"/>
      <c r="R116" s="1024"/>
      <c r="S116" s="1025"/>
      <c r="T116" s="1026">
        <v>471000</v>
      </c>
    </row>
    <row r="117" spans="1:20" ht="12.75">
      <c r="A117" s="849" t="s">
        <v>1135</v>
      </c>
      <c r="B117" s="1013" t="s">
        <v>1136</v>
      </c>
      <c r="C117" s="1021" t="s">
        <v>973</v>
      </c>
      <c r="D117" s="1050"/>
      <c r="E117" s="1005">
        <f aca="true" t="shared" si="7" ref="E117:E139">SUM(G117:T117)</f>
        <v>170000</v>
      </c>
      <c r="F117" s="1023"/>
      <c r="G117" s="1024"/>
      <c r="H117" s="1025"/>
      <c r="I117" s="1025"/>
      <c r="J117" s="1025"/>
      <c r="K117" s="1025"/>
      <c r="L117" s="1025"/>
      <c r="M117" s="1025"/>
      <c r="N117" s="1025"/>
      <c r="O117" s="1024"/>
      <c r="P117" s="1024"/>
      <c r="Q117" s="1024"/>
      <c r="R117" s="1024"/>
      <c r="S117" s="1025"/>
      <c r="T117" s="1051">
        <v>170000</v>
      </c>
    </row>
    <row r="118" spans="1:20" ht="12.75">
      <c r="A118" s="849" t="s">
        <v>1137</v>
      </c>
      <c r="B118" s="1013" t="s">
        <v>1105</v>
      </c>
      <c r="C118" s="1021" t="s">
        <v>973</v>
      </c>
      <c r="D118" s="1050"/>
      <c r="E118" s="1005">
        <f t="shared" si="7"/>
        <v>488000</v>
      </c>
      <c r="F118" s="1023"/>
      <c r="G118" s="1024"/>
      <c r="H118" s="1025"/>
      <c r="I118" s="1025"/>
      <c r="J118" s="1025"/>
      <c r="K118" s="1025"/>
      <c r="L118" s="1025"/>
      <c r="M118" s="1025"/>
      <c r="N118" s="1025"/>
      <c r="O118" s="1024"/>
      <c r="P118" s="1024"/>
      <c r="Q118" s="1024"/>
      <c r="R118" s="1024"/>
      <c r="S118" s="1025"/>
      <c r="T118" s="1051">
        <v>488000</v>
      </c>
    </row>
    <row r="119" spans="1:20" ht="12.75">
      <c r="A119" s="849" t="s">
        <v>1138</v>
      </c>
      <c r="B119" s="1029" t="s">
        <v>1041</v>
      </c>
      <c r="C119" s="1003" t="s">
        <v>973</v>
      </c>
      <c r="D119" s="1050"/>
      <c r="E119" s="1005">
        <f t="shared" si="7"/>
        <v>1321000</v>
      </c>
      <c r="F119" s="1023"/>
      <c r="G119" s="1024"/>
      <c r="H119" s="1025"/>
      <c r="I119" s="1025"/>
      <c r="J119" s="1025"/>
      <c r="K119" s="1025"/>
      <c r="L119" s="1025"/>
      <c r="M119" s="1025"/>
      <c r="N119" s="1025"/>
      <c r="O119" s="1024"/>
      <c r="P119" s="1024"/>
      <c r="Q119" s="1024"/>
      <c r="R119" s="1024"/>
      <c r="S119" s="1025"/>
      <c r="T119" s="1051">
        <v>1321000</v>
      </c>
    </row>
    <row r="120" spans="1:20" ht="12.75">
      <c r="A120" s="849" t="s">
        <v>1139</v>
      </c>
      <c r="B120" s="1013" t="s">
        <v>1140</v>
      </c>
      <c r="C120" s="1003" t="s">
        <v>973</v>
      </c>
      <c r="D120" s="1050"/>
      <c r="E120" s="1005">
        <f t="shared" si="7"/>
        <v>358000</v>
      </c>
      <c r="F120" s="1023"/>
      <c r="G120" s="1024"/>
      <c r="H120" s="1025"/>
      <c r="I120" s="1025"/>
      <c r="J120" s="1025"/>
      <c r="K120" s="1025"/>
      <c r="L120" s="1025"/>
      <c r="M120" s="1025"/>
      <c r="N120" s="1025"/>
      <c r="O120" s="1024"/>
      <c r="P120" s="1024"/>
      <c r="Q120" s="1024"/>
      <c r="R120" s="1024"/>
      <c r="S120" s="1025"/>
      <c r="T120" s="1051">
        <v>358000</v>
      </c>
    </row>
    <row r="121" spans="1:20" ht="12.75">
      <c r="A121" s="849" t="s">
        <v>1141</v>
      </c>
      <c r="B121" s="1013" t="s">
        <v>1107</v>
      </c>
      <c r="C121" s="1021" t="s">
        <v>973</v>
      </c>
      <c r="D121" s="1050"/>
      <c r="E121" s="1005">
        <f t="shared" si="7"/>
        <v>282000</v>
      </c>
      <c r="F121" s="1023"/>
      <c r="G121" s="1024"/>
      <c r="H121" s="1025"/>
      <c r="I121" s="1025"/>
      <c r="J121" s="1025"/>
      <c r="K121" s="1025"/>
      <c r="L121" s="1025"/>
      <c r="M121" s="1025"/>
      <c r="N121" s="1025"/>
      <c r="O121" s="1024"/>
      <c r="P121" s="1024"/>
      <c r="Q121" s="1024"/>
      <c r="R121" s="1024"/>
      <c r="S121" s="1025"/>
      <c r="T121" s="1051">
        <v>282000</v>
      </c>
    </row>
    <row r="122" spans="1:20" ht="12.75">
      <c r="A122" s="1052" t="s">
        <v>1142</v>
      </c>
      <c r="B122" s="1013" t="s">
        <v>1143</v>
      </c>
      <c r="C122" s="1021" t="s">
        <v>973</v>
      </c>
      <c r="D122" s="1050"/>
      <c r="E122" s="1005">
        <f t="shared" si="7"/>
        <v>276000</v>
      </c>
      <c r="F122" s="1023"/>
      <c r="G122" s="1024"/>
      <c r="H122" s="1025"/>
      <c r="I122" s="1025"/>
      <c r="J122" s="1025"/>
      <c r="K122" s="1025"/>
      <c r="L122" s="1025"/>
      <c r="M122" s="1025"/>
      <c r="N122" s="1025"/>
      <c r="O122" s="1024"/>
      <c r="P122" s="1024"/>
      <c r="Q122" s="1024"/>
      <c r="R122" s="1024"/>
      <c r="S122" s="1025"/>
      <c r="T122" s="1051">
        <v>276000</v>
      </c>
    </row>
    <row r="123" spans="1:20" ht="12.75">
      <c r="A123" s="1052" t="s">
        <v>1144</v>
      </c>
      <c r="B123" s="1002" t="s">
        <v>1145</v>
      </c>
      <c r="C123" s="1021" t="s">
        <v>973</v>
      </c>
      <c r="D123" s="1053"/>
      <c r="E123" s="1005">
        <f t="shared" si="7"/>
        <v>606000</v>
      </c>
      <c r="F123" s="1006"/>
      <c r="G123" s="1007"/>
      <c r="H123" s="1008"/>
      <c r="I123" s="1008"/>
      <c r="J123" s="1008"/>
      <c r="K123" s="1008"/>
      <c r="L123" s="1008"/>
      <c r="M123" s="1008"/>
      <c r="N123" s="1008"/>
      <c r="O123" s="1008"/>
      <c r="P123" s="1008"/>
      <c r="Q123" s="1011"/>
      <c r="R123" s="1008"/>
      <c r="S123" s="1008"/>
      <c r="T123" s="1010">
        <v>606000</v>
      </c>
    </row>
    <row r="124" spans="1:20" ht="12.75">
      <c r="A124" s="1052" t="s">
        <v>1146</v>
      </c>
      <c r="B124" s="1002" t="s">
        <v>1147</v>
      </c>
      <c r="C124" s="1021" t="s">
        <v>973</v>
      </c>
      <c r="D124" s="1053"/>
      <c r="E124" s="1005">
        <f t="shared" si="7"/>
        <v>61000</v>
      </c>
      <c r="F124" s="1006"/>
      <c r="G124" s="1007"/>
      <c r="H124" s="1008"/>
      <c r="I124" s="1008"/>
      <c r="J124" s="1008"/>
      <c r="K124" s="1008"/>
      <c r="L124" s="1008"/>
      <c r="M124" s="1008"/>
      <c r="N124" s="1008"/>
      <c r="O124" s="1008"/>
      <c r="P124" s="1008"/>
      <c r="Q124" s="1011"/>
      <c r="R124" s="1008"/>
      <c r="S124" s="1008"/>
      <c r="T124" s="1010">
        <v>61000</v>
      </c>
    </row>
    <row r="125" spans="1:20" ht="12.75">
      <c r="A125" s="1052" t="s">
        <v>1148</v>
      </c>
      <c r="B125" s="1002" t="s">
        <v>1149</v>
      </c>
      <c r="C125" s="1021" t="s">
        <v>973</v>
      </c>
      <c r="D125" s="1053"/>
      <c r="E125" s="1005">
        <f t="shared" si="7"/>
        <v>344000</v>
      </c>
      <c r="F125" s="1006"/>
      <c r="G125" s="1007"/>
      <c r="H125" s="1008"/>
      <c r="I125" s="1008"/>
      <c r="J125" s="1008"/>
      <c r="K125" s="1008"/>
      <c r="L125" s="1008"/>
      <c r="M125" s="1008"/>
      <c r="N125" s="1008"/>
      <c r="O125" s="1008"/>
      <c r="P125" s="1008"/>
      <c r="Q125" s="1011"/>
      <c r="R125" s="1008"/>
      <c r="S125" s="1008"/>
      <c r="T125" s="1010">
        <v>344000</v>
      </c>
    </row>
    <row r="126" spans="1:20" ht="12.75">
      <c r="A126" s="1052" t="s">
        <v>1150</v>
      </c>
      <c r="B126" s="1002" t="s">
        <v>1151</v>
      </c>
      <c r="C126" s="1021"/>
      <c r="D126" s="1053"/>
      <c r="E126" s="1005">
        <f t="shared" si="7"/>
        <v>7249305</v>
      </c>
      <c r="F126" s="1006"/>
      <c r="G126" s="1007"/>
      <c r="H126" s="1008"/>
      <c r="I126" s="1008"/>
      <c r="J126" s="1008"/>
      <c r="K126" s="1008"/>
      <c r="L126" s="1008"/>
      <c r="M126" s="1008"/>
      <c r="N126" s="1008"/>
      <c r="O126" s="1008">
        <v>7249305</v>
      </c>
      <c r="P126" s="1008"/>
      <c r="Q126" s="1011"/>
      <c r="R126" s="1008"/>
      <c r="S126" s="1008"/>
      <c r="T126" s="1010"/>
    </row>
    <row r="127" spans="1:20" ht="12.75">
      <c r="A127" s="849" t="s">
        <v>1152</v>
      </c>
      <c r="B127" s="1002" t="s">
        <v>948</v>
      </c>
      <c r="C127" s="1003"/>
      <c r="D127" s="1053"/>
      <c r="E127" s="1005">
        <f t="shared" si="7"/>
        <v>490794</v>
      </c>
      <c r="F127" s="1006"/>
      <c r="G127" s="1007"/>
      <c r="H127" s="1008"/>
      <c r="I127" s="1008"/>
      <c r="J127" s="1008"/>
      <c r="K127" s="1008"/>
      <c r="L127" s="1008"/>
      <c r="M127" s="1008"/>
      <c r="N127" s="1008">
        <v>490794</v>
      </c>
      <c r="O127" s="1008"/>
      <c r="P127" s="1008"/>
      <c r="Q127" s="1011"/>
      <c r="R127" s="1008"/>
      <c r="S127" s="1008"/>
      <c r="T127" s="1010"/>
    </row>
    <row r="128" spans="1:20" ht="12.75">
      <c r="A128" s="1052" t="s">
        <v>1153</v>
      </c>
      <c r="B128" s="1002" t="s">
        <v>1154</v>
      </c>
      <c r="C128" s="1003"/>
      <c r="D128" s="1053"/>
      <c r="E128" s="1005">
        <f t="shared" si="7"/>
        <v>1772400</v>
      </c>
      <c r="F128" s="1006"/>
      <c r="G128" s="1007"/>
      <c r="H128" s="1008"/>
      <c r="I128" s="1008"/>
      <c r="J128" s="1008"/>
      <c r="K128" s="1008"/>
      <c r="L128" s="1008"/>
      <c r="M128" s="1008"/>
      <c r="N128" s="1008">
        <v>1772400</v>
      </c>
      <c r="O128" s="1008"/>
      <c r="P128" s="1008"/>
      <c r="Q128" s="1011"/>
      <c r="R128" s="1008"/>
      <c r="S128" s="1008"/>
      <c r="T128" s="1010"/>
    </row>
    <row r="129" spans="1:20" ht="12.75">
      <c r="A129" s="1052" t="s">
        <v>1155</v>
      </c>
      <c r="B129" s="1013" t="s">
        <v>1156</v>
      </c>
      <c r="C129" s="1021" t="s">
        <v>973</v>
      </c>
      <c r="D129" s="1053"/>
      <c r="E129" s="1005">
        <f t="shared" si="7"/>
        <v>109900</v>
      </c>
      <c r="F129" s="1006"/>
      <c r="G129" s="1007"/>
      <c r="H129" s="1008"/>
      <c r="I129" s="1008"/>
      <c r="J129" s="1008"/>
      <c r="K129" s="1008"/>
      <c r="L129" s="1008"/>
      <c r="M129" s="1008"/>
      <c r="N129" s="1008"/>
      <c r="O129" s="1008"/>
      <c r="P129" s="1008"/>
      <c r="Q129" s="1011"/>
      <c r="R129" s="1008"/>
      <c r="S129" s="1008"/>
      <c r="T129" s="1010">
        <v>109900</v>
      </c>
    </row>
    <row r="130" spans="1:20" ht="12.75">
      <c r="A130" s="849" t="s">
        <v>1157</v>
      </c>
      <c r="B130" s="1002" t="s">
        <v>1158</v>
      </c>
      <c r="C130" s="1054"/>
      <c r="D130" s="1055"/>
      <c r="E130" s="1005">
        <f t="shared" si="7"/>
        <v>5263289</v>
      </c>
      <c r="F130" s="1056"/>
      <c r="G130" s="1057"/>
      <c r="H130" s="1057"/>
      <c r="I130" s="1057"/>
      <c r="J130" s="1057"/>
      <c r="K130" s="1057"/>
      <c r="L130" s="1057"/>
      <c r="M130" s="1057"/>
      <c r="N130" s="1057"/>
      <c r="O130" s="1011">
        <v>5263289</v>
      </c>
      <c r="P130" s="1057"/>
      <c r="Q130" s="1057"/>
      <c r="R130" s="1057"/>
      <c r="S130" s="1057"/>
      <c r="T130" s="1058"/>
    </row>
    <row r="131" spans="1:20" ht="12.75">
      <c r="A131" s="849" t="s">
        <v>1159</v>
      </c>
      <c r="B131" s="1002" t="s">
        <v>1160</v>
      </c>
      <c r="C131" s="1054"/>
      <c r="D131" s="1055"/>
      <c r="E131" s="1005">
        <f t="shared" si="7"/>
        <v>58101889</v>
      </c>
      <c r="F131" s="1056"/>
      <c r="G131" s="1057"/>
      <c r="H131" s="1057"/>
      <c r="I131" s="1057"/>
      <c r="J131" s="1057"/>
      <c r="K131" s="1057"/>
      <c r="L131" s="1057"/>
      <c r="M131" s="1057"/>
      <c r="N131" s="1057"/>
      <c r="O131" s="1011">
        <v>58101889</v>
      </c>
      <c r="P131" s="1057"/>
      <c r="Q131" s="1057"/>
      <c r="R131" s="1057"/>
      <c r="S131" s="1057"/>
      <c r="T131" s="1058"/>
    </row>
    <row r="132" spans="1:20" ht="12.75">
      <c r="A132" s="849" t="s">
        <v>1161</v>
      </c>
      <c r="B132" s="1002" t="s">
        <v>1162</v>
      </c>
      <c r="C132" s="1054"/>
      <c r="D132" s="1055"/>
      <c r="E132" s="1005">
        <f t="shared" si="7"/>
        <v>10000000</v>
      </c>
      <c r="F132" s="1056"/>
      <c r="G132" s="1057"/>
      <c r="H132" s="1057"/>
      <c r="I132" s="1057"/>
      <c r="J132" s="1057"/>
      <c r="K132" s="1057"/>
      <c r="L132" s="1057"/>
      <c r="M132" s="1057"/>
      <c r="N132" s="1057"/>
      <c r="O132" s="1011">
        <v>10000000</v>
      </c>
      <c r="P132" s="1057"/>
      <c r="Q132" s="1057"/>
      <c r="R132" s="1057"/>
      <c r="S132" s="1057"/>
      <c r="T132" s="1058"/>
    </row>
    <row r="133" spans="1:20" ht="12.75">
      <c r="A133" s="849" t="s">
        <v>1163</v>
      </c>
      <c r="B133" s="1002" t="s">
        <v>1170</v>
      </c>
      <c r="C133" s="1054"/>
      <c r="D133" s="1055"/>
      <c r="E133" s="1005">
        <f t="shared" si="7"/>
        <v>11308341</v>
      </c>
      <c r="F133" s="1056"/>
      <c r="G133" s="1057"/>
      <c r="H133" s="1057"/>
      <c r="I133" s="1057"/>
      <c r="J133" s="1057"/>
      <c r="K133" s="1057"/>
      <c r="L133" s="1057"/>
      <c r="M133" s="1057"/>
      <c r="N133" s="1057"/>
      <c r="O133" s="1011">
        <v>11308341</v>
      </c>
      <c r="P133" s="1057"/>
      <c r="Q133" s="1057"/>
      <c r="R133" s="1057"/>
      <c r="S133" s="1057"/>
      <c r="T133" s="1058"/>
    </row>
    <row r="134" spans="1:20" ht="12.75">
      <c r="A134" s="849" t="s">
        <v>1171</v>
      </c>
      <c r="B134" s="1029" t="s">
        <v>1172</v>
      </c>
      <c r="C134" s="1042" t="s">
        <v>1053</v>
      </c>
      <c r="D134" s="1022"/>
      <c r="E134" s="1005">
        <f>SUM(G134:T134)</f>
        <v>352553</v>
      </c>
      <c r="F134" s="1023"/>
      <c r="G134" s="1024"/>
      <c r="H134" s="1025"/>
      <c r="I134" s="1025"/>
      <c r="J134" s="1025"/>
      <c r="K134" s="1025"/>
      <c r="L134" s="1025"/>
      <c r="M134" s="1025"/>
      <c r="N134" s="1025">
        <v>352553</v>
      </c>
      <c r="O134" s="1024"/>
      <c r="P134" s="1024"/>
      <c r="Q134" s="1024"/>
      <c r="R134" s="1024"/>
      <c r="S134" s="1025"/>
      <c r="T134" s="1026"/>
    </row>
    <row r="135" spans="1:20" ht="12.75">
      <c r="A135" s="849" t="s">
        <v>1173</v>
      </c>
      <c r="B135" s="1029" t="s">
        <v>1174</v>
      </c>
      <c r="C135" s="1003" t="s">
        <v>973</v>
      </c>
      <c r="D135" s="1055"/>
      <c r="E135" s="1005">
        <f t="shared" si="7"/>
        <v>156000</v>
      </c>
      <c r="F135" s="1056"/>
      <c r="G135" s="1057"/>
      <c r="H135" s="1057"/>
      <c r="I135" s="1057"/>
      <c r="J135" s="1057"/>
      <c r="K135" s="1057"/>
      <c r="L135" s="1057"/>
      <c r="M135" s="1057"/>
      <c r="N135" s="1057"/>
      <c r="O135" s="1057"/>
      <c r="P135" s="1057"/>
      <c r="Q135" s="1057"/>
      <c r="R135" s="1057"/>
      <c r="S135" s="1057"/>
      <c r="T135" s="1058">
        <v>156000</v>
      </c>
    </row>
    <row r="136" spans="1:20" ht="12.75">
      <c r="A136" s="849" t="s">
        <v>1175</v>
      </c>
      <c r="B136" s="1029" t="s">
        <v>1176</v>
      </c>
      <c r="C136" s="1003" t="s">
        <v>973</v>
      </c>
      <c r="D136" s="1055"/>
      <c r="E136" s="1005">
        <f t="shared" si="7"/>
        <v>482000</v>
      </c>
      <c r="F136" s="1056"/>
      <c r="G136" s="1057"/>
      <c r="H136" s="1057"/>
      <c r="I136" s="1057"/>
      <c r="J136" s="1057"/>
      <c r="K136" s="1057"/>
      <c r="L136" s="1057"/>
      <c r="M136" s="1057"/>
      <c r="N136" s="1057"/>
      <c r="O136" s="1057"/>
      <c r="P136" s="1057"/>
      <c r="Q136" s="1057"/>
      <c r="R136" s="1057"/>
      <c r="S136" s="1057"/>
      <c r="T136" s="1058">
        <v>482000</v>
      </c>
    </row>
    <row r="137" spans="1:20" ht="12.75">
      <c r="A137" s="849" t="s">
        <v>1177</v>
      </c>
      <c r="B137" s="1013" t="s">
        <v>1178</v>
      </c>
      <c r="C137" s="1021" t="s">
        <v>973</v>
      </c>
      <c r="D137" s="1055"/>
      <c r="E137" s="1005">
        <f t="shared" si="7"/>
        <v>90000</v>
      </c>
      <c r="F137" s="1056"/>
      <c r="G137" s="1057"/>
      <c r="H137" s="1057"/>
      <c r="I137" s="1057"/>
      <c r="J137" s="1057"/>
      <c r="K137" s="1057"/>
      <c r="L137" s="1057"/>
      <c r="M137" s="1057"/>
      <c r="N137" s="1057"/>
      <c r="O137" s="1057"/>
      <c r="P137" s="1057"/>
      <c r="Q137" s="1057"/>
      <c r="R137" s="1057"/>
      <c r="S137" s="1057"/>
      <c r="T137" s="1058">
        <v>90000</v>
      </c>
    </row>
    <row r="138" spans="1:20" ht="12.75">
      <c r="A138" s="849" t="s">
        <v>1179</v>
      </c>
      <c r="B138" s="1013" t="s">
        <v>1180</v>
      </c>
      <c r="C138" s="1021" t="s">
        <v>973</v>
      </c>
      <c r="D138" s="1055"/>
      <c r="E138" s="1005">
        <f t="shared" si="7"/>
        <v>535000</v>
      </c>
      <c r="F138" s="1056"/>
      <c r="G138" s="1057"/>
      <c r="H138" s="1057"/>
      <c r="I138" s="1057"/>
      <c r="J138" s="1057"/>
      <c r="K138" s="1057"/>
      <c r="L138" s="1057"/>
      <c r="M138" s="1057"/>
      <c r="N138" s="1057"/>
      <c r="O138" s="1057"/>
      <c r="P138" s="1057"/>
      <c r="Q138" s="1057"/>
      <c r="R138" s="1057"/>
      <c r="S138" s="1057"/>
      <c r="T138" s="1058">
        <v>535000</v>
      </c>
    </row>
    <row r="139" spans="1:20" ht="13.5" thickBot="1">
      <c r="A139" s="849" t="s">
        <v>1181</v>
      </c>
      <c r="B139" s="1002" t="s">
        <v>1182</v>
      </c>
      <c r="C139" s="1059" t="s">
        <v>973</v>
      </c>
      <c r="D139" s="1055"/>
      <c r="E139" s="1005">
        <f t="shared" si="7"/>
        <v>322000</v>
      </c>
      <c r="F139" s="1056"/>
      <c r="G139" s="1057"/>
      <c r="H139" s="1057"/>
      <c r="I139" s="1057"/>
      <c r="J139" s="1057"/>
      <c r="K139" s="1057"/>
      <c r="L139" s="1057"/>
      <c r="M139" s="1057"/>
      <c r="N139" s="1057"/>
      <c r="O139" s="1057"/>
      <c r="P139" s="1057"/>
      <c r="Q139" s="1057"/>
      <c r="R139" s="1057"/>
      <c r="S139" s="1057"/>
      <c r="T139" s="1058">
        <v>322000</v>
      </c>
    </row>
    <row r="140" spans="1:20" ht="13.5" thickBot="1">
      <c r="A140" s="849"/>
      <c r="B140" s="976" t="s">
        <v>788</v>
      </c>
      <c r="C140" s="1035" t="s">
        <v>1183</v>
      </c>
      <c r="D140" s="1060">
        <v>41973</v>
      </c>
      <c r="E140" s="1037">
        <f aca="true" t="shared" si="8" ref="E140:T140">SUM(E107:E139)</f>
        <v>2206444974</v>
      </c>
      <c r="F140" s="1061">
        <f t="shared" si="8"/>
        <v>57544022</v>
      </c>
      <c r="G140" s="1039">
        <f t="shared" si="8"/>
        <v>205300000</v>
      </c>
      <c r="H140" s="1039">
        <f t="shared" si="8"/>
        <v>32000000</v>
      </c>
      <c r="I140" s="1039">
        <f t="shared" si="8"/>
        <v>308760661</v>
      </c>
      <c r="J140" s="1039">
        <f t="shared" si="8"/>
        <v>7201547</v>
      </c>
      <c r="K140" s="1039">
        <f t="shared" si="8"/>
        <v>7362703</v>
      </c>
      <c r="L140" s="1039">
        <f t="shared" si="8"/>
        <v>181638000</v>
      </c>
      <c r="M140" s="1039">
        <f t="shared" si="8"/>
        <v>1341050</v>
      </c>
      <c r="N140" s="1039">
        <f t="shared" si="8"/>
        <v>138125671</v>
      </c>
      <c r="O140" s="1038">
        <f t="shared" si="8"/>
        <v>471369353</v>
      </c>
      <c r="P140" s="1039">
        <f t="shared" si="8"/>
        <v>0</v>
      </c>
      <c r="Q140" s="1039">
        <f t="shared" si="8"/>
        <v>1035780</v>
      </c>
      <c r="R140" s="1039">
        <f t="shared" si="8"/>
        <v>201500000</v>
      </c>
      <c r="S140" s="1039">
        <f t="shared" si="8"/>
        <v>223932391</v>
      </c>
      <c r="T140" s="1040">
        <f t="shared" si="8"/>
        <v>369333796</v>
      </c>
    </row>
    <row r="141" spans="1:20" ht="12.75">
      <c r="A141" s="849" t="s">
        <v>1184</v>
      </c>
      <c r="B141" s="1002" t="s">
        <v>1185</v>
      </c>
      <c r="C141" s="1003" t="s">
        <v>1186</v>
      </c>
      <c r="D141" s="1004"/>
      <c r="E141" s="1005">
        <f aca="true" t="shared" si="9" ref="E141:E181">SUM(G141:T141)</f>
        <v>3783493</v>
      </c>
      <c r="F141" s="1006"/>
      <c r="G141" s="1007"/>
      <c r="H141" s="1008"/>
      <c r="I141" s="1008">
        <v>3783493</v>
      </c>
      <c r="J141" s="1008"/>
      <c r="K141" s="1008"/>
      <c r="L141" s="1008"/>
      <c r="M141" s="1008"/>
      <c r="N141" s="1008"/>
      <c r="O141" s="1008"/>
      <c r="P141" s="1008"/>
      <c r="Q141" s="1011"/>
      <c r="R141" s="1008"/>
      <c r="S141" s="1008"/>
      <c r="T141" s="1010"/>
    </row>
    <row r="142" spans="1:20" ht="12.75">
      <c r="A142" s="849"/>
      <c r="B142" s="1002" t="s">
        <v>1185</v>
      </c>
      <c r="C142" s="1003" t="s">
        <v>1186</v>
      </c>
      <c r="D142" s="1004"/>
      <c r="E142" s="1005">
        <f t="shared" si="9"/>
        <v>-3783493</v>
      </c>
      <c r="F142" s="1006"/>
      <c r="G142" s="1007"/>
      <c r="H142" s="1008"/>
      <c r="I142" s="1008">
        <v>-3783493</v>
      </c>
      <c r="J142" s="1008"/>
      <c r="K142" s="1008"/>
      <c r="L142" s="1008"/>
      <c r="M142" s="1008"/>
      <c r="N142" s="1008"/>
      <c r="O142" s="1008"/>
      <c r="P142" s="1008"/>
      <c r="Q142" s="1011"/>
      <c r="R142" s="1008"/>
      <c r="S142" s="1008"/>
      <c r="T142" s="1010"/>
    </row>
    <row r="143" spans="1:20" ht="12.75">
      <c r="A143" s="849" t="s">
        <v>1187</v>
      </c>
      <c r="B143" s="1002" t="s">
        <v>1125</v>
      </c>
      <c r="C143" s="1003" t="s">
        <v>1126</v>
      </c>
      <c r="D143" s="1004"/>
      <c r="E143" s="1005">
        <f t="shared" si="9"/>
        <v>3803180</v>
      </c>
      <c r="F143" s="1006"/>
      <c r="G143" s="1007"/>
      <c r="H143" s="1008"/>
      <c r="I143" s="1008">
        <v>3803180</v>
      </c>
      <c r="J143" s="1008"/>
      <c r="K143" s="1008"/>
      <c r="L143" s="1008"/>
      <c r="M143" s="1008"/>
      <c r="N143" s="1008"/>
      <c r="O143" s="1008"/>
      <c r="P143" s="1008"/>
      <c r="Q143" s="1011"/>
      <c r="R143" s="1008"/>
      <c r="S143" s="1008"/>
      <c r="T143" s="1010"/>
    </row>
    <row r="144" spans="1:20" ht="12.75">
      <c r="A144" s="849"/>
      <c r="B144" s="1002" t="s">
        <v>1125</v>
      </c>
      <c r="C144" s="1003" t="s">
        <v>1126</v>
      </c>
      <c r="D144" s="1004"/>
      <c r="E144" s="1005">
        <f t="shared" si="9"/>
        <v>-3803180</v>
      </c>
      <c r="F144" s="1006"/>
      <c r="G144" s="1007"/>
      <c r="H144" s="1008"/>
      <c r="I144" s="1008">
        <v>-3803180</v>
      </c>
      <c r="J144" s="1008"/>
      <c r="K144" s="1008"/>
      <c r="L144" s="1008"/>
      <c r="M144" s="1008"/>
      <c r="N144" s="1008"/>
      <c r="O144" s="1008"/>
      <c r="P144" s="1008"/>
      <c r="Q144" s="1011"/>
      <c r="R144" s="1008"/>
      <c r="S144" s="1008"/>
      <c r="T144" s="1010"/>
    </row>
    <row r="145" spans="1:20" ht="12.75">
      <c r="A145" s="849" t="s">
        <v>1188</v>
      </c>
      <c r="B145" s="1002" t="s">
        <v>1189</v>
      </c>
      <c r="C145" s="1003" t="s">
        <v>1190</v>
      </c>
      <c r="D145" s="1004"/>
      <c r="E145" s="1005">
        <f t="shared" si="9"/>
        <v>441960</v>
      </c>
      <c r="F145" s="1006"/>
      <c r="G145" s="1007"/>
      <c r="H145" s="1008"/>
      <c r="I145" s="1008"/>
      <c r="J145" s="1008"/>
      <c r="K145" s="1008">
        <v>441960</v>
      </c>
      <c r="L145" s="1008"/>
      <c r="M145" s="1008"/>
      <c r="N145" s="1008"/>
      <c r="O145" s="1008"/>
      <c r="P145" s="1008"/>
      <c r="Q145" s="1011"/>
      <c r="R145" s="1008"/>
      <c r="S145" s="1008"/>
      <c r="T145" s="1010"/>
    </row>
    <row r="146" spans="1:20" ht="12.75">
      <c r="A146" s="849" t="s">
        <v>1191</v>
      </c>
      <c r="B146" s="1002" t="s">
        <v>1192</v>
      </c>
      <c r="C146" s="1003" t="s">
        <v>1193</v>
      </c>
      <c r="D146" s="1004"/>
      <c r="E146" s="1005">
        <f t="shared" si="9"/>
        <v>-249992</v>
      </c>
      <c r="F146" s="1006"/>
      <c r="G146" s="1007"/>
      <c r="H146" s="1008"/>
      <c r="I146" s="1008"/>
      <c r="J146" s="1008"/>
      <c r="K146" s="1008">
        <v>-249992</v>
      </c>
      <c r="L146" s="1008"/>
      <c r="M146" s="1008"/>
      <c r="N146" s="1008"/>
      <c r="O146" s="1008"/>
      <c r="P146" s="1008"/>
      <c r="Q146" s="1011"/>
      <c r="R146" s="1008"/>
      <c r="S146" s="1008"/>
      <c r="T146" s="1010"/>
    </row>
    <row r="147" spans="1:20" ht="12.75">
      <c r="A147" s="849" t="s">
        <v>1194</v>
      </c>
      <c r="B147" s="1002" t="s">
        <v>1192</v>
      </c>
      <c r="C147" s="1003" t="s">
        <v>1193</v>
      </c>
      <c r="D147" s="1004"/>
      <c r="E147" s="1005">
        <f t="shared" si="9"/>
        <v>441960</v>
      </c>
      <c r="F147" s="1006"/>
      <c r="G147" s="1007"/>
      <c r="H147" s="1008"/>
      <c r="I147" s="1008"/>
      <c r="J147" s="1008"/>
      <c r="K147" s="1008">
        <v>441960</v>
      </c>
      <c r="L147" s="1008"/>
      <c r="M147" s="1008"/>
      <c r="N147" s="1008"/>
      <c r="O147" s="1008"/>
      <c r="P147" s="1008"/>
      <c r="Q147" s="1011"/>
      <c r="R147" s="1008"/>
      <c r="S147" s="1008"/>
      <c r="T147" s="1010"/>
    </row>
    <row r="148" spans="1:20" ht="12.75">
      <c r="A148" s="849" t="s">
        <v>1195</v>
      </c>
      <c r="B148" s="1013" t="s">
        <v>1196</v>
      </c>
      <c r="C148" s="1003" t="s">
        <v>1193</v>
      </c>
      <c r="D148" s="1050"/>
      <c r="E148" s="1005">
        <f t="shared" si="9"/>
        <v>2500000</v>
      </c>
      <c r="F148" s="1023"/>
      <c r="G148" s="1024"/>
      <c r="H148" s="1025"/>
      <c r="I148" s="1025">
        <v>2500000</v>
      </c>
      <c r="J148" s="1025"/>
      <c r="K148" s="1025"/>
      <c r="L148" s="1025"/>
      <c r="M148" s="1025"/>
      <c r="N148" s="1025"/>
      <c r="O148" s="1024"/>
      <c r="P148" s="1024"/>
      <c r="Q148" s="1024"/>
      <c r="R148" s="1024"/>
      <c r="S148" s="1025"/>
      <c r="T148" s="1051"/>
    </row>
    <row r="149" spans="1:20" ht="12.75">
      <c r="A149" s="1020" t="s">
        <v>1197</v>
      </c>
      <c r="B149" s="1013" t="s">
        <v>1008</v>
      </c>
      <c r="C149" s="1021" t="s">
        <v>1009</v>
      </c>
      <c r="D149" s="1022"/>
      <c r="E149" s="1005">
        <f t="shared" si="9"/>
        <v>6479953</v>
      </c>
      <c r="F149" s="1023"/>
      <c r="G149" s="1024"/>
      <c r="H149" s="1025"/>
      <c r="I149" s="1025"/>
      <c r="J149" s="1025"/>
      <c r="K149" s="1025"/>
      <c r="L149" s="1025"/>
      <c r="M149" s="1025"/>
      <c r="N149" s="1025">
        <v>6479953</v>
      </c>
      <c r="O149" s="1024"/>
      <c r="P149" s="1024"/>
      <c r="Q149" s="1024"/>
      <c r="R149" s="1024"/>
      <c r="S149" s="1025"/>
      <c r="T149" s="1026"/>
    </row>
    <row r="150" spans="1:20" ht="12.75">
      <c r="A150" s="849" t="s">
        <v>1198</v>
      </c>
      <c r="B150" s="1013" t="s">
        <v>1199</v>
      </c>
      <c r="C150" s="1003" t="s">
        <v>1200</v>
      </c>
      <c r="D150" s="1050"/>
      <c r="E150" s="1005">
        <f t="shared" si="9"/>
        <v>12500000</v>
      </c>
      <c r="F150" s="1023"/>
      <c r="G150" s="1024"/>
      <c r="H150" s="1025"/>
      <c r="I150" s="1025"/>
      <c r="J150" s="1025"/>
      <c r="K150" s="1025"/>
      <c r="L150" s="1025">
        <v>12500000</v>
      </c>
      <c r="M150" s="1025"/>
      <c r="N150" s="1025"/>
      <c r="O150" s="1024"/>
      <c r="P150" s="1024"/>
      <c r="Q150" s="1024"/>
      <c r="R150" s="1024"/>
      <c r="S150" s="1025"/>
      <c r="T150" s="1051"/>
    </row>
    <row r="151" spans="1:20" ht="12.75">
      <c r="A151" s="849" t="s">
        <v>1201</v>
      </c>
      <c r="B151" s="1013" t="s">
        <v>1202</v>
      </c>
      <c r="C151" s="1003" t="s">
        <v>1203</v>
      </c>
      <c r="D151" s="1050"/>
      <c r="E151" s="1005">
        <f t="shared" si="9"/>
        <v>9964005</v>
      </c>
      <c r="F151" s="1023"/>
      <c r="G151" s="1024"/>
      <c r="H151" s="1025"/>
      <c r="I151" s="1025"/>
      <c r="J151" s="1025"/>
      <c r="K151" s="1025"/>
      <c r="L151" s="1025">
        <v>9964005</v>
      </c>
      <c r="M151" s="1025"/>
      <c r="N151" s="1025"/>
      <c r="O151" s="1024"/>
      <c r="P151" s="1024"/>
      <c r="Q151" s="1024"/>
      <c r="R151" s="1024"/>
      <c r="S151" s="1025"/>
      <c r="T151" s="1051"/>
    </row>
    <row r="152" spans="1:20" ht="12.75">
      <c r="A152" s="849" t="s">
        <v>618</v>
      </c>
      <c r="B152" s="1013" t="s">
        <v>617</v>
      </c>
      <c r="C152" s="1021" t="s">
        <v>619</v>
      </c>
      <c r="D152" s="1050"/>
      <c r="E152" s="1005">
        <f t="shared" si="9"/>
        <v>28257479</v>
      </c>
      <c r="F152" s="1023"/>
      <c r="G152" s="1024"/>
      <c r="H152" s="1025"/>
      <c r="I152" s="1025">
        <v>28257479</v>
      </c>
      <c r="J152" s="1025"/>
      <c r="K152" s="1025"/>
      <c r="L152" s="1025"/>
      <c r="M152" s="1025"/>
      <c r="N152" s="1025"/>
      <c r="O152" s="1024"/>
      <c r="P152" s="1024"/>
      <c r="Q152" s="1024"/>
      <c r="R152" s="1024"/>
      <c r="S152" s="1025"/>
      <c r="T152" s="1051"/>
    </row>
    <row r="153" spans="1:20" ht="12.75">
      <c r="A153" s="849" t="s">
        <v>620</v>
      </c>
      <c r="B153" s="1013" t="s">
        <v>621</v>
      </c>
      <c r="C153" s="1021" t="s">
        <v>619</v>
      </c>
      <c r="D153" s="1050"/>
      <c r="E153" s="1005">
        <f t="shared" si="9"/>
        <v>413262</v>
      </c>
      <c r="F153" s="1023"/>
      <c r="G153" s="1024"/>
      <c r="H153" s="1025"/>
      <c r="I153" s="1025"/>
      <c r="J153" s="1025"/>
      <c r="K153" s="1025">
        <v>413262</v>
      </c>
      <c r="L153" s="1025"/>
      <c r="M153" s="1025"/>
      <c r="N153" s="1025"/>
      <c r="O153" s="1024"/>
      <c r="P153" s="1024"/>
      <c r="Q153" s="1024"/>
      <c r="R153" s="1024"/>
      <c r="S153" s="1025"/>
      <c r="T153" s="1051"/>
    </row>
    <row r="154" spans="1:20" ht="12.75">
      <c r="A154" s="849" t="s">
        <v>622</v>
      </c>
      <c r="B154" s="1013" t="s">
        <v>623</v>
      </c>
      <c r="C154" s="1021" t="s">
        <v>619</v>
      </c>
      <c r="D154" s="1050"/>
      <c r="E154" s="1005">
        <f t="shared" si="9"/>
        <v>93578</v>
      </c>
      <c r="F154" s="1023"/>
      <c r="G154" s="1024"/>
      <c r="H154" s="1025"/>
      <c r="I154" s="1025"/>
      <c r="J154" s="1025"/>
      <c r="K154" s="1025">
        <v>93578</v>
      </c>
      <c r="L154" s="1025"/>
      <c r="M154" s="1025"/>
      <c r="N154" s="1025"/>
      <c r="O154" s="1024"/>
      <c r="P154" s="1024"/>
      <c r="Q154" s="1024"/>
      <c r="R154" s="1024"/>
      <c r="S154" s="1025"/>
      <c r="T154" s="1051"/>
    </row>
    <row r="155" spans="1:20" ht="12.75">
      <c r="A155" s="849" t="s">
        <v>171</v>
      </c>
      <c r="B155" s="1013" t="s">
        <v>172</v>
      </c>
      <c r="C155" s="1021" t="s">
        <v>619</v>
      </c>
      <c r="D155" s="1050"/>
      <c r="E155" s="1005">
        <f t="shared" si="9"/>
        <v>457</v>
      </c>
      <c r="F155" s="1023"/>
      <c r="G155" s="1024"/>
      <c r="H155" s="1025"/>
      <c r="I155" s="1025">
        <v>457</v>
      </c>
      <c r="J155" s="1025"/>
      <c r="K155" s="1025"/>
      <c r="L155" s="1025"/>
      <c r="M155" s="1025"/>
      <c r="N155" s="1025"/>
      <c r="O155" s="1024"/>
      <c r="P155" s="1024"/>
      <c r="Q155" s="1024"/>
      <c r="R155" s="1024"/>
      <c r="S155" s="1025"/>
      <c r="T155" s="1051"/>
    </row>
    <row r="156" spans="1:20" ht="12.75">
      <c r="A156" s="849" t="s">
        <v>173</v>
      </c>
      <c r="B156" s="1029" t="s">
        <v>174</v>
      </c>
      <c r="C156" s="1003" t="s">
        <v>175</v>
      </c>
      <c r="D156" s="1050"/>
      <c r="E156" s="1005">
        <f t="shared" si="9"/>
        <v>4286200</v>
      </c>
      <c r="F156" s="1023"/>
      <c r="G156" s="1024"/>
      <c r="H156" s="1025"/>
      <c r="I156" s="1025"/>
      <c r="J156" s="1025"/>
      <c r="K156" s="1025"/>
      <c r="L156" s="1025"/>
      <c r="M156" s="1025"/>
      <c r="N156" s="1025">
        <v>4286200</v>
      </c>
      <c r="O156" s="1024"/>
      <c r="P156" s="1024"/>
      <c r="Q156" s="1024"/>
      <c r="R156" s="1024"/>
      <c r="S156" s="1025"/>
      <c r="T156" s="1051"/>
    </row>
    <row r="157" spans="1:20" ht="12.75">
      <c r="A157" s="849" t="s">
        <v>176</v>
      </c>
      <c r="B157" s="1013" t="s">
        <v>177</v>
      </c>
      <c r="C157" s="1003" t="s">
        <v>178</v>
      </c>
      <c r="D157" s="1050"/>
      <c r="E157" s="1005">
        <f t="shared" si="9"/>
        <v>-49481784</v>
      </c>
      <c r="F157" s="1023"/>
      <c r="G157" s="1024"/>
      <c r="H157" s="1025"/>
      <c r="I157" s="1025"/>
      <c r="J157" s="1025"/>
      <c r="K157" s="1025"/>
      <c r="L157" s="1025"/>
      <c r="M157" s="1025"/>
      <c r="N157" s="1025">
        <v>-49481784</v>
      </c>
      <c r="O157" s="1024"/>
      <c r="P157" s="1024"/>
      <c r="Q157" s="1024"/>
      <c r="R157" s="1024"/>
      <c r="S157" s="1025"/>
      <c r="T157" s="1051"/>
    </row>
    <row r="158" spans="1:20" ht="12.75">
      <c r="A158" s="849" t="s">
        <v>179</v>
      </c>
      <c r="B158" s="1013" t="s">
        <v>180</v>
      </c>
      <c r="C158" s="1042" t="s">
        <v>181</v>
      </c>
      <c r="D158" s="1050"/>
      <c r="E158" s="1005">
        <f t="shared" si="9"/>
        <v>1541400</v>
      </c>
      <c r="F158" s="1023"/>
      <c r="G158" s="1024"/>
      <c r="H158" s="1025"/>
      <c r="I158" s="1025"/>
      <c r="J158" s="1025"/>
      <c r="K158" s="1025"/>
      <c r="L158" s="1025"/>
      <c r="M158" s="1025"/>
      <c r="N158" s="1025">
        <v>1541400</v>
      </c>
      <c r="O158" s="1024"/>
      <c r="P158" s="1024"/>
      <c r="Q158" s="1024"/>
      <c r="R158" s="1024"/>
      <c r="S158" s="1025"/>
      <c r="T158" s="1051"/>
    </row>
    <row r="159" spans="1:20" ht="12.75">
      <c r="A159" s="849" t="s">
        <v>182</v>
      </c>
      <c r="B159" s="1013" t="s">
        <v>183</v>
      </c>
      <c r="C159" s="1042" t="s">
        <v>181</v>
      </c>
      <c r="D159" s="1050"/>
      <c r="E159" s="1005">
        <f t="shared" si="9"/>
        <v>1565072</v>
      </c>
      <c r="F159" s="1023"/>
      <c r="G159" s="1024"/>
      <c r="H159" s="1025"/>
      <c r="I159" s="1025"/>
      <c r="J159" s="1025"/>
      <c r="K159" s="1025"/>
      <c r="L159" s="1025"/>
      <c r="M159" s="1025"/>
      <c r="N159" s="1025">
        <v>1565072</v>
      </c>
      <c r="O159" s="1024"/>
      <c r="P159" s="1024"/>
      <c r="Q159" s="1024"/>
      <c r="R159" s="1024"/>
      <c r="S159" s="1025"/>
      <c r="T159" s="1051"/>
    </row>
    <row r="160" spans="1:20" ht="12.75">
      <c r="A160" s="849" t="s">
        <v>185</v>
      </c>
      <c r="B160" s="1013" t="s">
        <v>184</v>
      </c>
      <c r="C160" s="1042" t="s">
        <v>214</v>
      </c>
      <c r="D160" s="1050"/>
      <c r="E160" s="1005">
        <f t="shared" si="9"/>
        <v>-13792578</v>
      </c>
      <c r="F160" s="1023"/>
      <c r="G160" s="1024"/>
      <c r="H160" s="1025"/>
      <c r="I160" s="1025"/>
      <c r="J160" s="1025"/>
      <c r="K160" s="1025"/>
      <c r="L160" s="1025"/>
      <c r="M160" s="1025"/>
      <c r="N160" s="1025">
        <v>-13792578</v>
      </c>
      <c r="O160" s="1024"/>
      <c r="P160" s="1024"/>
      <c r="Q160" s="1024"/>
      <c r="R160" s="1024"/>
      <c r="S160" s="1025"/>
      <c r="T160" s="1051"/>
    </row>
    <row r="161" spans="1:20" ht="12.75">
      <c r="A161" s="849" t="s">
        <v>186</v>
      </c>
      <c r="B161" s="1013" t="s">
        <v>187</v>
      </c>
      <c r="C161" s="1042" t="s">
        <v>188</v>
      </c>
      <c r="D161" s="1050"/>
      <c r="E161" s="1005">
        <f t="shared" si="9"/>
        <v>5482445</v>
      </c>
      <c r="F161" s="1023"/>
      <c r="G161" s="1024"/>
      <c r="H161" s="1025"/>
      <c r="I161" s="1025"/>
      <c r="J161" s="1025"/>
      <c r="K161" s="1025"/>
      <c r="L161" s="1025"/>
      <c r="M161" s="1025"/>
      <c r="N161" s="1025"/>
      <c r="O161" s="1024">
        <v>5482445</v>
      </c>
      <c r="P161" s="1024"/>
      <c r="Q161" s="1024"/>
      <c r="R161" s="1024"/>
      <c r="S161" s="1025"/>
      <c r="T161" s="1051"/>
    </row>
    <row r="162" spans="1:20" ht="12.75">
      <c r="A162" s="849" t="s">
        <v>189</v>
      </c>
      <c r="B162" s="1013" t="s">
        <v>190</v>
      </c>
      <c r="C162" s="1042" t="s">
        <v>191</v>
      </c>
      <c r="D162" s="1050"/>
      <c r="E162" s="1005">
        <f t="shared" si="9"/>
        <v>1290000</v>
      </c>
      <c r="F162" s="1023"/>
      <c r="G162" s="1024"/>
      <c r="H162" s="1025"/>
      <c r="I162" s="1025"/>
      <c r="J162" s="1025"/>
      <c r="K162" s="1025"/>
      <c r="L162" s="1025"/>
      <c r="M162" s="1025"/>
      <c r="N162" s="1025"/>
      <c r="O162" s="1024">
        <v>1290000</v>
      </c>
      <c r="P162" s="1024"/>
      <c r="Q162" s="1024"/>
      <c r="R162" s="1024"/>
      <c r="S162" s="1025"/>
      <c r="T162" s="1051"/>
    </row>
    <row r="163" spans="1:20" ht="12.75">
      <c r="A163" s="849" t="s">
        <v>192</v>
      </c>
      <c r="B163" s="1013" t="s">
        <v>193</v>
      </c>
      <c r="C163" s="1042" t="s">
        <v>194</v>
      </c>
      <c r="D163" s="1050"/>
      <c r="E163" s="1005">
        <f t="shared" si="9"/>
        <v>781833</v>
      </c>
      <c r="F163" s="1023"/>
      <c r="G163" s="1024">
        <v>781833</v>
      </c>
      <c r="H163" s="1025"/>
      <c r="I163" s="1025"/>
      <c r="J163" s="1025"/>
      <c r="K163" s="1025"/>
      <c r="L163" s="1025"/>
      <c r="M163" s="1025"/>
      <c r="N163" s="1025"/>
      <c r="O163" s="1024"/>
      <c r="P163" s="1024"/>
      <c r="Q163" s="1024"/>
      <c r="R163" s="1024"/>
      <c r="S163" s="1025"/>
      <c r="T163" s="1051"/>
    </row>
    <row r="164" spans="1:20" ht="12.75">
      <c r="A164" s="849" t="s">
        <v>195</v>
      </c>
      <c r="B164" s="1013" t="s">
        <v>196</v>
      </c>
      <c r="C164" s="1042" t="s">
        <v>194</v>
      </c>
      <c r="D164" s="1050"/>
      <c r="E164" s="1005">
        <f t="shared" si="9"/>
        <v>84013927</v>
      </c>
      <c r="F164" s="1023"/>
      <c r="G164" s="1024">
        <v>84013927</v>
      </c>
      <c r="H164" s="1025"/>
      <c r="I164" s="1025"/>
      <c r="J164" s="1025"/>
      <c r="K164" s="1025"/>
      <c r="L164" s="1025"/>
      <c r="M164" s="1025"/>
      <c r="N164" s="1025"/>
      <c r="O164" s="1024"/>
      <c r="P164" s="1024"/>
      <c r="Q164" s="1024"/>
      <c r="R164" s="1024"/>
      <c r="S164" s="1025"/>
      <c r="T164" s="1051"/>
    </row>
    <row r="165" spans="1:20" ht="12.75">
      <c r="A165" s="849" t="s">
        <v>197</v>
      </c>
      <c r="B165" s="1013" t="s">
        <v>198</v>
      </c>
      <c r="C165" s="1042" t="s">
        <v>194</v>
      </c>
      <c r="D165" s="1050"/>
      <c r="E165" s="1005">
        <f t="shared" si="9"/>
        <v>992485</v>
      </c>
      <c r="F165" s="1023"/>
      <c r="G165" s="1024"/>
      <c r="H165" s="1025">
        <v>992485</v>
      </c>
      <c r="I165" s="1025"/>
      <c r="J165" s="1025"/>
      <c r="K165" s="1025"/>
      <c r="L165" s="1025"/>
      <c r="M165" s="1025"/>
      <c r="N165" s="1025"/>
      <c r="O165" s="1024"/>
      <c r="P165" s="1024"/>
      <c r="Q165" s="1024"/>
      <c r="R165" s="1024"/>
      <c r="S165" s="1025"/>
      <c r="T165" s="1051"/>
    </row>
    <row r="166" spans="1:20" ht="12.75">
      <c r="A166" s="849" t="s">
        <v>199</v>
      </c>
      <c r="B166" s="1013" t="s">
        <v>200</v>
      </c>
      <c r="C166" s="1042" t="s">
        <v>194</v>
      </c>
      <c r="D166" s="1050"/>
      <c r="E166" s="1005">
        <f t="shared" si="9"/>
        <v>2550000</v>
      </c>
      <c r="F166" s="1023"/>
      <c r="G166" s="1024">
        <v>2550000</v>
      </c>
      <c r="H166" s="1025">
        <v>0</v>
      </c>
      <c r="I166" s="1025"/>
      <c r="J166" s="1025"/>
      <c r="K166" s="1025"/>
      <c r="L166" s="1025"/>
      <c r="M166" s="1025"/>
      <c r="N166" s="1025"/>
      <c r="O166" s="1024"/>
      <c r="P166" s="1024"/>
      <c r="Q166" s="1024"/>
      <c r="R166" s="1024"/>
      <c r="S166" s="1025"/>
      <c r="T166" s="1051"/>
    </row>
    <row r="167" spans="1:20" ht="12.75">
      <c r="A167" s="849" t="s">
        <v>201</v>
      </c>
      <c r="B167" s="1013" t="s">
        <v>202</v>
      </c>
      <c r="C167" s="1042" t="s">
        <v>203</v>
      </c>
      <c r="D167" s="1050"/>
      <c r="E167" s="1005">
        <f>SUM(F167:T167)</f>
        <v>-1210000</v>
      </c>
      <c r="F167" s="1023">
        <v>-1210000</v>
      </c>
      <c r="G167" s="1024"/>
      <c r="H167" s="1025"/>
      <c r="I167" s="1025"/>
      <c r="J167" s="1025"/>
      <c r="K167" s="1025"/>
      <c r="L167" s="1025"/>
      <c r="M167" s="1025"/>
      <c r="N167" s="1025"/>
      <c r="O167" s="1024"/>
      <c r="P167" s="1024"/>
      <c r="Q167" s="1024"/>
      <c r="R167" s="1024"/>
      <c r="S167" s="1025"/>
      <c r="T167" s="1051"/>
    </row>
    <row r="168" spans="1:20" ht="12.75">
      <c r="A168" s="849" t="s">
        <v>204</v>
      </c>
      <c r="B168" s="1013" t="s">
        <v>207</v>
      </c>
      <c r="C168" s="1042" t="s">
        <v>206</v>
      </c>
      <c r="D168" s="1050"/>
      <c r="E168" s="1005">
        <f aca="true" t="shared" si="10" ref="E168:E177">SUM(F168:T168)</f>
        <v>-160000000</v>
      </c>
      <c r="F168" s="1023"/>
      <c r="G168" s="1024"/>
      <c r="H168" s="1025"/>
      <c r="I168" s="1025"/>
      <c r="J168" s="1025"/>
      <c r="K168" s="1025"/>
      <c r="L168" s="1025"/>
      <c r="M168" s="1025"/>
      <c r="N168" s="1025"/>
      <c r="O168" s="1024"/>
      <c r="P168" s="1024"/>
      <c r="Q168" s="1024"/>
      <c r="R168" s="1024">
        <v>-160000000</v>
      </c>
      <c r="S168" s="1025"/>
      <c r="T168" s="1051"/>
    </row>
    <row r="169" spans="1:20" ht="12.75">
      <c r="A169" s="849" t="s">
        <v>205</v>
      </c>
      <c r="B169" s="1013" t="s">
        <v>208</v>
      </c>
      <c r="C169" s="1021" t="s">
        <v>209</v>
      </c>
      <c r="D169" s="1050"/>
      <c r="E169" s="1005">
        <f t="shared" si="10"/>
        <v>9653545</v>
      </c>
      <c r="F169" s="1023"/>
      <c r="G169" s="1024"/>
      <c r="H169" s="1025"/>
      <c r="I169" s="1025"/>
      <c r="J169" s="1025"/>
      <c r="K169" s="1025"/>
      <c r="L169" s="1025"/>
      <c r="M169" s="1025"/>
      <c r="N169" s="1025"/>
      <c r="O169" s="1024"/>
      <c r="P169" s="1024"/>
      <c r="Q169" s="1024"/>
      <c r="R169" s="1024">
        <v>9653545</v>
      </c>
      <c r="S169" s="1025"/>
      <c r="T169" s="1051"/>
    </row>
    <row r="170" spans="1:20" ht="12.75">
      <c r="A170" s="1052" t="s">
        <v>210</v>
      </c>
      <c r="B170" s="1013" t="s">
        <v>211</v>
      </c>
      <c r="C170" s="1021" t="s">
        <v>212</v>
      </c>
      <c r="D170" s="1050"/>
      <c r="E170" s="1005">
        <f t="shared" si="10"/>
        <v>318728</v>
      </c>
      <c r="F170" s="1023">
        <v>318728</v>
      </c>
      <c r="G170" s="1024"/>
      <c r="H170" s="1025"/>
      <c r="I170" s="1025"/>
      <c r="J170" s="1025"/>
      <c r="K170" s="1025"/>
      <c r="L170" s="1025"/>
      <c r="M170" s="1025"/>
      <c r="N170" s="1025"/>
      <c r="O170" s="1024"/>
      <c r="P170" s="1024"/>
      <c r="Q170" s="1024"/>
      <c r="R170" s="1024"/>
      <c r="S170" s="1025"/>
      <c r="T170" s="1051"/>
    </row>
    <row r="171" spans="1:20" ht="12.75">
      <c r="A171" s="1052" t="s">
        <v>213</v>
      </c>
      <c r="B171" s="1002" t="s">
        <v>215</v>
      </c>
      <c r="C171" s="1021" t="s">
        <v>216</v>
      </c>
      <c r="D171" s="1053"/>
      <c r="E171" s="1005">
        <f t="shared" si="10"/>
        <v>-18394259</v>
      </c>
      <c r="F171" s="1006"/>
      <c r="G171" s="1007"/>
      <c r="H171" s="1008"/>
      <c r="I171" s="1008"/>
      <c r="J171" s="1008"/>
      <c r="K171" s="1008"/>
      <c r="L171" s="1008"/>
      <c r="M171" s="1008"/>
      <c r="N171" s="1008"/>
      <c r="O171" s="1008"/>
      <c r="P171" s="1008"/>
      <c r="Q171" s="1011"/>
      <c r="R171" s="1008"/>
      <c r="S171" s="1008"/>
      <c r="T171" s="1010">
        <v>-18394259</v>
      </c>
    </row>
    <row r="172" spans="1:20" ht="12.75">
      <c r="A172" s="1052" t="s">
        <v>217</v>
      </c>
      <c r="B172" s="1002" t="s">
        <v>220</v>
      </c>
      <c r="C172" s="1021" t="s">
        <v>218</v>
      </c>
      <c r="D172" s="1053"/>
      <c r="E172" s="1005">
        <f t="shared" si="10"/>
        <v>21722</v>
      </c>
      <c r="F172" s="1006">
        <v>21722</v>
      </c>
      <c r="G172" s="1007"/>
      <c r="H172" s="1008"/>
      <c r="I172" s="1008"/>
      <c r="J172" s="1008"/>
      <c r="K172" s="1008"/>
      <c r="L172" s="1008"/>
      <c r="M172" s="1008"/>
      <c r="N172" s="1008"/>
      <c r="O172" s="1008"/>
      <c r="P172" s="1008"/>
      <c r="Q172" s="1011"/>
      <c r="R172" s="1008"/>
      <c r="S172" s="1008"/>
      <c r="T172" s="1010"/>
    </row>
    <row r="173" spans="1:20" ht="12.75">
      <c r="A173" s="1052" t="s">
        <v>219</v>
      </c>
      <c r="B173" s="1002" t="s">
        <v>221</v>
      </c>
      <c r="C173" s="1021" t="s">
        <v>227</v>
      </c>
      <c r="D173" s="1053"/>
      <c r="E173" s="1005">
        <f t="shared" si="10"/>
        <v>2733913</v>
      </c>
      <c r="F173" s="1006"/>
      <c r="G173" s="1007"/>
      <c r="H173" s="1008"/>
      <c r="I173" s="1008"/>
      <c r="J173" s="1008"/>
      <c r="K173" s="1008"/>
      <c r="L173" s="1008"/>
      <c r="M173" s="1008"/>
      <c r="N173" s="1008"/>
      <c r="O173" s="1008"/>
      <c r="P173" s="1008"/>
      <c r="Q173" s="1011"/>
      <c r="R173" s="1008"/>
      <c r="S173" s="1008"/>
      <c r="T173" s="1010">
        <v>2733913</v>
      </c>
    </row>
    <row r="174" spans="1:20" ht="12.75">
      <c r="A174" s="1052" t="s">
        <v>222</v>
      </c>
      <c r="B174" s="1002" t="s">
        <v>223</v>
      </c>
      <c r="C174" s="1021" t="s">
        <v>224</v>
      </c>
      <c r="D174" s="1053"/>
      <c r="E174" s="1005">
        <f t="shared" si="10"/>
        <v>643155</v>
      </c>
      <c r="F174" s="1006">
        <v>643155</v>
      </c>
      <c r="G174" s="1007"/>
      <c r="H174" s="1008"/>
      <c r="I174" s="1008"/>
      <c r="J174" s="1008"/>
      <c r="K174" s="1008"/>
      <c r="L174" s="1008"/>
      <c r="M174" s="1008"/>
      <c r="N174" s="1008"/>
      <c r="O174" s="1008"/>
      <c r="P174" s="1008"/>
      <c r="Q174" s="1011"/>
      <c r="R174" s="1008"/>
      <c r="S174" s="1008"/>
      <c r="T174" s="1010"/>
    </row>
    <row r="175" spans="1:20" ht="12.75">
      <c r="A175" s="849" t="s">
        <v>225</v>
      </c>
      <c r="B175" s="1002" t="s">
        <v>226</v>
      </c>
      <c r="C175" s="1003" t="s">
        <v>228</v>
      </c>
      <c r="D175" s="1053"/>
      <c r="E175" s="1005">
        <f t="shared" si="10"/>
        <v>-5324721</v>
      </c>
      <c r="F175" s="1006"/>
      <c r="G175" s="1007"/>
      <c r="H175" s="1008"/>
      <c r="I175" s="1008"/>
      <c r="J175" s="1008"/>
      <c r="K175" s="1008"/>
      <c r="L175" s="1008"/>
      <c r="M175" s="1008"/>
      <c r="N175" s="1008"/>
      <c r="O175" s="1008"/>
      <c r="P175" s="1008"/>
      <c r="Q175" s="1011"/>
      <c r="R175" s="1008"/>
      <c r="S175" s="1008"/>
      <c r="T175" s="1010">
        <v>-5324721</v>
      </c>
    </row>
    <row r="176" spans="1:20" ht="13.5" customHeight="1">
      <c r="A176" s="1052" t="s">
        <v>229</v>
      </c>
      <c r="B176" s="1002" t="s">
        <v>231</v>
      </c>
      <c r="C176" s="1003" t="s">
        <v>233</v>
      </c>
      <c r="D176" s="1053"/>
      <c r="E176" s="1005">
        <f t="shared" si="10"/>
        <v>2889459</v>
      </c>
      <c r="F176" s="1006">
        <v>2889459</v>
      </c>
      <c r="G176" s="1007"/>
      <c r="H176" s="1008"/>
      <c r="I176" s="1008"/>
      <c r="J176" s="1008"/>
      <c r="K176" s="1008"/>
      <c r="L176" s="1008"/>
      <c r="M176" s="1008"/>
      <c r="N176" s="1008"/>
      <c r="O176" s="1008"/>
      <c r="P176" s="1008"/>
      <c r="Q176" s="1011"/>
      <c r="R176" s="1008"/>
      <c r="S176" s="1008"/>
      <c r="T176" s="1010"/>
    </row>
    <row r="177" spans="1:20" ht="12.75">
      <c r="A177" s="1052" t="s">
        <v>230</v>
      </c>
      <c r="B177" s="1013" t="s">
        <v>232</v>
      </c>
      <c r="C177" s="1021" t="s">
        <v>234</v>
      </c>
      <c r="D177" s="1053"/>
      <c r="E177" s="1005">
        <f t="shared" si="10"/>
        <v>-2262089</v>
      </c>
      <c r="F177" s="1006"/>
      <c r="G177" s="1007"/>
      <c r="H177" s="1008"/>
      <c r="I177" s="1008"/>
      <c r="J177" s="1008"/>
      <c r="K177" s="1008"/>
      <c r="L177" s="1008"/>
      <c r="M177" s="1008"/>
      <c r="N177" s="1008"/>
      <c r="O177" s="1008"/>
      <c r="P177" s="1008"/>
      <c r="Q177" s="1011"/>
      <c r="R177" s="1008"/>
      <c r="S177" s="1008"/>
      <c r="T177" s="1010">
        <v>-2262089</v>
      </c>
    </row>
    <row r="178" spans="1:20" ht="12.75">
      <c r="A178" s="849" t="s">
        <v>235</v>
      </c>
      <c r="B178" s="1002" t="s">
        <v>236</v>
      </c>
      <c r="C178" s="1003" t="s">
        <v>237</v>
      </c>
      <c r="D178" s="1055"/>
      <c r="E178" s="1005">
        <f t="shared" si="9"/>
        <v>-50000</v>
      </c>
      <c r="F178" s="1056"/>
      <c r="G178" s="1057"/>
      <c r="H178" s="1057"/>
      <c r="I178" s="1057"/>
      <c r="J178" s="1057"/>
      <c r="K178" s="1057"/>
      <c r="L178" s="1057"/>
      <c r="M178" s="1011">
        <v>-50000</v>
      </c>
      <c r="N178" s="1011"/>
      <c r="O178" s="1011"/>
      <c r="P178" s="1057"/>
      <c r="Q178" s="1057"/>
      <c r="R178" s="1057"/>
      <c r="S178" s="1057"/>
      <c r="T178" s="1058"/>
    </row>
    <row r="179" spans="1:20" ht="12.75">
      <c r="A179" s="849" t="s">
        <v>238</v>
      </c>
      <c r="B179" s="1013" t="s">
        <v>187</v>
      </c>
      <c r="C179" s="1042" t="s">
        <v>188</v>
      </c>
      <c r="D179" s="1055"/>
      <c r="E179" s="1005">
        <f t="shared" si="9"/>
        <v>-5482445</v>
      </c>
      <c r="F179" s="1056"/>
      <c r="G179" s="1057"/>
      <c r="H179" s="1057"/>
      <c r="I179" s="1057"/>
      <c r="J179" s="1057"/>
      <c r="K179" s="1057"/>
      <c r="L179" s="1057"/>
      <c r="M179" s="1011"/>
      <c r="N179" s="1011">
        <v>-5482445</v>
      </c>
      <c r="O179" s="1011"/>
      <c r="P179" s="1057"/>
      <c r="Q179" s="1057"/>
      <c r="R179" s="1057"/>
      <c r="S179" s="1057"/>
      <c r="T179" s="1058"/>
    </row>
    <row r="180" spans="1:20" ht="12.75">
      <c r="A180" s="849" t="s">
        <v>239</v>
      </c>
      <c r="B180" s="1029" t="s">
        <v>241</v>
      </c>
      <c r="C180" s="1003" t="s">
        <v>240</v>
      </c>
      <c r="D180" s="1055"/>
      <c r="E180" s="1005">
        <f t="shared" si="9"/>
        <v>-997350</v>
      </c>
      <c r="F180" s="1056"/>
      <c r="G180" s="1057"/>
      <c r="H180" s="1057"/>
      <c r="I180" s="1057"/>
      <c r="J180" s="1057"/>
      <c r="K180" s="1057"/>
      <c r="L180" s="1057"/>
      <c r="M180" s="1011"/>
      <c r="N180" s="1011">
        <v>-997350</v>
      </c>
      <c r="O180" s="1011"/>
      <c r="P180" s="1057"/>
      <c r="Q180" s="1057"/>
      <c r="R180" s="1057"/>
      <c r="S180" s="1057"/>
      <c r="T180" s="1058"/>
    </row>
    <row r="181" spans="1:20" ht="13.5" thickBot="1">
      <c r="A181" s="849" t="s">
        <v>243</v>
      </c>
      <c r="B181" s="1029" t="s">
        <v>242</v>
      </c>
      <c r="C181" s="1003" t="s">
        <v>240</v>
      </c>
      <c r="D181" s="1055"/>
      <c r="E181" s="1005">
        <f t="shared" si="9"/>
        <v>5189700</v>
      </c>
      <c r="F181" s="1056"/>
      <c r="G181" s="1057"/>
      <c r="H181" s="1057"/>
      <c r="I181" s="1057"/>
      <c r="J181" s="1057"/>
      <c r="K181" s="1057"/>
      <c r="L181" s="1057"/>
      <c r="M181" s="1057"/>
      <c r="N181" s="1057"/>
      <c r="O181" s="1011">
        <v>5189700</v>
      </c>
      <c r="P181" s="1057"/>
      <c r="Q181" s="1057"/>
      <c r="R181" s="1057"/>
      <c r="S181" s="1057"/>
      <c r="T181" s="1058"/>
    </row>
    <row r="182" spans="1:20" ht="13.5" thickBot="1">
      <c r="A182" s="849"/>
      <c r="B182" s="976" t="s">
        <v>788</v>
      </c>
      <c r="C182" s="1094" t="s">
        <v>1206</v>
      </c>
      <c r="D182" s="1060">
        <v>42004</v>
      </c>
      <c r="E182" s="1037">
        <f>SUM(F182:T182)</f>
        <v>2134245994</v>
      </c>
      <c r="F182" s="1061">
        <f>SUM(F140:F181)</f>
        <v>60207086</v>
      </c>
      <c r="G182" s="1039">
        <f>SUM(G140:G181)</f>
        <v>292645760</v>
      </c>
      <c r="H182" s="1039">
        <f aca="true" t="shared" si="11" ref="H182:S182">SUM(H135:H181)</f>
        <v>32992485</v>
      </c>
      <c r="I182" s="1039">
        <f t="shared" si="11"/>
        <v>339518597</v>
      </c>
      <c r="J182" s="1039">
        <f t="shared" si="11"/>
        <v>7201547</v>
      </c>
      <c r="K182" s="1039">
        <f t="shared" si="11"/>
        <v>8503471</v>
      </c>
      <c r="L182" s="1039">
        <f t="shared" si="11"/>
        <v>204102005</v>
      </c>
      <c r="M182" s="1039">
        <f t="shared" si="11"/>
        <v>1291050</v>
      </c>
      <c r="N182" s="1039">
        <f t="shared" si="11"/>
        <v>82244139</v>
      </c>
      <c r="O182" s="1038">
        <f t="shared" si="11"/>
        <v>483331498</v>
      </c>
      <c r="P182" s="1039">
        <f t="shared" si="11"/>
        <v>0</v>
      </c>
      <c r="Q182" s="1039">
        <f t="shared" si="11"/>
        <v>1035780</v>
      </c>
      <c r="R182" s="1039">
        <f t="shared" si="11"/>
        <v>51153545</v>
      </c>
      <c r="S182" s="1039">
        <f t="shared" si="11"/>
        <v>223932391</v>
      </c>
      <c r="T182" s="1040">
        <f>SUM(T140:T181)</f>
        <v>346086640</v>
      </c>
    </row>
    <row r="183" spans="1:20" ht="13.5" thickBot="1">
      <c r="A183" s="849"/>
      <c r="B183" s="969"/>
      <c r="C183" s="970"/>
      <c r="D183" s="1062"/>
      <c r="E183" s="1063">
        <f aca="true" t="shared" si="12" ref="E183:T183">SUM(E63:E106)</f>
        <v>-34965406</v>
      </c>
      <c r="F183" s="1063">
        <f t="shared" si="12"/>
        <v>12250488</v>
      </c>
      <c r="G183" s="1063">
        <f t="shared" si="12"/>
        <v>0</v>
      </c>
      <c r="H183" s="1063">
        <f t="shared" si="12"/>
        <v>0</v>
      </c>
      <c r="I183" s="1063">
        <f t="shared" si="12"/>
        <v>0</v>
      </c>
      <c r="J183" s="1063">
        <f t="shared" si="12"/>
        <v>1720000</v>
      </c>
      <c r="K183" s="1063">
        <f t="shared" si="12"/>
        <v>2185295</v>
      </c>
      <c r="L183" s="1063">
        <f t="shared" si="12"/>
        <v>638000</v>
      </c>
      <c r="M183" s="1063">
        <f t="shared" si="12"/>
        <v>241050</v>
      </c>
      <c r="N183" s="1063">
        <f t="shared" si="12"/>
        <v>23820674</v>
      </c>
      <c r="O183" s="1063">
        <f t="shared" si="12"/>
        <v>2073529</v>
      </c>
      <c r="P183" s="1063">
        <f t="shared" si="12"/>
        <v>0</v>
      </c>
      <c r="Q183" s="1063">
        <f t="shared" si="12"/>
        <v>1005780</v>
      </c>
      <c r="R183" s="1063">
        <f t="shared" si="12"/>
        <v>-88500000</v>
      </c>
      <c r="S183" s="1063">
        <f t="shared" si="12"/>
        <v>0</v>
      </c>
      <c r="T183" s="1063">
        <f t="shared" si="12"/>
        <v>9599778</v>
      </c>
    </row>
    <row r="184" spans="1:20" ht="13.5" thickBot="1">
      <c r="A184" s="849"/>
      <c r="B184" s="1064" t="s">
        <v>1204</v>
      </c>
      <c r="C184" s="1035" t="s">
        <v>894</v>
      </c>
      <c r="D184" s="978">
        <v>41640</v>
      </c>
      <c r="E184" s="1065">
        <f aca="true" t="shared" si="13" ref="E184:E189">SUM(F184:T184)</f>
        <v>430000</v>
      </c>
      <c r="F184" s="1066"/>
      <c r="G184" s="1067">
        <v>0</v>
      </c>
      <c r="H184" s="1066">
        <v>0</v>
      </c>
      <c r="I184" s="1067">
        <v>0</v>
      </c>
      <c r="J184" s="1067">
        <v>0</v>
      </c>
      <c r="K184" s="1066">
        <v>0</v>
      </c>
      <c r="L184" s="1067">
        <v>0</v>
      </c>
      <c r="M184" s="1066">
        <v>0</v>
      </c>
      <c r="N184" s="1067">
        <v>430000</v>
      </c>
      <c r="O184" s="1066">
        <v>0</v>
      </c>
      <c r="P184" s="1067">
        <v>0</v>
      </c>
      <c r="Q184" s="1066">
        <v>0</v>
      </c>
      <c r="R184" s="1067">
        <v>0</v>
      </c>
      <c r="S184" s="1067">
        <v>0</v>
      </c>
      <c r="T184" s="1068">
        <v>0</v>
      </c>
    </row>
    <row r="185" spans="1:20" ht="12.75">
      <c r="A185" s="849"/>
      <c r="B185" s="1069" t="s">
        <v>1208</v>
      </c>
      <c r="C185" s="1070" t="s">
        <v>1209</v>
      </c>
      <c r="D185" s="1071"/>
      <c r="E185" s="1072">
        <f t="shared" si="13"/>
        <v>255162</v>
      </c>
      <c r="F185" s="1073"/>
      <c r="G185" s="1074"/>
      <c r="H185" s="1073"/>
      <c r="I185" s="1074"/>
      <c r="J185" s="1074"/>
      <c r="K185" s="1073"/>
      <c r="L185" s="1074"/>
      <c r="M185" s="1073"/>
      <c r="N185" s="1074"/>
      <c r="O185" s="1073"/>
      <c r="P185" s="1074"/>
      <c r="Q185" s="1073"/>
      <c r="R185" s="1074"/>
      <c r="S185" s="1075">
        <v>255162</v>
      </c>
      <c r="T185" s="1076"/>
    </row>
    <row r="186" spans="1:20" ht="12.75">
      <c r="A186" s="849"/>
      <c r="B186" s="1029" t="s">
        <v>1210</v>
      </c>
      <c r="C186" s="1077" t="s">
        <v>1211</v>
      </c>
      <c r="D186" s="1078"/>
      <c r="E186" s="1079">
        <f t="shared" si="13"/>
        <v>55710</v>
      </c>
      <c r="F186" s="1080"/>
      <c r="G186" s="1081"/>
      <c r="H186" s="1080"/>
      <c r="I186" s="1081"/>
      <c r="J186" s="1081"/>
      <c r="K186" s="1080"/>
      <c r="L186" s="1081"/>
      <c r="M186" s="1080"/>
      <c r="N186" s="1082">
        <v>55710</v>
      </c>
      <c r="O186" s="1080"/>
      <c r="P186" s="1081"/>
      <c r="Q186" s="1080"/>
      <c r="R186" s="1081"/>
      <c r="S186" s="1083"/>
      <c r="T186" s="1084"/>
    </row>
    <row r="187" spans="1:20" ht="12.75">
      <c r="A187" s="849"/>
      <c r="B187" s="1029" t="s">
        <v>1212</v>
      </c>
      <c r="C187" s="1077" t="s">
        <v>1213</v>
      </c>
      <c r="D187" s="1078"/>
      <c r="E187" s="1079">
        <f t="shared" si="13"/>
        <v>243663</v>
      </c>
      <c r="F187" s="1080"/>
      <c r="G187" s="1081"/>
      <c r="H187" s="1080"/>
      <c r="I187" s="1081"/>
      <c r="J187" s="1081"/>
      <c r="K187" s="1080"/>
      <c r="L187" s="1081"/>
      <c r="M187" s="1080"/>
      <c r="N187" s="1082">
        <v>243663</v>
      </c>
      <c r="O187" s="1080"/>
      <c r="P187" s="1081"/>
      <c r="Q187" s="1080"/>
      <c r="R187" s="1081"/>
      <c r="S187" s="1083"/>
      <c r="T187" s="1084"/>
    </row>
    <row r="188" spans="1:20" ht="12.75">
      <c r="A188" s="849"/>
      <c r="B188" s="1085" t="s">
        <v>1214</v>
      </c>
      <c r="C188" s="1003" t="s">
        <v>1209</v>
      </c>
      <c r="D188" s="1078"/>
      <c r="E188" s="1079">
        <f t="shared" si="13"/>
        <v>19230</v>
      </c>
      <c r="F188" s="1080"/>
      <c r="G188" s="1081"/>
      <c r="H188" s="1080"/>
      <c r="I188" s="1081"/>
      <c r="J188" s="1081"/>
      <c r="K188" s="1080"/>
      <c r="L188" s="1081"/>
      <c r="M188" s="1080"/>
      <c r="N188" s="1082"/>
      <c r="O188" s="1080"/>
      <c r="P188" s="1081"/>
      <c r="Q188" s="1080"/>
      <c r="R188" s="1081"/>
      <c r="S188" s="1083">
        <v>19230</v>
      </c>
      <c r="T188" s="1084"/>
    </row>
    <row r="189" spans="1:20" ht="12.75">
      <c r="A189" s="849"/>
      <c r="B189" s="1029" t="s">
        <v>1215</v>
      </c>
      <c r="C189" s="1077" t="s">
        <v>1211</v>
      </c>
      <c r="D189" s="1078"/>
      <c r="E189" s="1079">
        <f t="shared" si="13"/>
        <v>55710</v>
      </c>
      <c r="F189" s="1080"/>
      <c r="G189" s="1081"/>
      <c r="H189" s="1080"/>
      <c r="I189" s="1081"/>
      <c r="J189" s="1081"/>
      <c r="K189" s="1080"/>
      <c r="L189" s="1081"/>
      <c r="M189" s="1080"/>
      <c r="N189" s="1082">
        <v>55710</v>
      </c>
      <c r="O189" s="1080"/>
      <c r="P189" s="1081"/>
      <c r="Q189" s="1080"/>
      <c r="R189" s="1081"/>
      <c r="S189" s="1083"/>
      <c r="T189" s="1084"/>
    </row>
    <row r="190" spans="1:20" ht="13.5" thickBot="1">
      <c r="A190" s="849"/>
      <c r="B190" s="1029" t="s">
        <v>1216</v>
      </c>
      <c r="C190" s="1077" t="s">
        <v>1213</v>
      </c>
      <c r="D190" s="1078"/>
      <c r="E190" s="1079">
        <f>SUM(F190:T190)</f>
        <v>609158</v>
      </c>
      <c r="F190" s="1080"/>
      <c r="G190" s="1081"/>
      <c r="H190" s="1080"/>
      <c r="I190" s="1081"/>
      <c r="J190" s="1081"/>
      <c r="K190" s="1080"/>
      <c r="L190" s="1081"/>
      <c r="M190" s="1080"/>
      <c r="N190" s="1082">
        <v>609158</v>
      </c>
      <c r="O190" s="1080"/>
      <c r="P190" s="1081"/>
      <c r="Q190" s="1080"/>
      <c r="R190" s="1081"/>
      <c r="S190" s="1083"/>
      <c r="T190" s="1084"/>
    </row>
    <row r="191" spans="1:20" ht="13.5" thickBot="1">
      <c r="A191" s="849"/>
      <c r="B191" s="1064" t="s">
        <v>1217</v>
      </c>
      <c r="C191" s="1035" t="s">
        <v>1019</v>
      </c>
      <c r="D191" s="1036">
        <v>41820</v>
      </c>
      <c r="E191" s="1065">
        <f aca="true" t="shared" si="14" ref="E191:T191">SUM(E184:E190)</f>
        <v>1668633</v>
      </c>
      <c r="F191" s="1086">
        <f t="shared" si="14"/>
        <v>0</v>
      </c>
      <c r="G191" s="1086">
        <f t="shared" si="14"/>
        <v>0</v>
      </c>
      <c r="H191" s="1086">
        <f t="shared" si="14"/>
        <v>0</v>
      </c>
      <c r="I191" s="1086">
        <f t="shared" si="14"/>
        <v>0</v>
      </c>
      <c r="J191" s="1086">
        <f t="shared" si="14"/>
        <v>0</v>
      </c>
      <c r="K191" s="1086">
        <f t="shared" si="14"/>
        <v>0</v>
      </c>
      <c r="L191" s="1086">
        <f t="shared" si="14"/>
        <v>0</v>
      </c>
      <c r="M191" s="1086">
        <f t="shared" si="14"/>
        <v>0</v>
      </c>
      <c r="N191" s="1086">
        <f t="shared" si="14"/>
        <v>1394241</v>
      </c>
      <c r="O191" s="1086">
        <f t="shared" si="14"/>
        <v>0</v>
      </c>
      <c r="P191" s="1086">
        <f t="shared" si="14"/>
        <v>0</v>
      </c>
      <c r="Q191" s="1086">
        <f t="shared" si="14"/>
        <v>0</v>
      </c>
      <c r="R191" s="1086">
        <f t="shared" si="14"/>
        <v>0</v>
      </c>
      <c r="S191" s="1086">
        <f t="shared" si="14"/>
        <v>274392</v>
      </c>
      <c r="T191" s="1068">
        <f t="shared" si="14"/>
        <v>0</v>
      </c>
    </row>
    <row r="192" spans="1:20" ht="13.5" thickBot="1">
      <c r="A192" s="849"/>
      <c r="B192" s="1029" t="s">
        <v>1218</v>
      </c>
      <c r="C192" s="1077" t="s">
        <v>1219</v>
      </c>
      <c r="D192" s="1078"/>
      <c r="E192" s="1079">
        <f>SUM(F192:T192)</f>
        <v>307000</v>
      </c>
      <c r="F192" s="1080"/>
      <c r="G192" s="1081"/>
      <c r="H192" s="1080"/>
      <c r="I192" s="1081"/>
      <c r="J192" s="1081"/>
      <c r="K192" s="1080"/>
      <c r="L192" s="1081"/>
      <c r="M192" s="1080"/>
      <c r="N192" s="1082">
        <v>307000</v>
      </c>
      <c r="O192" s="1080"/>
      <c r="P192" s="1081"/>
      <c r="Q192" s="1080"/>
      <c r="R192" s="1081"/>
      <c r="S192" s="1083"/>
      <c r="T192" s="1084"/>
    </row>
    <row r="193" spans="1:20" ht="13.5" thickBot="1">
      <c r="A193" s="849"/>
      <c r="B193" s="1064" t="s">
        <v>1217</v>
      </c>
      <c r="C193" s="1035" t="s">
        <v>1118</v>
      </c>
      <c r="D193" s="1036">
        <v>41912</v>
      </c>
      <c r="E193" s="1065">
        <f aca="true" t="shared" si="15" ref="E193:T193">SUM(E191:E192)</f>
        <v>1975633</v>
      </c>
      <c r="F193" s="1087">
        <f t="shared" si="15"/>
        <v>0</v>
      </c>
      <c r="G193" s="1088">
        <f t="shared" si="15"/>
        <v>0</v>
      </c>
      <c r="H193" s="1088">
        <f t="shared" si="15"/>
        <v>0</v>
      </c>
      <c r="I193" s="1088">
        <f t="shared" si="15"/>
        <v>0</v>
      </c>
      <c r="J193" s="1088">
        <f t="shared" si="15"/>
        <v>0</v>
      </c>
      <c r="K193" s="1088">
        <f t="shared" si="15"/>
        <v>0</v>
      </c>
      <c r="L193" s="1088">
        <f t="shared" si="15"/>
        <v>0</v>
      </c>
      <c r="M193" s="1088">
        <f t="shared" si="15"/>
        <v>0</v>
      </c>
      <c r="N193" s="1088">
        <f t="shared" si="15"/>
        <v>1701241</v>
      </c>
      <c r="O193" s="1088">
        <f t="shared" si="15"/>
        <v>0</v>
      </c>
      <c r="P193" s="1088">
        <f t="shared" si="15"/>
        <v>0</v>
      </c>
      <c r="Q193" s="1088">
        <f t="shared" si="15"/>
        <v>0</v>
      </c>
      <c r="R193" s="1088">
        <f t="shared" si="15"/>
        <v>0</v>
      </c>
      <c r="S193" s="1088">
        <f t="shared" si="15"/>
        <v>274392</v>
      </c>
      <c r="T193" s="1089">
        <f t="shared" si="15"/>
        <v>0</v>
      </c>
    </row>
    <row r="194" spans="1:20" ht="13.5" thickBot="1">
      <c r="A194" s="849"/>
      <c r="B194" s="1364"/>
      <c r="C194" s="1365"/>
      <c r="D194" s="1362"/>
      <c r="E194" s="1366"/>
      <c r="F194" s="1092"/>
      <c r="G194" s="1092"/>
      <c r="H194" s="1092"/>
      <c r="I194" s="1092"/>
      <c r="J194" s="1092"/>
      <c r="K194" s="1092"/>
      <c r="L194" s="1092"/>
      <c r="M194" s="1092"/>
      <c r="N194" s="1092"/>
      <c r="O194" s="1092"/>
      <c r="P194" s="1092"/>
      <c r="Q194" s="1092"/>
      <c r="R194" s="1092"/>
      <c r="S194" s="1092"/>
      <c r="T194" s="1093"/>
    </row>
    <row r="195" spans="1:20" ht="13.5" thickBot="1">
      <c r="A195" s="849"/>
      <c r="B195" s="1064" t="s">
        <v>1217</v>
      </c>
      <c r="C195" s="1094" t="s">
        <v>1183</v>
      </c>
      <c r="D195" s="1361">
        <v>41973</v>
      </c>
      <c r="E195" s="1065">
        <f>SUM(E193:E194)</f>
        <v>1975633</v>
      </c>
      <c r="F195" s="1096">
        <f aca="true" t="shared" si="16" ref="F195:L195">SUM(F194:F194)</f>
        <v>0</v>
      </c>
      <c r="G195" s="1097">
        <f t="shared" si="16"/>
        <v>0</v>
      </c>
      <c r="H195" s="1097">
        <f t="shared" si="16"/>
        <v>0</v>
      </c>
      <c r="I195" s="1097">
        <f t="shared" si="16"/>
        <v>0</v>
      </c>
      <c r="J195" s="1097">
        <f t="shared" si="16"/>
        <v>0</v>
      </c>
      <c r="K195" s="1097">
        <f t="shared" si="16"/>
        <v>0</v>
      </c>
      <c r="L195" s="1097">
        <f t="shared" si="16"/>
        <v>0</v>
      </c>
      <c r="M195" s="1097">
        <f aca="true" t="shared" si="17" ref="M195:T195">SUM(M193:M194)</f>
        <v>0</v>
      </c>
      <c r="N195" s="1097">
        <f t="shared" si="17"/>
        <v>1701241</v>
      </c>
      <c r="O195" s="1097">
        <f t="shared" si="17"/>
        <v>0</v>
      </c>
      <c r="P195" s="1097">
        <f t="shared" si="17"/>
        <v>0</v>
      </c>
      <c r="Q195" s="1097">
        <f t="shared" si="17"/>
        <v>0</v>
      </c>
      <c r="R195" s="1097">
        <f t="shared" si="17"/>
        <v>0</v>
      </c>
      <c r="S195" s="1097">
        <f t="shared" si="17"/>
        <v>274392</v>
      </c>
      <c r="T195" s="1098">
        <f t="shared" si="17"/>
        <v>0</v>
      </c>
    </row>
    <row r="196" spans="1:20" ht="13.5" thickBot="1">
      <c r="A196" s="849"/>
      <c r="B196" s="1090"/>
      <c r="C196" s="1091"/>
      <c r="D196" s="1362"/>
      <c r="E196" s="1095">
        <f>SUM(F196:T196)</f>
        <v>0</v>
      </c>
      <c r="F196" s="1092"/>
      <c r="G196" s="1092"/>
      <c r="H196" s="1092"/>
      <c r="I196" s="1092"/>
      <c r="J196" s="1092"/>
      <c r="K196" s="1092"/>
      <c r="L196" s="1092"/>
      <c r="M196" s="1092"/>
      <c r="N196" s="1092"/>
      <c r="O196" s="1092"/>
      <c r="P196" s="1092"/>
      <c r="Q196" s="1092"/>
      <c r="R196" s="1092"/>
      <c r="S196" s="1092"/>
      <c r="T196" s="1093"/>
    </row>
    <row r="197" spans="1:20" ht="13.5" thickBot="1">
      <c r="A197" s="849"/>
      <c r="B197" s="1064" t="s">
        <v>1217</v>
      </c>
      <c r="C197" s="1094" t="s">
        <v>1206</v>
      </c>
      <c r="D197" s="1361">
        <v>42004</v>
      </c>
      <c r="E197" s="1065">
        <f>SUM(E195:E196)</f>
        <v>1975633</v>
      </c>
      <c r="F197" s="1096">
        <f aca="true" t="shared" si="18" ref="F197:L197">SUM(F196:F196)</f>
        <v>0</v>
      </c>
      <c r="G197" s="1097">
        <f t="shared" si="18"/>
        <v>0</v>
      </c>
      <c r="H197" s="1097">
        <f t="shared" si="18"/>
        <v>0</v>
      </c>
      <c r="I197" s="1097">
        <f t="shared" si="18"/>
        <v>0</v>
      </c>
      <c r="J197" s="1097">
        <f t="shared" si="18"/>
        <v>0</v>
      </c>
      <c r="K197" s="1097">
        <f t="shared" si="18"/>
        <v>0</v>
      </c>
      <c r="L197" s="1097">
        <f t="shared" si="18"/>
        <v>0</v>
      </c>
      <c r="M197" s="1097">
        <f aca="true" t="shared" si="19" ref="M197:T197">SUM(M195:M196)</f>
        <v>0</v>
      </c>
      <c r="N197" s="1097">
        <f t="shared" si="19"/>
        <v>1701241</v>
      </c>
      <c r="O197" s="1097">
        <f t="shared" si="19"/>
        <v>0</v>
      </c>
      <c r="P197" s="1097">
        <f t="shared" si="19"/>
        <v>0</v>
      </c>
      <c r="Q197" s="1097">
        <f t="shared" si="19"/>
        <v>0</v>
      </c>
      <c r="R197" s="1097">
        <f t="shared" si="19"/>
        <v>0</v>
      </c>
      <c r="S197" s="1097">
        <f t="shared" si="19"/>
        <v>274392</v>
      </c>
      <c r="T197" s="1098">
        <f t="shared" si="19"/>
        <v>0</v>
      </c>
    </row>
    <row r="198" spans="1:20" ht="13.5" thickBot="1">
      <c r="A198" s="892"/>
      <c r="B198" s="969"/>
      <c r="C198" s="970"/>
      <c r="D198" s="1062"/>
      <c r="E198" s="1367"/>
      <c r="F198" s="973"/>
      <c r="G198" s="973"/>
      <c r="H198" s="973"/>
      <c r="I198" s="973"/>
      <c r="J198" s="973"/>
      <c r="K198" s="973"/>
      <c r="L198" s="973"/>
      <c r="M198" s="973"/>
      <c r="N198" s="973"/>
      <c r="O198" s="973"/>
      <c r="P198" s="973"/>
      <c r="Q198" s="973"/>
      <c r="R198" s="973"/>
      <c r="S198" s="973"/>
      <c r="T198" s="973"/>
    </row>
    <row r="199" spans="1:20" ht="13.5" thickBot="1">
      <c r="A199" s="1099"/>
      <c r="B199" s="1100" t="s">
        <v>541</v>
      </c>
      <c r="C199" s="1094" t="s">
        <v>1206</v>
      </c>
      <c r="D199" s="1060">
        <v>42004</v>
      </c>
      <c r="E199" s="1101">
        <f>SUM(E182+E195)</f>
        <v>2136221627</v>
      </c>
      <c r="F199" s="1102">
        <f>SUM(F140+F195)</f>
        <v>57544022</v>
      </c>
      <c r="G199" s="1103">
        <f>SUM(G140+G195)</f>
        <v>205300000</v>
      </c>
      <c r="H199" s="1103">
        <f>SUM(H140+H195)</f>
        <v>32000000</v>
      </c>
      <c r="I199" s="1103">
        <f>SUM(I140+I195)</f>
        <v>308760661</v>
      </c>
      <c r="J199" s="1103">
        <f>SUM(J140+J195)</f>
        <v>7201547</v>
      </c>
      <c r="K199" s="1103">
        <f aca="true" t="shared" si="20" ref="K199:T199">SUM(K182+K195)</f>
        <v>8503471</v>
      </c>
      <c r="L199" s="1103">
        <f t="shared" si="20"/>
        <v>204102005</v>
      </c>
      <c r="M199" s="1104">
        <f t="shared" si="20"/>
        <v>1291050</v>
      </c>
      <c r="N199" s="1104">
        <f t="shared" si="20"/>
        <v>83945380</v>
      </c>
      <c r="O199" s="1104">
        <f t="shared" si="20"/>
        <v>483331498</v>
      </c>
      <c r="P199" s="1104">
        <f t="shared" si="20"/>
        <v>0</v>
      </c>
      <c r="Q199" s="1104">
        <f t="shared" si="20"/>
        <v>1035780</v>
      </c>
      <c r="R199" s="1104">
        <f t="shared" si="20"/>
        <v>51153545</v>
      </c>
      <c r="S199" s="1104">
        <f t="shared" si="20"/>
        <v>224206783</v>
      </c>
      <c r="T199" s="1104">
        <f t="shared" si="20"/>
        <v>346086640</v>
      </c>
    </row>
    <row r="200" spans="1:21" ht="13.5" thickBot="1">
      <c r="A200" s="1105"/>
      <c r="B200" s="1106" t="s">
        <v>1220</v>
      </c>
      <c r="C200" s="1107"/>
      <c r="D200" s="1363"/>
      <c r="E200" s="1368">
        <f>SUM(F200:T200)</f>
        <v>-346086640</v>
      </c>
      <c r="F200" s="1108"/>
      <c r="G200" s="1109"/>
      <c r="H200" s="1109"/>
      <c r="I200" s="1109"/>
      <c r="J200" s="1109"/>
      <c r="K200" s="1109"/>
      <c r="L200" s="1109"/>
      <c r="M200" s="1109"/>
      <c r="N200" s="1109"/>
      <c r="O200" s="1109"/>
      <c r="P200" s="1109"/>
      <c r="Q200" s="1109"/>
      <c r="R200" s="1109"/>
      <c r="S200" s="1109"/>
      <c r="T200" s="1110">
        <v>-346086640</v>
      </c>
      <c r="U200" s="1105"/>
    </row>
    <row r="201" spans="1:21" ht="13.5" thickBot="1">
      <c r="A201" s="1111"/>
      <c r="B201" s="1112" t="s">
        <v>1221</v>
      </c>
      <c r="C201" s="1094" t="s">
        <v>1206</v>
      </c>
      <c r="D201" s="1361">
        <v>42004</v>
      </c>
      <c r="E201" s="1113">
        <f>SUM(E199+E200)</f>
        <v>1790134987</v>
      </c>
      <c r="F201" s="1114">
        <f>SUM(F199:F200)</f>
        <v>57544022</v>
      </c>
      <c r="G201" s="1115">
        <f>SUM(G199:G200)</f>
        <v>205300000</v>
      </c>
      <c r="H201" s="1115">
        <f aca="true" t="shared" si="21" ref="H201:S201">SUM(H199:H200)</f>
        <v>32000000</v>
      </c>
      <c r="I201" s="1115">
        <f t="shared" si="21"/>
        <v>308760661</v>
      </c>
      <c r="J201" s="1115">
        <f t="shared" si="21"/>
        <v>7201547</v>
      </c>
      <c r="K201" s="1115">
        <f t="shared" si="21"/>
        <v>8503471</v>
      </c>
      <c r="L201" s="1115">
        <f t="shared" si="21"/>
        <v>204102005</v>
      </c>
      <c r="M201" s="1115">
        <f t="shared" si="21"/>
        <v>1291050</v>
      </c>
      <c r="N201" s="1115">
        <f t="shared" si="21"/>
        <v>83945380</v>
      </c>
      <c r="O201" s="1115">
        <f t="shared" si="21"/>
        <v>483331498</v>
      </c>
      <c r="P201" s="1115">
        <f t="shared" si="21"/>
        <v>0</v>
      </c>
      <c r="Q201" s="1115">
        <f t="shared" si="21"/>
        <v>1035780</v>
      </c>
      <c r="R201" s="1115">
        <f t="shared" si="21"/>
        <v>51153545</v>
      </c>
      <c r="S201" s="1115">
        <f t="shared" si="21"/>
        <v>224206783</v>
      </c>
      <c r="T201" s="1116">
        <f>SUM(T199:T200)</f>
        <v>0</v>
      </c>
      <c r="U201" s="1111"/>
    </row>
    <row r="202" spans="4:7" ht="12.75">
      <c r="D202" s="292"/>
      <c r="F202" s="292"/>
      <c r="G202" s="292"/>
    </row>
    <row r="203" spans="5:6" ht="12.75">
      <c r="E203" s="292"/>
      <c r="F203" s="292"/>
    </row>
    <row r="204" ht="12.75">
      <c r="E204" s="292"/>
    </row>
    <row r="205" spans="5:15" ht="12.75">
      <c r="E205" s="292"/>
      <c r="N205" s="292"/>
      <c r="O205" s="292"/>
    </row>
    <row r="206" ht="12.75">
      <c r="G206" s="292"/>
    </row>
    <row r="207" ht="12.75">
      <c r="E207" s="292"/>
    </row>
    <row r="208" ht="12.75">
      <c r="L208" s="292"/>
    </row>
    <row r="209" ht="12.75">
      <c r="E209" s="292"/>
    </row>
  </sheetData>
  <sheetProtection/>
  <mergeCells count="19">
    <mergeCell ref="B1:C1"/>
    <mergeCell ref="S1:T1"/>
    <mergeCell ref="B3:B4"/>
    <mergeCell ref="C3:C4"/>
    <mergeCell ref="D3:D4"/>
    <mergeCell ref="E3:E4"/>
    <mergeCell ref="F3:F4"/>
    <mergeCell ref="G3:G4"/>
    <mergeCell ref="H3:H4"/>
    <mergeCell ref="I3:I4"/>
    <mergeCell ref="T3:T4"/>
    <mergeCell ref="N3:O3"/>
    <mergeCell ref="P3:Q3"/>
    <mergeCell ref="R3:R4"/>
    <mergeCell ref="S3:S4"/>
    <mergeCell ref="J3:J4"/>
    <mergeCell ref="K3:K4"/>
    <mergeCell ref="L3:L4"/>
    <mergeCell ref="M3:M4"/>
  </mergeCells>
  <printOptions/>
  <pageMargins left="0.75" right="0.75" top="1" bottom="1" header="0.5" footer="0.5"/>
  <pageSetup fitToHeight="3" fitToWidth="1" horizontalDpi="600" verticalDpi="600" orientation="landscape" paperSize="8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55.140625" style="0" bestFit="1" customWidth="1"/>
    <col min="2" max="2" width="12.7109375" style="0" customWidth="1"/>
    <col min="3" max="3" width="10.7109375" style="0" customWidth="1"/>
    <col min="4" max="4" width="11.140625" style="0" customWidth="1"/>
    <col min="5" max="5" width="11.57421875" style="0" customWidth="1"/>
    <col min="6" max="7" width="11.7109375" style="0" customWidth="1"/>
    <col min="8" max="8" width="12.57421875" style="0" customWidth="1"/>
    <col min="9" max="9" width="12.57421875" style="1373" customWidth="1"/>
    <col min="10" max="10" width="7.00390625" style="0" customWidth="1"/>
    <col min="11" max="11" width="6.8515625" style="0" customWidth="1"/>
    <col min="12" max="12" width="4.8515625" style="0" customWidth="1"/>
  </cols>
  <sheetData>
    <row r="1" spans="1:3" ht="15.75" customHeight="1">
      <c r="A1" s="1986" t="s">
        <v>607</v>
      </c>
      <c r="B1" s="1986"/>
      <c r="C1" s="1986"/>
    </row>
    <row r="2" spans="1:3" ht="14.25">
      <c r="A2" s="16"/>
      <c r="B2" s="16"/>
      <c r="C2" s="16"/>
    </row>
    <row r="3" spans="1:7" ht="16.5" customHeight="1">
      <c r="A3" s="2046" t="s">
        <v>91</v>
      </c>
      <c r="B3" s="2046"/>
      <c r="C3" s="2046"/>
      <c r="D3" s="2046"/>
      <c r="E3" s="2046"/>
      <c r="F3" s="2046"/>
      <c r="G3" s="2046"/>
    </row>
    <row r="4" spans="1:9" ht="16.5" customHeight="1">
      <c r="A4" s="171"/>
      <c r="B4" s="171"/>
      <c r="C4" s="171"/>
      <c r="D4" s="171"/>
      <c r="E4" s="171"/>
      <c r="F4" s="171"/>
      <c r="G4" s="171"/>
      <c r="H4" s="171"/>
      <c r="I4" s="1426"/>
    </row>
    <row r="5" spans="1:9" ht="15.75" thickBot="1">
      <c r="A5" s="17"/>
      <c r="B5" s="17"/>
      <c r="C5" s="16"/>
      <c r="D5" s="16"/>
      <c r="E5" s="16"/>
      <c r="F5" s="16"/>
      <c r="G5" s="16"/>
      <c r="H5" s="16"/>
      <c r="I5" s="1381" t="s">
        <v>1454</v>
      </c>
    </row>
    <row r="6" spans="1:9" s="72" customFormat="1" ht="30.75" thickBot="1">
      <c r="A6" s="2044" t="s">
        <v>1443</v>
      </c>
      <c r="B6" s="275" t="s">
        <v>290</v>
      </c>
      <c r="C6" s="455" t="s">
        <v>104</v>
      </c>
      <c r="D6" s="2047" t="s">
        <v>290</v>
      </c>
      <c r="E6" s="2048"/>
      <c r="F6" s="2048"/>
      <c r="G6" s="2048"/>
      <c r="H6" s="2048"/>
      <c r="I6" s="2049"/>
    </row>
    <row r="7" spans="1:11" s="72" customFormat="1" ht="26.25" thickBot="1">
      <c r="A7" s="2045"/>
      <c r="B7" s="2019" t="s">
        <v>515</v>
      </c>
      <c r="C7" s="2021"/>
      <c r="D7" s="430" t="s">
        <v>516</v>
      </c>
      <c r="E7" s="426" t="s">
        <v>655</v>
      </c>
      <c r="F7" s="426" t="s">
        <v>678</v>
      </c>
      <c r="G7" s="426" t="s">
        <v>699</v>
      </c>
      <c r="H7" s="372" t="s">
        <v>730</v>
      </c>
      <c r="I7" s="1394" t="s">
        <v>1483</v>
      </c>
      <c r="K7" s="1354"/>
    </row>
    <row r="8" spans="1:12" ht="15.75" thickBot="1">
      <c r="A8" s="61" t="s">
        <v>1520</v>
      </c>
      <c r="B8" s="61">
        <f aca="true" t="shared" si="0" ref="B8:H8">SUM(B9+B44)</f>
        <v>440252</v>
      </c>
      <c r="C8" s="277">
        <f t="shared" si="0"/>
        <v>70723</v>
      </c>
      <c r="D8" s="61">
        <f t="shared" si="0"/>
        <v>485065</v>
      </c>
      <c r="E8" s="311">
        <f t="shared" si="0"/>
        <v>496442</v>
      </c>
      <c r="F8" s="311">
        <f t="shared" si="0"/>
        <v>695307</v>
      </c>
      <c r="G8" s="311">
        <f t="shared" si="0"/>
        <v>697209</v>
      </c>
      <c r="H8" s="709">
        <f t="shared" si="0"/>
        <v>354616</v>
      </c>
      <c r="I8" s="1387">
        <f>SUM(H8/G8*100)</f>
        <v>50.86222352264529</v>
      </c>
      <c r="J8" s="1027"/>
      <c r="K8" s="1027"/>
      <c r="L8" s="1027"/>
    </row>
    <row r="9" spans="1:12" ht="15.75" thickBot="1">
      <c r="A9" s="61" t="s">
        <v>1501</v>
      </c>
      <c r="B9" s="61">
        <f>SUM(B10:B29)</f>
        <v>164101</v>
      </c>
      <c r="C9" s="277">
        <f>SUM(C10:C29)</f>
        <v>56433</v>
      </c>
      <c r="D9" s="61">
        <f>SUM(D10:D43)</f>
        <v>165099</v>
      </c>
      <c r="E9" s="311">
        <f>SUM(E10:E43)</f>
        <v>169156</v>
      </c>
      <c r="F9" s="311">
        <f>SUM(F10:F43)</f>
        <v>179818</v>
      </c>
      <c r="G9" s="311">
        <f>SUM(G10:G41)</f>
        <v>181903</v>
      </c>
      <c r="H9" s="709">
        <f>SUM(H10:H43)</f>
        <v>126728</v>
      </c>
      <c r="I9" s="1387">
        <f>SUM(H9/G9*100)</f>
        <v>69.66789992468514</v>
      </c>
      <c r="J9" s="1027"/>
      <c r="K9" s="1027"/>
      <c r="L9" s="1027"/>
    </row>
    <row r="10" spans="1:12" ht="14.25">
      <c r="A10" s="159" t="s">
        <v>1459</v>
      </c>
      <c r="B10" s="659">
        <v>2000</v>
      </c>
      <c r="C10" s="509">
        <v>2000</v>
      </c>
      <c r="D10" s="159">
        <v>2000</v>
      </c>
      <c r="E10" s="409">
        <v>2000</v>
      </c>
      <c r="F10" s="409">
        <v>2000</v>
      </c>
      <c r="G10" s="409">
        <v>2000</v>
      </c>
      <c r="H10" s="710">
        <v>1766</v>
      </c>
      <c r="I10" s="1386">
        <f>SUM(H10/G10*100)</f>
        <v>88.3</v>
      </c>
      <c r="J10" s="1027"/>
      <c r="K10" s="1027"/>
      <c r="L10" s="1027"/>
    </row>
    <row r="11" spans="1:12" ht="14.25">
      <c r="A11" s="64" t="s">
        <v>147</v>
      </c>
      <c r="B11" s="64">
        <f>SUM('[1]11_mell'!E20)</f>
        <v>12660</v>
      </c>
      <c r="C11" s="276">
        <v>1899</v>
      </c>
      <c r="D11" s="64">
        <v>12660</v>
      </c>
      <c r="E11" s="483">
        <v>12660</v>
      </c>
      <c r="F11" s="483">
        <v>12660</v>
      </c>
      <c r="G11" s="483">
        <v>12660</v>
      </c>
      <c r="H11" s="661">
        <v>0</v>
      </c>
      <c r="I11" s="1384">
        <f>SUM(H11/G11*100)</f>
        <v>0</v>
      </c>
      <c r="J11" s="1027"/>
      <c r="K11" s="1027"/>
      <c r="L11" s="1027"/>
    </row>
    <row r="12" spans="1:12" ht="14.25">
      <c r="A12" s="64" t="s">
        <v>148</v>
      </c>
      <c r="B12" s="64">
        <v>25398</v>
      </c>
      <c r="C12" s="276">
        <v>5398</v>
      </c>
      <c r="D12" s="64">
        <v>0</v>
      </c>
      <c r="E12" s="483">
        <v>0</v>
      </c>
      <c r="F12" s="483">
        <v>0</v>
      </c>
      <c r="G12" s="483">
        <v>0</v>
      </c>
      <c r="H12" s="661">
        <v>0</v>
      </c>
      <c r="I12" s="1384">
        <v>0</v>
      </c>
      <c r="J12" s="1027"/>
      <c r="K12" s="1027"/>
      <c r="L12" s="1027"/>
    </row>
    <row r="13" spans="1:12" ht="14.25">
      <c r="A13" s="64" t="s">
        <v>149</v>
      </c>
      <c r="B13" s="64">
        <v>8399</v>
      </c>
      <c r="C13" s="276">
        <v>1489</v>
      </c>
      <c r="D13" s="64">
        <v>8399</v>
      </c>
      <c r="E13" s="483">
        <v>8399</v>
      </c>
      <c r="F13" s="483">
        <v>8399</v>
      </c>
      <c r="G13" s="483">
        <v>8399</v>
      </c>
      <c r="H13" s="661">
        <v>6395</v>
      </c>
      <c r="I13" s="1427">
        <f>SUM(H13/G13*100)</f>
        <v>76.14001666865103</v>
      </c>
      <c r="J13" s="1027"/>
      <c r="K13" s="1027"/>
      <c r="L13" s="1027"/>
    </row>
    <row r="14" spans="1:12" ht="14.25">
      <c r="A14" s="62" t="s">
        <v>150</v>
      </c>
      <c r="B14" s="62">
        <v>64558</v>
      </c>
      <c r="C14" s="276">
        <v>6456</v>
      </c>
      <c r="D14" s="62">
        <v>64558</v>
      </c>
      <c r="E14" s="479">
        <v>64558</v>
      </c>
      <c r="F14" s="479">
        <v>64558</v>
      </c>
      <c r="G14" s="479">
        <v>64558</v>
      </c>
      <c r="H14" s="658">
        <v>50941</v>
      </c>
      <c r="I14" s="1427">
        <f aca="true" t="shared" si="1" ref="I14:I42">SUM(H14/G14*100)</f>
        <v>78.90733913690016</v>
      </c>
      <c r="J14" s="1027"/>
      <c r="K14" s="1027"/>
      <c r="L14" s="1027"/>
    </row>
    <row r="15" spans="1:12" ht="14.25">
      <c r="A15" s="309" t="s">
        <v>164</v>
      </c>
      <c r="B15" s="467">
        <v>37000</v>
      </c>
      <c r="C15" s="276">
        <v>37000</v>
      </c>
      <c r="D15" s="467">
        <v>37000</v>
      </c>
      <c r="E15" s="645">
        <v>37000</v>
      </c>
      <c r="F15" s="645">
        <v>37000</v>
      </c>
      <c r="G15" s="645">
        <v>37000</v>
      </c>
      <c r="H15" s="1429">
        <v>29889</v>
      </c>
      <c r="I15" s="1427">
        <f t="shared" si="1"/>
        <v>80.78108108108108</v>
      </c>
      <c r="J15" s="1027"/>
      <c r="K15" s="1027"/>
      <c r="L15" s="1027"/>
    </row>
    <row r="16" spans="1:12" ht="14.25">
      <c r="A16" s="62" t="s">
        <v>168</v>
      </c>
      <c r="B16" s="62">
        <v>2191</v>
      </c>
      <c r="C16" s="276">
        <v>2191</v>
      </c>
      <c r="D16" s="62">
        <v>2191</v>
      </c>
      <c r="E16" s="479">
        <v>2191</v>
      </c>
      <c r="F16" s="479">
        <v>2191</v>
      </c>
      <c r="G16" s="479">
        <v>2191</v>
      </c>
      <c r="H16" s="658">
        <v>2191</v>
      </c>
      <c r="I16" s="1427">
        <f t="shared" si="1"/>
        <v>100</v>
      </c>
      <c r="J16" s="1027"/>
      <c r="K16" s="1027"/>
      <c r="L16" s="1027"/>
    </row>
    <row r="17" spans="1:12" ht="14.25">
      <c r="A17" s="62" t="s">
        <v>513</v>
      </c>
      <c r="B17" s="62">
        <v>11895</v>
      </c>
      <c r="C17" s="276">
        <v>0</v>
      </c>
      <c r="D17" s="62">
        <v>11895</v>
      </c>
      <c r="E17" s="479">
        <v>11895</v>
      </c>
      <c r="F17" s="479">
        <v>11895</v>
      </c>
      <c r="G17" s="479">
        <v>11517</v>
      </c>
      <c r="H17" s="658">
        <v>0</v>
      </c>
      <c r="I17" s="1427">
        <f t="shared" si="1"/>
        <v>0</v>
      </c>
      <c r="J17" s="1027"/>
      <c r="K17" s="1027"/>
      <c r="L17" s="1027"/>
    </row>
    <row r="18" spans="1:12" ht="14.25">
      <c r="A18" s="62" t="s">
        <v>521</v>
      </c>
      <c r="B18" s="62"/>
      <c r="C18" s="276"/>
      <c r="D18" s="62">
        <v>12664</v>
      </c>
      <c r="E18" s="479">
        <v>13054</v>
      </c>
      <c r="F18" s="479">
        <v>13054</v>
      </c>
      <c r="G18" s="479">
        <v>13054</v>
      </c>
      <c r="H18" s="658">
        <v>13054</v>
      </c>
      <c r="I18" s="1427">
        <f t="shared" si="1"/>
        <v>100</v>
      </c>
      <c r="J18" s="1027"/>
      <c r="K18" s="1027"/>
      <c r="L18" s="1027"/>
    </row>
    <row r="19" spans="1:12" ht="14.25">
      <c r="A19" s="62" t="s">
        <v>725</v>
      </c>
      <c r="B19" s="62"/>
      <c r="C19" s="276"/>
      <c r="D19" s="62">
        <v>1378</v>
      </c>
      <c r="E19" s="479">
        <v>1378</v>
      </c>
      <c r="F19" s="479">
        <v>1378</v>
      </c>
      <c r="G19" s="479">
        <v>1378</v>
      </c>
      <c r="H19" s="658">
        <v>1378</v>
      </c>
      <c r="I19" s="1427">
        <f t="shared" si="1"/>
        <v>100</v>
      </c>
      <c r="J19" s="1027"/>
      <c r="K19" s="1027"/>
      <c r="L19" s="1027"/>
    </row>
    <row r="20" spans="1:12" ht="14.25">
      <c r="A20" s="62" t="s">
        <v>522</v>
      </c>
      <c r="B20" s="62"/>
      <c r="C20" s="276"/>
      <c r="D20" s="62">
        <v>3111</v>
      </c>
      <c r="E20" s="479">
        <v>3111</v>
      </c>
      <c r="F20" s="479">
        <v>3111</v>
      </c>
      <c r="G20" s="479">
        <v>3111</v>
      </c>
      <c r="H20" s="658">
        <v>2927</v>
      </c>
      <c r="I20" s="1427">
        <f t="shared" si="1"/>
        <v>94.08550305368048</v>
      </c>
      <c r="J20" s="1027"/>
      <c r="K20" s="1027"/>
      <c r="L20" s="1027"/>
    </row>
    <row r="21" spans="1:12" ht="14.25">
      <c r="A21" s="62" t="s">
        <v>524</v>
      </c>
      <c r="B21" s="62"/>
      <c r="C21" s="276"/>
      <c r="D21" s="62">
        <v>970</v>
      </c>
      <c r="E21" s="479">
        <v>970</v>
      </c>
      <c r="F21" s="479">
        <v>970</v>
      </c>
      <c r="G21" s="479">
        <v>1300</v>
      </c>
      <c r="H21" s="658">
        <v>1300</v>
      </c>
      <c r="I21" s="1427">
        <f t="shared" si="1"/>
        <v>100</v>
      </c>
      <c r="J21" s="662"/>
      <c r="K21" s="1027"/>
      <c r="L21" s="1027"/>
    </row>
    <row r="22" spans="1:12" ht="14.25">
      <c r="A22" s="62" t="s">
        <v>523</v>
      </c>
      <c r="B22" s="62"/>
      <c r="C22" s="276"/>
      <c r="D22" s="62">
        <v>1600</v>
      </c>
      <c r="E22" s="479">
        <v>1600</v>
      </c>
      <c r="F22" s="479">
        <v>1600</v>
      </c>
      <c r="G22" s="479">
        <v>1600</v>
      </c>
      <c r="H22" s="658">
        <v>1600</v>
      </c>
      <c r="I22" s="1427">
        <f t="shared" si="1"/>
        <v>100</v>
      </c>
      <c r="J22" s="1027"/>
      <c r="K22" s="1027"/>
      <c r="L22" s="1027"/>
    </row>
    <row r="23" spans="1:12" ht="14.25">
      <c r="A23" s="62" t="s">
        <v>538</v>
      </c>
      <c r="B23" s="62"/>
      <c r="C23" s="276"/>
      <c r="D23" s="62">
        <v>2407</v>
      </c>
      <c r="E23" s="479">
        <v>2407</v>
      </c>
      <c r="F23" s="479">
        <v>2407</v>
      </c>
      <c r="G23" s="479">
        <v>2407</v>
      </c>
      <c r="H23" s="658">
        <v>2407</v>
      </c>
      <c r="I23" s="1427">
        <f t="shared" si="1"/>
        <v>100</v>
      </c>
      <c r="J23" s="1027"/>
      <c r="K23" s="1027"/>
      <c r="L23" s="1027"/>
    </row>
    <row r="24" spans="1:12" ht="14.25">
      <c r="A24" s="62" t="s">
        <v>711</v>
      </c>
      <c r="B24" s="62"/>
      <c r="C24" s="276"/>
      <c r="D24" s="62">
        <v>383</v>
      </c>
      <c r="E24" s="479">
        <v>383</v>
      </c>
      <c r="F24" s="479">
        <v>383</v>
      </c>
      <c r="G24" s="479">
        <v>383</v>
      </c>
      <c r="H24" s="658">
        <v>383</v>
      </c>
      <c r="I24" s="1427">
        <f t="shared" si="1"/>
        <v>100</v>
      </c>
      <c r="J24" s="1027"/>
      <c r="K24" s="1027"/>
      <c r="L24" s="1027"/>
    </row>
    <row r="25" spans="1:12" ht="14.25">
      <c r="A25" s="62" t="s">
        <v>656</v>
      </c>
      <c r="B25" s="62"/>
      <c r="C25" s="276"/>
      <c r="D25" s="62">
        <v>317</v>
      </c>
      <c r="E25" s="479">
        <v>317</v>
      </c>
      <c r="F25" s="479">
        <v>317</v>
      </c>
      <c r="G25" s="479">
        <v>317</v>
      </c>
      <c r="H25" s="658">
        <v>317</v>
      </c>
      <c r="I25" s="1427">
        <f t="shared" si="1"/>
        <v>100</v>
      </c>
      <c r="J25" s="1027"/>
      <c r="K25" s="1027"/>
      <c r="L25" s="1027"/>
    </row>
    <row r="26" spans="1:12" ht="14.25">
      <c r="A26" s="62" t="s">
        <v>657</v>
      </c>
      <c r="B26" s="62"/>
      <c r="C26" s="276"/>
      <c r="D26" s="62">
        <v>194</v>
      </c>
      <c r="E26" s="479">
        <v>194</v>
      </c>
      <c r="F26" s="479">
        <v>194</v>
      </c>
      <c r="G26" s="479">
        <v>194</v>
      </c>
      <c r="H26" s="658">
        <v>194</v>
      </c>
      <c r="I26" s="1427">
        <f t="shared" si="1"/>
        <v>100</v>
      </c>
      <c r="J26" s="1027"/>
      <c r="K26" s="1027"/>
      <c r="L26" s="1027"/>
    </row>
    <row r="27" spans="1:12" ht="14.25">
      <c r="A27" s="62" t="s">
        <v>1508</v>
      </c>
      <c r="B27" s="62"/>
      <c r="C27" s="276"/>
      <c r="D27" s="62"/>
      <c r="E27" s="479">
        <v>0</v>
      </c>
      <c r="F27" s="479">
        <v>0</v>
      </c>
      <c r="G27" s="479">
        <v>306</v>
      </c>
      <c r="H27" s="658">
        <v>306</v>
      </c>
      <c r="I27" s="1427">
        <f t="shared" si="1"/>
        <v>100</v>
      </c>
      <c r="J27" s="1353"/>
      <c r="K27" s="1027"/>
      <c r="L27" s="1027"/>
    </row>
    <row r="28" spans="1:12" ht="14.25">
      <c r="A28" s="62" t="s">
        <v>712</v>
      </c>
      <c r="B28" s="62"/>
      <c r="C28" s="276"/>
      <c r="D28" s="62">
        <v>2593</v>
      </c>
      <c r="E28" s="479">
        <v>2593</v>
      </c>
      <c r="F28" s="479">
        <v>2593</v>
      </c>
      <c r="G28" s="479">
        <v>1376</v>
      </c>
      <c r="H28" s="658">
        <v>1376</v>
      </c>
      <c r="I28" s="1427">
        <f t="shared" si="1"/>
        <v>100</v>
      </c>
      <c r="J28" s="1353"/>
      <c r="K28" s="662"/>
      <c r="L28" s="662"/>
    </row>
    <row r="29" spans="1:12" ht="14.25">
      <c r="A29" s="62" t="s">
        <v>717</v>
      </c>
      <c r="B29" s="62"/>
      <c r="C29" s="276"/>
      <c r="D29" s="62">
        <v>600</v>
      </c>
      <c r="E29" s="479">
        <v>783</v>
      </c>
      <c r="F29" s="479">
        <v>800</v>
      </c>
      <c r="G29" s="479">
        <v>1163</v>
      </c>
      <c r="H29" s="658">
        <v>1163</v>
      </c>
      <c r="I29" s="1427">
        <f t="shared" si="1"/>
        <v>100</v>
      </c>
      <c r="J29" s="1027"/>
      <c r="K29" s="1027"/>
      <c r="L29" s="1027"/>
    </row>
    <row r="30" spans="1:12" ht="14.25">
      <c r="A30" s="62" t="s">
        <v>718</v>
      </c>
      <c r="B30" s="62"/>
      <c r="C30" s="276"/>
      <c r="D30" s="62">
        <v>179</v>
      </c>
      <c r="E30" s="479">
        <v>298</v>
      </c>
      <c r="F30" s="479">
        <v>298</v>
      </c>
      <c r="G30" s="479">
        <v>611</v>
      </c>
      <c r="H30" s="658">
        <v>611</v>
      </c>
      <c r="I30" s="1427">
        <f t="shared" si="1"/>
        <v>100</v>
      </c>
      <c r="J30" s="1027"/>
      <c r="K30" s="1027"/>
      <c r="L30" s="1027"/>
    </row>
    <row r="31" spans="1:12" ht="14.25">
      <c r="A31" s="63" t="s">
        <v>674</v>
      </c>
      <c r="B31" s="63"/>
      <c r="C31" s="457"/>
      <c r="D31" s="63"/>
      <c r="E31" s="474">
        <v>171</v>
      </c>
      <c r="F31" s="474">
        <v>171</v>
      </c>
      <c r="G31" s="474">
        <v>171</v>
      </c>
      <c r="H31" s="711">
        <v>171</v>
      </c>
      <c r="I31" s="1427">
        <f t="shared" si="1"/>
        <v>100</v>
      </c>
      <c r="J31" s="1027"/>
      <c r="K31" s="1027"/>
      <c r="L31" s="1027"/>
    </row>
    <row r="32" spans="1:12" ht="14.25">
      <c r="A32" s="62" t="s">
        <v>719</v>
      </c>
      <c r="B32" s="62"/>
      <c r="C32" s="276"/>
      <c r="D32" s="62"/>
      <c r="E32" s="479">
        <v>29</v>
      </c>
      <c r="F32" s="479">
        <v>564</v>
      </c>
      <c r="G32" s="479">
        <v>1812</v>
      </c>
      <c r="H32" s="658">
        <v>1812</v>
      </c>
      <c r="I32" s="1427">
        <f t="shared" si="1"/>
        <v>100</v>
      </c>
      <c r="J32" s="1027"/>
      <c r="K32" s="1027"/>
      <c r="L32" s="1027"/>
    </row>
    <row r="33" spans="1:12" ht="14.25">
      <c r="A33" s="62" t="s">
        <v>720</v>
      </c>
      <c r="B33" s="62"/>
      <c r="C33" s="276"/>
      <c r="D33" s="62"/>
      <c r="E33" s="479">
        <v>203</v>
      </c>
      <c r="F33" s="479">
        <v>525</v>
      </c>
      <c r="G33" s="479">
        <v>836</v>
      </c>
      <c r="H33" s="658">
        <v>836</v>
      </c>
      <c r="I33" s="1427">
        <f t="shared" si="1"/>
        <v>100</v>
      </c>
      <c r="J33" s="1027"/>
      <c r="K33" s="1027"/>
      <c r="L33" s="1027"/>
    </row>
    <row r="34" spans="1:12" ht="14.25">
      <c r="A34" s="62" t="s">
        <v>721</v>
      </c>
      <c r="B34" s="62"/>
      <c r="C34" s="276"/>
      <c r="D34" s="62"/>
      <c r="E34" s="479">
        <v>254</v>
      </c>
      <c r="F34" s="479">
        <v>254</v>
      </c>
      <c r="G34" s="479">
        <v>1213</v>
      </c>
      <c r="H34" s="658">
        <v>1213</v>
      </c>
      <c r="I34" s="1427">
        <f t="shared" si="1"/>
        <v>100</v>
      </c>
      <c r="J34" s="1353"/>
      <c r="K34" s="1027"/>
      <c r="L34" s="1027"/>
    </row>
    <row r="35" spans="1:12" ht="14.25">
      <c r="A35" s="62" t="s">
        <v>722</v>
      </c>
      <c r="B35" s="62"/>
      <c r="C35" s="276"/>
      <c r="D35" s="62"/>
      <c r="E35" s="479">
        <v>790</v>
      </c>
      <c r="F35" s="479">
        <v>790</v>
      </c>
      <c r="G35" s="479">
        <v>790</v>
      </c>
      <c r="H35" s="658">
        <v>790</v>
      </c>
      <c r="I35" s="1427">
        <f t="shared" si="1"/>
        <v>100</v>
      </c>
      <c r="J35" s="1027"/>
      <c r="K35" s="1027"/>
      <c r="L35" s="1027"/>
    </row>
    <row r="36" spans="1:12" ht="14.25">
      <c r="A36" s="62" t="s">
        <v>675</v>
      </c>
      <c r="B36" s="62"/>
      <c r="C36" s="276"/>
      <c r="D36" s="62"/>
      <c r="E36" s="479">
        <v>602</v>
      </c>
      <c r="F36" s="479">
        <v>0</v>
      </c>
      <c r="G36" s="479">
        <v>0</v>
      </c>
      <c r="H36" s="658">
        <v>0</v>
      </c>
      <c r="I36" s="1427">
        <v>0</v>
      </c>
      <c r="J36" s="1027"/>
      <c r="K36" s="1027"/>
      <c r="L36" s="1027"/>
    </row>
    <row r="37" spans="1:12" ht="14.25">
      <c r="A37" s="62" t="s">
        <v>723</v>
      </c>
      <c r="B37" s="62"/>
      <c r="C37" s="276"/>
      <c r="D37" s="62"/>
      <c r="E37" s="479">
        <v>316</v>
      </c>
      <c r="F37" s="479">
        <v>316</v>
      </c>
      <c r="G37" s="479">
        <v>316</v>
      </c>
      <c r="H37" s="658">
        <v>316</v>
      </c>
      <c r="I37" s="1427">
        <f t="shared" si="1"/>
        <v>100</v>
      </c>
      <c r="J37" s="1027"/>
      <c r="K37" s="1027"/>
      <c r="L37" s="1027"/>
    </row>
    <row r="38" spans="1:12" s="5" customFormat="1" ht="14.25">
      <c r="A38" s="62" t="s">
        <v>724</v>
      </c>
      <c r="B38" s="62"/>
      <c r="C38" s="276"/>
      <c r="D38" s="62"/>
      <c r="E38" s="479">
        <v>1000</v>
      </c>
      <c r="F38" s="479">
        <v>1000</v>
      </c>
      <c r="G38" s="479">
        <v>1000</v>
      </c>
      <c r="H38" s="658">
        <v>1000</v>
      </c>
      <c r="I38" s="1427">
        <f t="shared" si="1"/>
        <v>100</v>
      </c>
      <c r="J38" s="1028"/>
      <c r="K38" s="1028"/>
      <c r="L38" s="1028"/>
    </row>
    <row r="39" spans="1:12" s="5" customFormat="1" ht="14.25">
      <c r="A39" s="62" t="s">
        <v>684</v>
      </c>
      <c r="B39" s="62"/>
      <c r="C39" s="276"/>
      <c r="D39" s="62"/>
      <c r="E39" s="479"/>
      <c r="F39" s="479">
        <v>2497</v>
      </c>
      <c r="G39" s="479">
        <v>2497</v>
      </c>
      <c r="H39" s="658">
        <v>2175</v>
      </c>
      <c r="I39" s="1427">
        <f t="shared" si="1"/>
        <v>87.10452543051662</v>
      </c>
      <c r="J39" s="1028"/>
      <c r="K39" s="1028"/>
      <c r="L39" s="1028"/>
    </row>
    <row r="40" spans="1:12" s="5" customFormat="1" ht="14.25">
      <c r="A40" s="62" t="s">
        <v>686</v>
      </c>
      <c r="B40" s="62"/>
      <c r="C40" s="276"/>
      <c r="D40" s="62"/>
      <c r="E40" s="479"/>
      <c r="F40" s="479">
        <v>293</v>
      </c>
      <c r="G40" s="479">
        <v>293</v>
      </c>
      <c r="H40" s="658">
        <v>67</v>
      </c>
      <c r="I40" s="1427">
        <f t="shared" si="1"/>
        <v>22.866894197952217</v>
      </c>
      <c r="J40" s="1028"/>
      <c r="K40" s="1028"/>
      <c r="L40" s="1028"/>
    </row>
    <row r="41" spans="1:12" s="5" customFormat="1" ht="14.25">
      <c r="A41" s="62" t="s">
        <v>687</v>
      </c>
      <c r="B41" s="62"/>
      <c r="C41" s="276"/>
      <c r="D41" s="62"/>
      <c r="E41" s="479"/>
      <c r="F41" s="479">
        <v>7450</v>
      </c>
      <c r="G41" s="479">
        <v>7450</v>
      </c>
      <c r="H41" s="658">
        <v>0</v>
      </c>
      <c r="I41" s="1427">
        <f t="shared" si="1"/>
        <v>0</v>
      </c>
      <c r="J41" s="1028"/>
      <c r="K41" s="1028"/>
      <c r="L41" s="1028"/>
    </row>
    <row r="42" spans="1:12" s="5" customFormat="1" ht="14.25">
      <c r="A42" s="479" t="s">
        <v>710</v>
      </c>
      <c r="B42" s="466"/>
      <c r="C42" s="276"/>
      <c r="D42" s="466"/>
      <c r="E42" s="658"/>
      <c r="F42" s="658">
        <v>150</v>
      </c>
      <c r="G42" s="479">
        <v>150</v>
      </c>
      <c r="H42" s="658">
        <v>150</v>
      </c>
      <c r="I42" s="1427">
        <f t="shared" si="1"/>
        <v>100</v>
      </c>
      <c r="J42" s="1028"/>
      <c r="K42" s="1028"/>
      <c r="L42" s="1028"/>
    </row>
    <row r="43" spans="1:12" s="5" customFormat="1" ht="15" thickBot="1">
      <c r="A43" s="483"/>
      <c r="B43" s="660"/>
      <c r="C43" s="475"/>
      <c r="D43" s="660"/>
      <c r="E43" s="661"/>
      <c r="F43" s="661"/>
      <c r="G43" s="483"/>
      <c r="H43" s="661"/>
      <c r="I43" s="1428"/>
      <c r="J43" s="1028"/>
      <c r="K43" s="1028"/>
      <c r="L43" s="1028"/>
    </row>
    <row r="44" spans="1:12" ht="15.75" thickBot="1">
      <c r="A44" s="61" t="s">
        <v>1502</v>
      </c>
      <c r="B44" s="61">
        <f aca="true" t="shared" si="2" ref="B44:H44">SUM(B45:B54)</f>
        <v>276151</v>
      </c>
      <c r="C44" s="277">
        <f t="shared" si="2"/>
        <v>14290</v>
      </c>
      <c r="D44" s="61">
        <f t="shared" si="2"/>
        <v>319966</v>
      </c>
      <c r="E44" s="311">
        <f t="shared" si="2"/>
        <v>327286</v>
      </c>
      <c r="F44" s="311">
        <f t="shared" si="2"/>
        <v>515489</v>
      </c>
      <c r="G44" s="311">
        <f t="shared" si="2"/>
        <v>515306</v>
      </c>
      <c r="H44" s="709">
        <f t="shared" si="2"/>
        <v>227888</v>
      </c>
      <c r="I44" s="1387">
        <f>SUM(H44/G44*100)</f>
        <v>44.22382040962069</v>
      </c>
      <c r="J44" s="1027"/>
      <c r="K44" s="1027"/>
      <c r="L44" s="1027"/>
    </row>
    <row r="45" spans="1:12" ht="14.25">
      <c r="A45" s="63" t="s">
        <v>1527</v>
      </c>
      <c r="B45" s="63">
        <v>276151</v>
      </c>
      <c r="C45" s="457">
        <v>14290</v>
      </c>
      <c r="D45" s="63">
        <v>276151</v>
      </c>
      <c r="E45" s="474">
        <v>276151</v>
      </c>
      <c r="F45" s="474">
        <v>276151</v>
      </c>
      <c r="G45" s="474">
        <v>276151</v>
      </c>
      <c r="H45" s="711">
        <v>22525</v>
      </c>
      <c r="I45" s="1386">
        <f aca="true" t="shared" si="3" ref="I45:I54">SUM(H45/G45*100)</f>
        <v>8.156769303750485</v>
      </c>
      <c r="J45" s="1027"/>
      <c r="K45" s="1027"/>
      <c r="L45" s="1027"/>
    </row>
    <row r="46" spans="1:12" ht="14.25">
      <c r="A46" s="64" t="s">
        <v>148</v>
      </c>
      <c r="B46" s="62"/>
      <c r="C46" s="276"/>
      <c r="D46" s="62">
        <v>25796</v>
      </c>
      <c r="E46" s="479">
        <v>27870</v>
      </c>
      <c r="F46" s="479">
        <v>27870</v>
      </c>
      <c r="G46" s="479">
        <v>27870</v>
      </c>
      <c r="H46" s="658">
        <v>22158</v>
      </c>
      <c r="I46" s="1384">
        <f t="shared" si="3"/>
        <v>79.5048439181916</v>
      </c>
      <c r="J46" s="1027"/>
      <c r="K46" s="1027"/>
      <c r="L46" s="1027"/>
    </row>
    <row r="47" spans="1:12" ht="14.25">
      <c r="A47" s="62" t="s">
        <v>542</v>
      </c>
      <c r="B47" s="62"/>
      <c r="C47" s="276"/>
      <c r="D47" s="62">
        <v>17415</v>
      </c>
      <c r="E47" s="479">
        <v>22661</v>
      </c>
      <c r="F47" s="479">
        <v>22661</v>
      </c>
      <c r="G47" s="479">
        <v>22661</v>
      </c>
      <c r="H47" s="658">
        <v>22661</v>
      </c>
      <c r="I47" s="1384">
        <f t="shared" si="3"/>
        <v>100</v>
      </c>
      <c r="J47" s="1027"/>
      <c r="K47" s="1027"/>
      <c r="L47" s="1027"/>
    </row>
    <row r="48" spans="1:12" ht="14.25">
      <c r="A48" s="62" t="s">
        <v>679</v>
      </c>
      <c r="B48" s="62"/>
      <c r="C48" s="276"/>
      <c r="D48" s="62"/>
      <c r="E48" s="479"/>
      <c r="F48" s="479">
        <v>100000</v>
      </c>
      <c r="G48" s="479">
        <v>100000</v>
      </c>
      <c r="H48" s="658">
        <v>101010</v>
      </c>
      <c r="I48" s="1384">
        <f t="shared" si="3"/>
        <v>101.01</v>
      </c>
      <c r="J48" s="1027"/>
      <c r="K48" s="1027"/>
      <c r="L48" s="1027"/>
    </row>
    <row r="49" spans="1:9" ht="14.25">
      <c r="A49" s="62" t="s">
        <v>680</v>
      </c>
      <c r="B49" s="62"/>
      <c r="C49" s="276"/>
      <c r="D49" s="62"/>
      <c r="E49" s="479"/>
      <c r="F49" s="479">
        <v>602</v>
      </c>
      <c r="G49" s="479">
        <v>602</v>
      </c>
      <c r="H49" s="658">
        <v>602</v>
      </c>
      <c r="I49" s="1384">
        <f t="shared" si="3"/>
        <v>100</v>
      </c>
    </row>
    <row r="50" spans="1:9" ht="14.25">
      <c r="A50" s="62" t="s">
        <v>681</v>
      </c>
      <c r="B50" s="62"/>
      <c r="C50" s="276"/>
      <c r="D50" s="62"/>
      <c r="E50" s="479"/>
      <c r="F50" s="479">
        <v>50000</v>
      </c>
      <c r="G50" s="479">
        <v>50000</v>
      </c>
      <c r="H50" s="658">
        <v>45779</v>
      </c>
      <c r="I50" s="1384">
        <f t="shared" si="3"/>
        <v>91.55799999999999</v>
      </c>
    </row>
    <row r="51" spans="1:9" ht="14.25">
      <c r="A51" s="62" t="s">
        <v>685</v>
      </c>
      <c r="B51" s="62"/>
      <c r="C51" s="276"/>
      <c r="D51" s="62"/>
      <c r="E51" s="479"/>
      <c r="F51" s="479">
        <v>183</v>
      </c>
      <c r="G51" s="479">
        <v>0</v>
      </c>
      <c r="H51" s="658">
        <v>0</v>
      </c>
      <c r="I51" s="1384">
        <v>0</v>
      </c>
    </row>
    <row r="52" spans="1:9" ht="14.25">
      <c r="A52" s="62" t="s">
        <v>682</v>
      </c>
      <c r="B52" s="62"/>
      <c r="C52" s="276"/>
      <c r="D52" s="62"/>
      <c r="E52" s="479"/>
      <c r="F52" s="479">
        <v>30783</v>
      </c>
      <c r="G52" s="479">
        <v>30783</v>
      </c>
      <c r="H52" s="658">
        <v>13153</v>
      </c>
      <c r="I52" s="1384">
        <f t="shared" si="3"/>
        <v>42.72812916219992</v>
      </c>
    </row>
    <row r="53" spans="1:9" ht="14.25">
      <c r="A53" s="62" t="s">
        <v>683</v>
      </c>
      <c r="B53" s="62"/>
      <c r="C53" s="276"/>
      <c r="D53" s="62"/>
      <c r="E53" s="479"/>
      <c r="F53" s="479">
        <v>6635</v>
      </c>
      <c r="G53" s="479">
        <v>6635</v>
      </c>
      <c r="H53" s="658">
        <v>0</v>
      </c>
      <c r="I53" s="1384">
        <f t="shared" si="3"/>
        <v>0</v>
      </c>
    </row>
    <row r="54" spans="1:9" ht="15" thickBot="1">
      <c r="A54" s="70" t="s">
        <v>654</v>
      </c>
      <c r="B54" s="70"/>
      <c r="C54" s="458"/>
      <c r="D54" s="70">
        <v>604</v>
      </c>
      <c r="E54" s="646">
        <v>604</v>
      </c>
      <c r="F54" s="646">
        <v>604</v>
      </c>
      <c r="G54" s="646">
        <v>604</v>
      </c>
      <c r="H54" s="712">
        <v>0</v>
      </c>
      <c r="I54" s="1427">
        <f t="shared" si="3"/>
        <v>0</v>
      </c>
    </row>
    <row r="55" spans="1:9" ht="15.75" thickBot="1">
      <c r="A55" s="61" t="s">
        <v>1444</v>
      </c>
      <c r="B55" s="61">
        <f aca="true" t="shared" si="4" ref="B55:H55">SUM(B8)</f>
        <v>440252</v>
      </c>
      <c r="C55" s="277">
        <f t="shared" si="4"/>
        <v>70723</v>
      </c>
      <c r="D55" s="61">
        <f t="shared" si="4"/>
        <v>485065</v>
      </c>
      <c r="E55" s="311">
        <f t="shared" si="4"/>
        <v>496442</v>
      </c>
      <c r="F55" s="311">
        <f t="shared" si="4"/>
        <v>695307</v>
      </c>
      <c r="G55" s="311">
        <f t="shared" si="4"/>
        <v>697209</v>
      </c>
      <c r="H55" s="709">
        <f t="shared" si="4"/>
        <v>354616</v>
      </c>
      <c r="I55" s="1387">
        <f>SUM(H55/G55*100)</f>
        <v>50.86222352264529</v>
      </c>
    </row>
    <row r="56" spans="1:9" ht="15.75" thickBot="1">
      <c r="A56" s="61" t="s">
        <v>1523</v>
      </c>
      <c r="B56" s="61">
        <v>0</v>
      </c>
      <c r="C56" s="277">
        <v>0</v>
      </c>
      <c r="D56" s="61">
        <v>0</v>
      </c>
      <c r="E56" s="311">
        <v>0</v>
      </c>
      <c r="F56" s="311">
        <v>0</v>
      </c>
      <c r="G56" s="311">
        <v>0</v>
      </c>
      <c r="H56" s="709">
        <v>0</v>
      </c>
      <c r="I56" s="1387">
        <v>0</v>
      </c>
    </row>
    <row r="57" spans="1:9" ht="15.75" thickBot="1">
      <c r="A57" s="61" t="s">
        <v>979</v>
      </c>
      <c r="B57" s="61">
        <v>0</v>
      </c>
      <c r="C57" s="277">
        <v>0</v>
      </c>
      <c r="D57" s="61">
        <v>0</v>
      </c>
      <c r="E57" s="311">
        <v>0</v>
      </c>
      <c r="F57" s="311">
        <v>0</v>
      </c>
      <c r="G57" s="311">
        <v>800</v>
      </c>
      <c r="H57" s="709">
        <v>800</v>
      </c>
      <c r="I57" s="1387">
        <f>SUM(H57/G57*100)</f>
        <v>100</v>
      </c>
    </row>
    <row r="58" spans="1:9" ht="15.75" thickBot="1">
      <c r="A58" s="61" t="s">
        <v>289</v>
      </c>
      <c r="B58" s="61">
        <v>6120</v>
      </c>
      <c r="C58" s="277">
        <v>6120</v>
      </c>
      <c r="D58" s="61">
        <v>6120</v>
      </c>
      <c r="E58" s="311">
        <v>6120</v>
      </c>
      <c r="F58" s="311">
        <v>14375</v>
      </c>
      <c r="G58" s="311">
        <v>14375</v>
      </c>
      <c r="H58" s="709">
        <v>14375</v>
      </c>
      <c r="I58" s="1387">
        <f>SUM(H58/G58*100)</f>
        <v>100</v>
      </c>
    </row>
    <row r="59" spans="1:9" ht="15.75" thickBot="1">
      <c r="A59" s="61"/>
      <c r="B59" s="61"/>
      <c r="C59" s="277"/>
      <c r="D59" s="61"/>
      <c r="E59" s="311"/>
      <c r="F59" s="311"/>
      <c r="G59" s="311"/>
      <c r="H59" s="709"/>
      <c r="I59" s="1387"/>
    </row>
    <row r="60" spans="1:9" ht="15.75" thickBot="1">
      <c r="A60" s="61" t="s">
        <v>1442</v>
      </c>
      <c r="B60" s="61">
        <f aca="true" t="shared" si="5" ref="B60:G60">SUM(B61:B62)</f>
        <v>4296</v>
      </c>
      <c r="C60" s="277">
        <f t="shared" si="5"/>
        <v>4296</v>
      </c>
      <c r="D60" s="61">
        <f t="shared" si="5"/>
        <v>279473</v>
      </c>
      <c r="E60" s="311">
        <f t="shared" si="5"/>
        <v>262692</v>
      </c>
      <c r="F60" s="311">
        <f t="shared" si="5"/>
        <v>127371</v>
      </c>
      <c r="G60" s="311">
        <f t="shared" si="5"/>
        <v>167620</v>
      </c>
      <c r="H60" s="709">
        <v>0</v>
      </c>
      <c r="I60" s="1387">
        <f>SUM(H60/G60*100)</f>
        <v>0</v>
      </c>
    </row>
    <row r="61" spans="1:9" ht="14.25">
      <c r="A61" s="63" t="s">
        <v>1457</v>
      </c>
      <c r="B61" s="63">
        <v>4296</v>
      </c>
      <c r="C61" s="459">
        <v>4296</v>
      </c>
      <c r="D61" s="63">
        <v>4296</v>
      </c>
      <c r="E61" s="474">
        <v>4296</v>
      </c>
      <c r="F61" s="474">
        <v>4296</v>
      </c>
      <c r="G61" s="474">
        <v>4296</v>
      </c>
      <c r="H61" s="711">
        <v>0</v>
      </c>
      <c r="I61" s="1428">
        <v>0</v>
      </c>
    </row>
    <row r="62" spans="1:9" s="32" customFormat="1" ht="14.25">
      <c r="A62" s="62" t="s">
        <v>1522</v>
      </c>
      <c r="B62" s="62"/>
      <c r="C62" s="460"/>
      <c r="D62" s="62">
        <v>275177</v>
      </c>
      <c r="E62" s="479">
        <v>258396</v>
      </c>
      <c r="F62" s="479">
        <v>123075</v>
      </c>
      <c r="G62" s="479">
        <v>163324</v>
      </c>
      <c r="H62" s="658">
        <v>0</v>
      </c>
      <c r="I62" s="1428">
        <v>0</v>
      </c>
    </row>
    <row r="63" spans="1:9" ht="15" thickBot="1">
      <c r="A63" s="70"/>
      <c r="B63" s="70"/>
      <c r="C63" s="458"/>
      <c r="D63" s="70"/>
      <c r="E63" s="646"/>
      <c r="F63" s="646"/>
      <c r="G63" s="646"/>
      <c r="H63" s="712"/>
      <c r="I63" s="1428"/>
    </row>
    <row r="64" spans="1:9" ht="15.75" thickBot="1">
      <c r="A64" s="60" t="s">
        <v>727</v>
      </c>
      <c r="B64" s="456">
        <f>SUM(B55+B58+B60)</f>
        <v>450668</v>
      </c>
      <c r="C64" s="461">
        <f>SUM(C55+C58+C60)</f>
        <v>81139</v>
      </c>
      <c r="D64" s="456">
        <f>SUM(D55+D58+D60)</f>
        <v>770658</v>
      </c>
      <c r="E64" s="647">
        <f>SUM(E55+E58+E60)</f>
        <v>765254</v>
      </c>
      <c r="F64" s="647">
        <f>SUM(F55+F58+F60)</f>
        <v>837053</v>
      </c>
      <c r="G64" s="647">
        <f>SUM(G55+G58+G60+G57)</f>
        <v>880004</v>
      </c>
      <c r="H64" s="713">
        <f>SUM(H55+H58+H60+H57)</f>
        <v>369791</v>
      </c>
      <c r="I64" s="1387">
        <f>SUM(H64/G64*100)</f>
        <v>42.02151353857482</v>
      </c>
    </row>
    <row r="65" spans="1:9" ht="15" thickBot="1">
      <c r="A65" s="469" t="s">
        <v>676</v>
      </c>
      <c r="B65" s="522"/>
      <c r="C65" s="523"/>
      <c r="D65" s="620">
        <v>290000</v>
      </c>
      <c r="E65" s="648">
        <v>200000</v>
      </c>
      <c r="F65" s="648">
        <v>201500</v>
      </c>
      <c r="G65" s="648">
        <v>49654</v>
      </c>
      <c r="H65" s="714">
        <v>40000</v>
      </c>
      <c r="I65" s="1384">
        <f>SUM(H65/G65*100)</f>
        <v>80.55745760663794</v>
      </c>
    </row>
    <row r="66" spans="1:9" ht="15.75" thickBot="1">
      <c r="A66" s="470" t="s">
        <v>728</v>
      </c>
      <c r="B66" s="520">
        <f aca="true" t="shared" si="6" ref="B66:G66">SUM(B64:B65)</f>
        <v>450668</v>
      </c>
      <c r="C66" s="322">
        <f t="shared" si="6"/>
        <v>81139</v>
      </c>
      <c r="D66" s="520">
        <f t="shared" si="6"/>
        <v>1060658</v>
      </c>
      <c r="E66" s="408">
        <f t="shared" si="6"/>
        <v>965254</v>
      </c>
      <c r="F66" s="408">
        <f t="shared" si="6"/>
        <v>1038553</v>
      </c>
      <c r="G66" s="408">
        <f t="shared" si="6"/>
        <v>929658</v>
      </c>
      <c r="H66" s="708">
        <f>SUM(H64:H65)</f>
        <v>409791</v>
      </c>
      <c r="I66" s="1387">
        <f>SUM(H66/G66*100)</f>
        <v>44.079758362752756</v>
      </c>
    </row>
  </sheetData>
  <sheetProtection/>
  <mergeCells count="5">
    <mergeCell ref="A1:C1"/>
    <mergeCell ref="A6:A7"/>
    <mergeCell ref="B7:C7"/>
    <mergeCell ref="A3:G3"/>
    <mergeCell ref="D6:I6"/>
  </mergeCells>
  <printOptions/>
  <pageMargins left="0.76" right="0.5" top="0.46" bottom="0.71" header="0.28" footer="0.5"/>
  <pageSetup fitToHeight="1" fitToWidth="1" horizontalDpi="600" verticalDpi="600" orientation="portrait" paperSize="8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0.57421875" style="1518" bestFit="1" customWidth="1"/>
    <col min="2" max="2" width="37.57421875" style="1518" bestFit="1" customWidth="1"/>
    <col min="3" max="3" width="10.7109375" style="1518" customWidth="1"/>
    <col min="4" max="4" width="8.00390625" style="111" bestFit="1" customWidth="1"/>
    <col min="5" max="5" width="9.8515625" style="111" bestFit="1" customWidth="1"/>
    <col min="6" max="6" width="5.57421875" style="1592" bestFit="1" customWidth="1"/>
    <col min="7" max="7" width="10.57421875" style="1518" customWidth="1"/>
    <col min="8" max="8" width="5.57421875" style="1592" bestFit="1" customWidth="1"/>
    <col min="9" max="9" width="9.57421875" style="1518" customWidth="1"/>
    <col min="10" max="10" width="8.57421875" style="1518" bestFit="1" customWidth="1"/>
    <col min="11" max="11" width="10.7109375" style="1527" customWidth="1"/>
    <col min="12" max="12" width="10.7109375" style="1518" customWidth="1"/>
    <col min="13" max="13" width="11.00390625" style="1518" customWidth="1"/>
  </cols>
  <sheetData>
    <row r="1" spans="1:10" ht="12.75">
      <c r="A1" s="2052" t="s">
        <v>606</v>
      </c>
      <c r="B1" s="2052"/>
      <c r="C1" s="2052"/>
      <c r="D1" s="2052"/>
      <c r="E1" s="2052"/>
      <c r="F1" s="2052"/>
      <c r="G1" s="2052"/>
      <c r="H1" s="2052"/>
      <c r="I1" s="2052"/>
      <c r="J1" s="2052"/>
    </row>
    <row r="2" spans="1:10" ht="12.75">
      <c r="A2" s="1532"/>
      <c r="B2" s="1532"/>
      <c r="C2" s="1532"/>
      <c r="D2" s="1532"/>
      <c r="E2" s="1532"/>
      <c r="F2" s="1581"/>
      <c r="G2" s="1532"/>
      <c r="H2" s="1581"/>
      <c r="I2" s="1532"/>
      <c r="J2" s="1532"/>
    </row>
    <row r="3" spans="1:13" ht="12.75">
      <c r="A3" s="2051" t="s">
        <v>994</v>
      </c>
      <c r="B3" s="2051"/>
      <c r="C3" s="2051"/>
      <c r="D3" s="2051"/>
      <c r="E3" s="2051"/>
      <c r="F3" s="2051"/>
      <c r="G3" s="2051"/>
      <c r="H3" s="2051"/>
      <c r="I3" s="2051"/>
      <c r="J3" s="2051"/>
      <c r="K3" s="2051"/>
      <c r="L3" s="2051"/>
      <c r="M3" s="2051"/>
    </row>
    <row r="4" spans="1:10" ht="12.75">
      <c r="A4" s="1517"/>
      <c r="B4" s="1517"/>
      <c r="C4" s="1517"/>
      <c r="D4" s="1517"/>
      <c r="E4" s="1517"/>
      <c r="F4" s="1582"/>
      <c r="G4" s="1517"/>
      <c r="H4" s="1582"/>
      <c r="I4" s="1517"/>
      <c r="J4" s="1517"/>
    </row>
    <row r="5" spans="1:10" ht="12.75">
      <c r="A5" s="1517"/>
      <c r="B5" s="1517"/>
      <c r="C5" s="1517"/>
      <c r="D5" s="1517"/>
      <c r="E5" s="1517"/>
      <c r="F5" s="1582"/>
      <c r="G5" s="1517"/>
      <c r="H5" s="1582"/>
      <c r="I5" s="1517"/>
      <c r="J5" s="1517"/>
    </row>
    <row r="6" spans="3:13" ht="12.75">
      <c r="C6" s="2051" t="s">
        <v>990</v>
      </c>
      <c r="D6" s="2051"/>
      <c r="E6" s="2051"/>
      <c r="F6" s="2051"/>
      <c r="G6" s="2051"/>
      <c r="H6" s="2051"/>
      <c r="I6" s="2051"/>
      <c r="J6" s="2051"/>
      <c r="K6" s="2050" t="s">
        <v>989</v>
      </c>
      <c r="L6" s="2050"/>
      <c r="M6" s="2050"/>
    </row>
    <row r="7" spans="1:13" s="111" customFormat="1" ht="12">
      <c r="A7" s="1517" t="s">
        <v>1479</v>
      </c>
      <c r="B7" s="1517" t="s">
        <v>1408</v>
      </c>
      <c r="C7" s="1517" t="s">
        <v>5</v>
      </c>
      <c r="D7" s="1517" t="s">
        <v>1480</v>
      </c>
      <c r="E7" s="2051" t="s">
        <v>6</v>
      </c>
      <c r="F7" s="2051"/>
      <c r="G7" s="2051" t="s">
        <v>993</v>
      </c>
      <c r="H7" s="2051"/>
      <c r="I7" s="2051" t="s">
        <v>88</v>
      </c>
      <c r="J7" s="2051"/>
      <c r="K7" s="1531" t="s">
        <v>991</v>
      </c>
      <c r="L7" s="1517" t="s">
        <v>992</v>
      </c>
      <c r="M7" s="1517" t="s">
        <v>993</v>
      </c>
    </row>
    <row r="8" spans="1:13" s="47" customFormat="1" ht="13.5" thickBot="1">
      <c r="A8" s="1099"/>
      <c r="B8" s="1518"/>
      <c r="C8" s="1517" t="s">
        <v>1481</v>
      </c>
      <c r="D8" s="1517" t="s">
        <v>1482</v>
      </c>
      <c r="E8" s="1517" t="s">
        <v>1481</v>
      </c>
      <c r="F8" s="1582" t="s">
        <v>1483</v>
      </c>
      <c r="G8" s="1517" t="s">
        <v>1481</v>
      </c>
      <c r="H8" s="1582" t="s">
        <v>1483</v>
      </c>
      <c r="I8" s="1517" t="s">
        <v>83</v>
      </c>
      <c r="J8" s="1517" t="s">
        <v>84</v>
      </c>
      <c r="K8" s="1531" t="s">
        <v>1481</v>
      </c>
      <c r="L8" s="1517" t="s">
        <v>1481</v>
      </c>
      <c r="M8" s="1517" t="s">
        <v>1481</v>
      </c>
    </row>
    <row r="9" spans="1:13" ht="12.75">
      <c r="A9" s="1519">
        <v>882111</v>
      </c>
      <c r="B9" s="1533" t="s">
        <v>85</v>
      </c>
      <c r="C9" s="1534">
        <v>3000000</v>
      </c>
      <c r="D9" s="1522">
        <v>17</v>
      </c>
      <c r="E9" s="1521">
        <f>SUM(C9*F9)</f>
        <v>300000</v>
      </c>
      <c r="F9" s="1583">
        <v>0.1</v>
      </c>
      <c r="G9" s="1521">
        <f>SUM(C9-E9)</f>
        <v>2700000</v>
      </c>
      <c r="H9" s="1583">
        <v>0.9</v>
      </c>
      <c r="I9" s="1521">
        <f>SUM(C9/D9)</f>
        <v>176470.58823529413</v>
      </c>
      <c r="J9" s="1535">
        <f>SUM(I9/12)</f>
        <v>14705.882352941177</v>
      </c>
      <c r="K9" s="1536"/>
      <c r="L9" s="1520"/>
      <c r="M9" s="1533"/>
    </row>
    <row r="10" spans="1:13" ht="12.75">
      <c r="A10" s="1523">
        <v>882111</v>
      </c>
      <c r="B10" s="1537" t="s">
        <v>1490</v>
      </c>
      <c r="C10" s="1538">
        <v>5000000</v>
      </c>
      <c r="D10" s="1526">
        <v>18</v>
      </c>
      <c r="E10" s="1525">
        <f>SUM(C10*F10)</f>
        <v>500000</v>
      </c>
      <c r="F10" s="1584">
        <v>0.1</v>
      </c>
      <c r="G10" s="1525">
        <f>SUM(C10-E10)</f>
        <v>4500000</v>
      </c>
      <c r="H10" s="1584">
        <v>0.9</v>
      </c>
      <c r="I10" s="1525">
        <f>SUM(C10/D10)</f>
        <v>277777.77777777775</v>
      </c>
      <c r="J10" s="1539">
        <f>SUM(I10/12)</f>
        <v>23148.148148148146</v>
      </c>
      <c r="K10" s="1540">
        <v>9687230</v>
      </c>
      <c r="L10" s="1524">
        <v>969317</v>
      </c>
      <c r="M10" s="1541">
        <v>8717914</v>
      </c>
    </row>
    <row r="11" spans="1:13" ht="12.75">
      <c r="A11" s="1523">
        <v>882111</v>
      </c>
      <c r="B11" s="1537" t="s">
        <v>1489</v>
      </c>
      <c r="C11" s="1538">
        <v>50000000</v>
      </c>
      <c r="D11" s="1526">
        <v>200</v>
      </c>
      <c r="E11" s="1525">
        <f>SUM(C11*F11)</f>
        <v>10000000</v>
      </c>
      <c r="F11" s="1584">
        <v>0.2</v>
      </c>
      <c r="G11" s="1525">
        <f>SUM(C11-E11)</f>
        <v>40000000</v>
      </c>
      <c r="H11" s="1584">
        <v>0.8</v>
      </c>
      <c r="I11" s="1525">
        <f>SUM(C11/D11)</f>
        <v>250000</v>
      </c>
      <c r="J11" s="1539">
        <f>SUM(I11/12)</f>
        <v>20833.333333333332</v>
      </c>
      <c r="K11" s="1540">
        <v>39070080</v>
      </c>
      <c r="L11" s="1524">
        <v>7817360</v>
      </c>
      <c r="M11" s="1541">
        <v>31252720</v>
      </c>
    </row>
    <row r="12" spans="1:13" ht="12.75">
      <c r="A12" s="1523">
        <v>882203</v>
      </c>
      <c r="B12" s="1537" t="s">
        <v>1485</v>
      </c>
      <c r="C12" s="1538">
        <v>300000</v>
      </c>
      <c r="D12" s="1526">
        <v>3</v>
      </c>
      <c r="E12" s="1525">
        <f>SUM(C12*F12)</f>
        <v>300000</v>
      </c>
      <c r="F12" s="1584">
        <v>1</v>
      </c>
      <c r="G12" s="1525">
        <f>SUM(C12-E12)</f>
        <v>0</v>
      </c>
      <c r="H12" s="1584">
        <v>0</v>
      </c>
      <c r="I12" s="1525">
        <f>SUM(C12/D12)</f>
        <v>100000</v>
      </c>
      <c r="J12" s="1539">
        <f aca="true" t="shared" si="0" ref="J12:J22">SUM(I12/12)</f>
        <v>8333.333333333334</v>
      </c>
      <c r="K12" s="1540">
        <v>477877</v>
      </c>
      <c r="L12" s="1525">
        <v>477877</v>
      </c>
      <c r="M12" s="1541">
        <v>0</v>
      </c>
    </row>
    <row r="13" spans="1:13" ht="13.5" thickBot="1">
      <c r="A13" s="1542">
        <v>882202</v>
      </c>
      <c r="B13" s="1543" t="s">
        <v>7</v>
      </c>
      <c r="C13" s="1544">
        <v>450000</v>
      </c>
      <c r="D13" s="1545">
        <v>10</v>
      </c>
      <c r="E13" s="1546">
        <f>SUM(C13*F13)</f>
        <v>0</v>
      </c>
      <c r="F13" s="1585">
        <v>0</v>
      </c>
      <c r="G13" s="1546">
        <f>SUM(C13-E13)</f>
        <v>450000</v>
      </c>
      <c r="H13" s="1585">
        <v>1</v>
      </c>
      <c r="I13" s="1546">
        <f>SUM(C13/D13)</f>
        <v>45000</v>
      </c>
      <c r="J13" s="1547">
        <f t="shared" si="0"/>
        <v>3750</v>
      </c>
      <c r="K13" s="1548">
        <v>201924</v>
      </c>
      <c r="L13" s="1546">
        <v>201924</v>
      </c>
      <c r="M13" s="1549">
        <v>0</v>
      </c>
    </row>
    <row r="14" spans="1:13" ht="13.5" thickBot="1">
      <c r="A14" s="1180"/>
      <c r="B14" s="1550"/>
      <c r="C14" s="1551"/>
      <c r="D14" s="1552"/>
      <c r="E14" s="1551"/>
      <c r="F14" s="1593"/>
      <c r="G14" s="1551"/>
      <c r="H14" s="1586"/>
      <c r="I14" s="1551"/>
      <c r="J14" s="1551"/>
      <c r="K14" s="1553"/>
      <c r="L14" s="1530"/>
      <c r="M14" s="1554"/>
    </row>
    <row r="15" spans="1:13" ht="12.75">
      <c r="A15" s="1555">
        <v>882117</v>
      </c>
      <c r="B15" s="1556" t="s">
        <v>1486</v>
      </c>
      <c r="C15" s="1557">
        <v>5684000</v>
      </c>
      <c r="D15" s="1558">
        <v>490</v>
      </c>
      <c r="E15" s="1559">
        <f>SUM(C15*F15)</f>
        <v>0</v>
      </c>
      <c r="F15" s="1587">
        <v>0</v>
      </c>
      <c r="G15" s="1559">
        <f>SUM(C15-E15)</f>
        <v>5684000</v>
      </c>
      <c r="H15" s="1587">
        <v>1</v>
      </c>
      <c r="I15" s="1559">
        <f>SUM(C15/D15)</f>
        <v>11600</v>
      </c>
      <c r="J15" s="1560">
        <f t="shared" si="0"/>
        <v>966.6666666666666</v>
      </c>
      <c r="K15" s="1561">
        <v>4286200</v>
      </c>
      <c r="L15" s="1562">
        <v>0</v>
      </c>
      <c r="M15" s="1563">
        <v>4286200</v>
      </c>
    </row>
    <row r="16" spans="1:13" ht="12.75">
      <c r="A16" s="1523">
        <v>882118</v>
      </c>
      <c r="B16" s="1537" t="s">
        <v>1487</v>
      </c>
      <c r="C16" s="1538">
        <v>100000</v>
      </c>
      <c r="D16" s="1526">
        <v>1</v>
      </c>
      <c r="E16" s="1525">
        <f>SUM(C16*F16)</f>
        <v>0</v>
      </c>
      <c r="F16" s="1584">
        <v>0</v>
      </c>
      <c r="G16" s="1525">
        <f>SUM(C16-E16)</f>
        <v>100000</v>
      </c>
      <c r="H16" s="1584">
        <v>1</v>
      </c>
      <c r="I16" s="1525">
        <f>SUM(C16/D16)</f>
        <v>100000</v>
      </c>
      <c r="J16" s="1539">
        <f t="shared" si="0"/>
        <v>8333.333333333334</v>
      </c>
      <c r="K16" s="1540"/>
      <c r="L16" s="1524"/>
      <c r="M16" s="1537"/>
    </row>
    <row r="17" spans="1:13" ht="12.75">
      <c r="A17" s="1523">
        <v>882119</v>
      </c>
      <c r="B17" s="1537" t="s">
        <v>1488</v>
      </c>
      <c r="C17" s="1538">
        <v>300000</v>
      </c>
      <c r="D17" s="1526">
        <v>20</v>
      </c>
      <c r="E17" s="1525">
        <f>SUM(C17*F17)</f>
        <v>0</v>
      </c>
      <c r="F17" s="1584">
        <v>0</v>
      </c>
      <c r="G17" s="1525">
        <f>SUM(C17-E17)</f>
        <v>300000</v>
      </c>
      <c r="H17" s="1584">
        <v>1</v>
      </c>
      <c r="I17" s="1525">
        <f>SUM(C17/D17)</f>
        <v>15000</v>
      </c>
      <c r="J17" s="1539">
        <f t="shared" si="0"/>
        <v>1250</v>
      </c>
      <c r="K17" s="1540"/>
      <c r="L17" s="1524"/>
      <c r="M17" s="1537"/>
    </row>
    <row r="18" spans="1:13" ht="12.75">
      <c r="A18" s="1523">
        <v>882113</v>
      </c>
      <c r="B18" s="1537" t="s">
        <v>1484</v>
      </c>
      <c r="C18" s="1538">
        <v>12000000</v>
      </c>
      <c r="D18" s="1526">
        <v>300</v>
      </c>
      <c r="E18" s="1525">
        <f>SUM(C18*F18)</f>
        <v>1200000</v>
      </c>
      <c r="F18" s="1584">
        <v>0.1</v>
      </c>
      <c r="G18" s="1525">
        <f>SUM(C18-E18)</f>
        <v>10800000</v>
      </c>
      <c r="H18" s="1584">
        <v>0.9</v>
      </c>
      <c r="I18" s="1525">
        <f>SUM(C18/D18)</f>
        <v>40000</v>
      </c>
      <c r="J18" s="1539">
        <f t="shared" si="0"/>
        <v>3333.3333333333335</v>
      </c>
      <c r="K18" s="1540">
        <v>9183600</v>
      </c>
      <c r="L18" s="1524">
        <v>918360</v>
      </c>
      <c r="M18" s="1541">
        <v>8265240</v>
      </c>
    </row>
    <row r="19" spans="1:13" ht="12.75">
      <c r="A19" s="1529"/>
      <c r="B19" s="1537" t="s">
        <v>86</v>
      </c>
      <c r="C19" s="1538">
        <v>3500000</v>
      </c>
      <c r="D19" s="1526">
        <v>300</v>
      </c>
      <c r="E19" s="1525">
        <f>SUM(C19*F19)</f>
        <v>3500000</v>
      </c>
      <c r="F19" s="1584">
        <v>1</v>
      </c>
      <c r="G19" s="1525">
        <f>SUM(C19-E19)</f>
        <v>0</v>
      </c>
      <c r="H19" s="1584">
        <v>0</v>
      </c>
      <c r="I19" s="1525">
        <f>SUM(C19/D19)</f>
        <v>11666.666666666666</v>
      </c>
      <c r="J19" s="1539">
        <f t="shared" si="0"/>
        <v>972.2222222222222</v>
      </c>
      <c r="K19" s="1540">
        <v>710000</v>
      </c>
      <c r="L19" s="1524">
        <v>710000</v>
      </c>
      <c r="M19" s="1541">
        <v>0</v>
      </c>
    </row>
    <row r="20" spans="1:13" ht="13.5" thickBot="1">
      <c r="A20" s="1564"/>
      <c r="B20" s="1543" t="s">
        <v>87</v>
      </c>
      <c r="C20" s="1544"/>
      <c r="D20" s="1545"/>
      <c r="E20" s="1546"/>
      <c r="F20" s="1585"/>
      <c r="G20" s="1546"/>
      <c r="H20" s="1585"/>
      <c r="I20" s="1546"/>
      <c r="J20" s="1547"/>
      <c r="K20" s="1548">
        <v>160000</v>
      </c>
      <c r="L20" s="1565">
        <v>160000</v>
      </c>
      <c r="M20" s="1543">
        <v>0</v>
      </c>
    </row>
    <row r="21" spans="1:13" ht="13.5" thickBot="1">
      <c r="A21" s="1566"/>
      <c r="B21" s="1550"/>
      <c r="C21" s="1551"/>
      <c r="D21" s="1552"/>
      <c r="E21" s="1551"/>
      <c r="F21" s="1593"/>
      <c r="G21" s="1551"/>
      <c r="H21" s="1586"/>
      <c r="I21" s="1551"/>
      <c r="J21" s="1551"/>
      <c r="K21" s="1553"/>
      <c r="L21" s="1530"/>
      <c r="M21" s="1554"/>
    </row>
    <row r="22" spans="1:13" ht="12.75">
      <c r="A22" s="1567"/>
      <c r="B22" s="1568" t="s">
        <v>1491</v>
      </c>
      <c r="C22" s="1569">
        <v>1700000</v>
      </c>
      <c r="D22" s="1570">
        <v>30</v>
      </c>
      <c r="E22" s="1571">
        <f>SUM(C22*F22)</f>
        <v>1700000</v>
      </c>
      <c r="F22" s="1594">
        <v>1</v>
      </c>
      <c r="G22" s="1571">
        <f>SUM(C22-E22)</f>
        <v>0</v>
      </c>
      <c r="H22" s="1588">
        <v>0</v>
      </c>
      <c r="I22" s="1571">
        <f>SUM(C22/D22)</f>
        <v>56666.666666666664</v>
      </c>
      <c r="J22" s="1572">
        <f t="shared" si="0"/>
        <v>4722.222222222222</v>
      </c>
      <c r="K22" s="1561">
        <v>1670000</v>
      </c>
      <c r="L22" s="1562">
        <v>1670000</v>
      </c>
      <c r="M22" s="1563">
        <v>0</v>
      </c>
    </row>
    <row r="23" spans="1:13" ht="12.75">
      <c r="A23" s="1529"/>
      <c r="B23" s="1537"/>
      <c r="C23" s="1538"/>
      <c r="D23" s="1526"/>
      <c r="E23" s="1525"/>
      <c r="F23" s="1584"/>
      <c r="G23" s="1525"/>
      <c r="H23" s="1589"/>
      <c r="I23" s="1525"/>
      <c r="J23" s="1539"/>
      <c r="K23" s="1540"/>
      <c r="L23" s="1524"/>
      <c r="M23" s="1537"/>
    </row>
    <row r="24" spans="1:13" ht="13.5" thickBot="1">
      <c r="A24" s="1564"/>
      <c r="B24" s="1573"/>
      <c r="C24" s="1544"/>
      <c r="D24" s="1545"/>
      <c r="E24" s="1546"/>
      <c r="F24" s="1585"/>
      <c r="G24" s="1546"/>
      <c r="H24" s="1590"/>
      <c r="I24" s="1565"/>
      <c r="J24" s="1574"/>
      <c r="K24" s="1548"/>
      <c r="L24" s="1565"/>
      <c r="M24" s="1543"/>
    </row>
    <row r="25" spans="1:13" s="69" customFormat="1" ht="13.5" thickBot="1">
      <c r="A25" s="1100"/>
      <c r="B25" s="1575" t="s">
        <v>1413</v>
      </c>
      <c r="C25" s="1576">
        <f>SUM(C9:C24)</f>
        <v>82034000</v>
      </c>
      <c r="D25" s="1577"/>
      <c r="E25" s="1103">
        <f>SUM(E9:E24)</f>
        <v>17500000</v>
      </c>
      <c r="F25" s="1595"/>
      <c r="G25" s="1103">
        <f>SUM(G9:G24)</f>
        <v>64534000</v>
      </c>
      <c r="H25" s="1591"/>
      <c r="I25" s="1578"/>
      <c r="J25" s="1579"/>
      <c r="K25" s="1154">
        <f>SUM(K9:K24)</f>
        <v>65446911</v>
      </c>
      <c r="L25" s="1103">
        <f>SUM(L9:L24)</f>
        <v>12924838</v>
      </c>
      <c r="M25" s="1580">
        <f>SUM(M9:M24)</f>
        <v>52522074</v>
      </c>
    </row>
    <row r="26" spans="4:5" ht="12.75">
      <c r="D26" s="1518"/>
      <c r="E26" s="1518"/>
    </row>
    <row r="27" spans="5:7" ht="12.75">
      <c r="E27" s="1528"/>
      <c r="F27" s="1596"/>
      <c r="G27" s="1527"/>
    </row>
    <row r="28" spans="6:7" ht="12.75">
      <c r="F28" s="1596"/>
      <c r="G28" s="1527"/>
    </row>
  </sheetData>
  <sheetProtection/>
  <mergeCells count="7">
    <mergeCell ref="K6:M6"/>
    <mergeCell ref="A3:M3"/>
    <mergeCell ref="A1:J1"/>
    <mergeCell ref="E7:F7"/>
    <mergeCell ref="G7:H7"/>
    <mergeCell ref="I7:J7"/>
    <mergeCell ref="C6:J6"/>
  </mergeCells>
  <printOptions/>
  <pageMargins left="1.06" right="0.75" top="1" bottom="1" header="0.5" footer="0.5"/>
  <pageSetup fitToHeight="1" fitToWidth="1" horizontalDpi="600" verticalDpi="600" orientation="landscape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8515625" style="0" bestFit="1" customWidth="1"/>
    <col min="2" max="3" width="16.8515625" style="0" customWidth="1"/>
    <col min="4" max="4" width="19.28125" style="0" bestFit="1" customWidth="1"/>
    <col min="5" max="5" width="16.8515625" style="0" customWidth="1"/>
    <col min="6" max="6" width="13.00390625" style="0" customWidth="1"/>
  </cols>
  <sheetData>
    <row r="1" spans="1:11" ht="12.75">
      <c r="A1" s="59" t="s">
        <v>605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5" ht="14.25">
      <c r="A2" s="19"/>
      <c r="B2" s="19"/>
      <c r="C2" s="19"/>
      <c r="D2" s="19"/>
      <c r="E2" s="19"/>
    </row>
    <row r="3" spans="1:5" ht="14.25">
      <c r="A3" s="19"/>
      <c r="B3" s="19"/>
      <c r="C3" s="19"/>
      <c r="D3" s="19"/>
      <c r="E3" s="19"/>
    </row>
    <row r="4" spans="1:5" ht="15">
      <c r="A4" s="20"/>
      <c r="B4" s="20"/>
      <c r="C4" s="20"/>
      <c r="D4" s="20"/>
      <c r="E4" s="20"/>
    </row>
    <row r="5" spans="1:5" ht="15.75">
      <c r="A5" s="2054" t="s">
        <v>1504</v>
      </c>
      <c r="B5" s="2054"/>
      <c r="C5" s="2054"/>
      <c r="D5" s="2054"/>
      <c r="E5" s="2054"/>
    </row>
    <row r="6" spans="1:5" ht="15.75">
      <c r="A6" s="2054" t="s">
        <v>80</v>
      </c>
      <c r="B6" s="2054"/>
      <c r="C6" s="2054"/>
      <c r="D6" s="2054"/>
      <c r="E6" s="2054"/>
    </row>
    <row r="7" spans="1:5" ht="15">
      <c r="A7" s="21"/>
      <c r="B7" s="21"/>
      <c r="C7" s="21"/>
      <c r="D7" s="21"/>
      <c r="E7" s="21"/>
    </row>
    <row r="8" spans="1:5" ht="15">
      <c r="A8" s="21"/>
      <c r="B8" s="21"/>
      <c r="C8" s="21"/>
      <c r="D8" s="21"/>
      <c r="E8" s="21"/>
    </row>
    <row r="9" spans="1:5" ht="15.75" thickBot="1">
      <c r="A9" s="2053"/>
      <c r="B9" s="2053"/>
      <c r="C9" s="2053"/>
      <c r="D9" s="2053"/>
      <c r="E9" s="2053"/>
    </row>
    <row r="10" spans="1:6" ht="45.75" thickBot="1">
      <c r="A10" s="22" t="s">
        <v>1412</v>
      </c>
      <c r="B10" s="33" t="s">
        <v>169</v>
      </c>
      <c r="C10" s="38" t="s">
        <v>1458</v>
      </c>
      <c r="D10" s="23" t="s">
        <v>170</v>
      </c>
      <c r="E10" s="38" t="s">
        <v>1445</v>
      </c>
      <c r="F10" s="465" t="s">
        <v>519</v>
      </c>
    </row>
    <row r="11" spans="1:6" ht="14.25">
      <c r="A11" s="41" t="s">
        <v>1441</v>
      </c>
      <c r="B11" s="42">
        <v>5</v>
      </c>
      <c r="C11" s="39">
        <f>SUM(D11-B11)</f>
        <v>0</v>
      </c>
      <c r="D11" s="10">
        <v>5</v>
      </c>
      <c r="E11" s="462">
        <v>5</v>
      </c>
      <c r="F11" s="43">
        <v>5</v>
      </c>
    </row>
    <row r="12" spans="1:6" ht="14.25">
      <c r="A12" s="24" t="s">
        <v>1414</v>
      </c>
      <c r="B12" s="36">
        <v>24</v>
      </c>
      <c r="C12" s="39">
        <f>SUM(D12-B12)</f>
        <v>0</v>
      </c>
      <c r="D12" s="10">
        <v>24</v>
      </c>
      <c r="E12" s="463">
        <v>24</v>
      </c>
      <c r="F12" s="25">
        <v>24</v>
      </c>
    </row>
    <row r="13" spans="1:6" ht="14.25">
      <c r="A13" s="26" t="s">
        <v>1455</v>
      </c>
      <c r="B13" s="37">
        <v>14</v>
      </c>
      <c r="C13" s="39">
        <f>SUM(D13-B13)</f>
        <v>2</v>
      </c>
      <c r="D13" s="10">
        <v>16</v>
      </c>
      <c r="E13" s="39">
        <v>16</v>
      </c>
      <c r="F13" s="27">
        <v>16</v>
      </c>
    </row>
    <row r="14" spans="1:6" ht="14.25">
      <c r="A14" s="26" t="s">
        <v>1456</v>
      </c>
      <c r="B14" s="37">
        <v>10</v>
      </c>
      <c r="C14" s="39">
        <v>1</v>
      </c>
      <c r="D14" s="10">
        <v>11</v>
      </c>
      <c r="E14" s="39">
        <v>11</v>
      </c>
      <c r="F14" s="27">
        <v>11</v>
      </c>
    </row>
    <row r="15" spans="1:6" ht="15" thickBot="1">
      <c r="A15" s="26" t="s">
        <v>1440</v>
      </c>
      <c r="B15" s="37">
        <v>36</v>
      </c>
      <c r="C15" s="39">
        <v>0</v>
      </c>
      <c r="D15" s="10">
        <v>36</v>
      </c>
      <c r="E15" s="39">
        <v>36</v>
      </c>
      <c r="F15" s="27">
        <v>37</v>
      </c>
    </row>
    <row r="16" spans="1:6" ht="15.75" thickBot="1">
      <c r="A16" s="18" t="s">
        <v>1410</v>
      </c>
      <c r="B16" s="65">
        <f>SUM(B11:B15)</f>
        <v>89</v>
      </c>
      <c r="C16" s="65">
        <f>SUM(C11:C15)</f>
        <v>3</v>
      </c>
      <c r="D16" s="66">
        <f>SUM(D11:D15)</f>
        <v>92</v>
      </c>
      <c r="E16" s="65">
        <f>SUM(E11:E15)</f>
        <v>92</v>
      </c>
      <c r="F16" s="28">
        <f>SUM(F11:F15)</f>
        <v>93</v>
      </c>
    </row>
    <row r="17" spans="1:6" s="6" customFormat="1" ht="15" thickBot="1">
      <c r="A17" s="29" t="s">
        <v>1503</v>
      </c>
      <c r="B17" s="35">
        <v>52</v>
      </c>
      <c r="C17" s="40"/>
      <c r="D17" s="30">
        <v>64</v>
      </c>
      <c r="E17" s="40">
        <v>64</v>
      </c>
      <c r="F17" s="31">
        <v>64</v>
      </c>
    </row>
    <row r="18" spans="1:6" ht="15.75" thickBot="1">
      <c r="A18" s="18" t="s">
        <v>1415</v>
      </c>
      <c r="B18" s="34">
        <f>SUM(B16:B17)</f>
        <v>141</v>
      </c>
      <c r="C18" s="34">
        <f>SUM(C16:C17)</f>
        <v>3</v>
      </c>
      <c r="D18" s="34">
        <f>SUM(D16:D17)</f>
        <v>156</v>
      </c>
      <c r="E18" s="464">
        <f>SUM(E16:E17)</f>
        <v>156</v>
      </c>
      <c r="F18" s="28">
        <f>SUM(F16:F17)</f>
        <v>157</v>
      </c>
    </row>
    <row r="19" spans="1:5" ht="15.75">
      <c r="A19" s="1"/>
      <c r="B19" s="1"/>
      <c r="C19" s="1"/>
      <c r="D19" s="2"/>
      <c r="E19" s="2"/>
    </row>
    <row r="20" spans="1:5" ht="15.75">
      <c r="A20" s="2"/>
      <c r="B20" s="2"/>
      <c r="C20" s="2"/>
      <c r="D20" s="2"/>
      <c r="E20" s="2"/>
    </row>
  </sheetData>
  <sheetProtection/>
  <mergeCells count="3">
    <mergeCell ref="A9:E9"/>
    <mergeCell ref="A5:E5"/>
    <mergeCell ref="A6:E6"/>
  </mergeCells>
  <printOptions/>
  <pageMargins left="1.6" right="0.75" top="1" bottom="1" header="0.5" footer="0.5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5.7109375" style="0" bestFit="1" customWidth="1"/>
    <col min="2" max="2" width="59.7109375" style="0" customWidth="1"/>
    <col min="3" max="3" width="16.57421875" style="0" customWidth="1"/>
    <col min="4" max="4" width="13.421875" style="0" bestFit="1" customWidth="1"/>
    <col min="5" max="5" width="10.57421875" style="0" customWidth="1"/>
    <col min="6" max="6" width="11.140625" style="0" bestFit="1" customWidth="1"/>
    <col min="7" max="7" width="11.140625" style="0" customWidth="1"/>
    <col min="8" max="8" width="9.421875" style="0" customWidth="1"/>
    <col min="9" max="9" width="10.57421875" style="0" customWidth="1"/>
    <col min="10" max="10" width="13.7109375" style="0" customWidth="1"/>
  </cols>
  <sheetData>
    <row r="1" spans="1:12" ht="12.75">
      <c r="A1" s="1986" t="s">
        <v>604</v>
      </c>
      <c r="B1" s="1986"/>
      <c r="C1" s="1986"/>
      <c r="D1" s="1986"/>
      <c r="E1" s="1986"/>
      <c r="F1" s="1986"/>
      <c r="G1" s="1986"/>
      <c r="H1" s="1986"/>
      <c r="I1" s="1986"/>
      <c r="J1" s="1986"/>
      <c r="K1" s="1986"/>
      <c r="L1" s="1986"/>
    </row>
    <row r="2" spans="1:12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ht="12.7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2" ht="12.75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8" ht="14.25">
      <c r="A5" s="7"/>
      <c r="B5" s="7"/>
      <c r="C5" s="7"/>
      <c r="D5" s="7"/>
      <c r="E5" s="7"/>
      <c r="F5" s="7"/>
      <c r="G5" s="7"/>
      <c r="H5" s="7"/>
    </row>
    <row r="6" spans="1:10" ht="15.75">
      <c r="A6" s="2083" t="s">
        <v>121</v>
      </c>
      <c r="B6" s="2083"/>
      <c r="C6" s="2083"/>
      <c r="D6" s="2083"/>
      <c r="E6" s="2083"/>
      <c r="F6" s="2083"/>
      <c r="G6" s="2083"/>
      <c r="H6" s="2083"/>
      <c r="I6" s="2083"/>
      <c r="J6" s="2083"/>
    </row>
    <row r="7" spans="1:10" ht="15.75">
      <c r="A7" s="259"/>
      <c r="B7" s="259"/>
      <c r="C7" s="259"/>
      <c r="D7" s="259"/>
      <c r="E7" s="259"/>
      <c r="F7" s="259"/>
      <c r="G7" s="259"/>
      <c r="H7" s="259"/>
      <c r="I7" s="259"/>
      <c r="J7" s="259"/>
    </row>
    <row r="8" spans="1:10" ht="15.75">
      <c r="A8" s="259"/>
      <c r="B8" s="259"/>
      <c r="C8" s="259"/>
      <c r="D8" s="259"/>
      <c r="E8" s="259"/>
      <c r="F8" s="259"/>
      <c r="G8" s="259"/>
      <c r="H8" s="259"/>
      <c r="I8" s="259"/>
      <c r="J8" s="259"/>
    </row>
    <row r="9" spans="1:8" ht="14.25">
      <c r="A9" s="7"/>
      <c r="B9" s="7"/>
      <c r="C9" s="7"/>
      <c r="D9" s="7"/>
      <c r="E9" s="7"/>
      <c r="F9" s="7"/>
      <c r="G9" s="7"/>
      <c r="H9" s="7"/>
    </row>
    <row r="10" spans="1:10" ht="15" thickBot="1">
      <c r="A10" s="7"/>
      <c r="B10" s="7"/>
      <c r="C10" s="7"/>
      <c r="D10" s="7"/>
      <c r="E10" s="7"/>
      <c r="F10" s="7"/>
      <c r="G10" s="7"/>
      <c r="H10" s="260"/>
      <c r="J10" s="260" t="s">
        <v>1454</v>
      </c>
    </row>
    <row r="11" spans="1:10" ht="51.75" thickBot="1">
      <c r="A11" s="680" t="s">
        <v>726</v>
      </c>
      <c r="B11" s="261" t="s">
        <v>144</v>
      </c>
      <c r="C11" s="284" t="s">
        <v>100</v>
      </c>
      <c r="D11" s="261" t="s">
        <v>101</v>
      </c>
      <c r="E11" s="261" t="s">
        <v>102</v>
      </c>
      <c r="F11" s="261" t="s">
        <v>103</v>
      </c>
      <c r="G11" s="261" t="s">
        <v>127</v>
      </c>
      <c r="H11" s="261" t="s">
        <v>104</v>
      </c>
      <c r="I11" s="261" t="s">
        <v>105</v>
      </c>
      <c r="J11" s="262" t="s">
        <v>136</v>
      </c>
    </row>
    <row r="12" spans="1:10" ht="12.75">
      <c r="A12" s="2071" t="s">
        <v>106</v>
      </c>
      <c r="B12" s="2084" t="s">
        <v>107</v>
      </c>
      <c r="C12" s="2068" t="s">
        <v>108</v>
      </c>
      <c r="D12" s="263" t="s">
        <v>132</v>
      </c>
      <c r="E12" s="264">
        <f>SUM(E13:E15)</f>
        <v>48112</v>
      </c>
      <c r="F12" s="264">
        <v>49582</v>
      </c>
      <c r="G12" s="264">
        <v>0</v>
      </c>
      <c r="H12" s="264">
        <v>0</v>
      </c>
      <c r="I12" s="265">
        <f>SUM(I13:I15)</f>
        <v>48223</v>
      </c>
      <c r="J12" s="266">
        <f>SUM(J13:J15)</f>
        <v>49714</v>
      </c>
    </row>
    <row r="13" spans="1:10" ht="12.75">
      <c r="A13" s="2072"/>
      <c r="B13" s="2085"/>
      <c r="C13" s="2069"/>
      <c r="D13" s="267">
        <v>2012</v>
      </c>
      <c r="E13" s="268">
        <v>24547</v>
      </c>
      <c r="F13" s="268"/>
      <c r="G13" s="268"/>
      <c r="H13" s="268">
        <v>0</v>
      </c>
      <c r="I13" s="268">
        <v>19271</v>
      </c>
      <c r="J13" s="269">
        <v>20370</v>
      </c>
    </row>
    <row r="14" spans="1:10" ht="12.75">
      <c r="A14" s="2072"/>
      <c r="B14" s="2085"/>
      <c r="C14" s="2069"/>
      <c r="D14" s="267">
        <v>2013</v>
      </c>
      <c r="E14" s="268"/>
      <c r="F14" s="268"/>
      <c r="G14" s="268"/>
      <c r="H14" s="268"/>
      <c r="I14" s="268">
        <v>19756</v>
      </c>
      <c r="J14" s="269">
        <v>25701</v>
      </c>
    </row>
    <row r="15" spans="1:10" ht="13.5" thickBot="1">
      <c r="A15" s="2072"/>
      <c r="B15" s="2085"/>
      <c r="C15" s="2069"/>
      <c r="D15" s="267">
        <v>2014</v>
      </c>
      <c r="E15" s="268">
        <v>23565</v>
      </c>
      <c r="F15" s="268"/>
      <c r="G15" s="268"/>
      <c r="H15" s="268">
        <v>0</v>
      </c>
      <c r="I15" s="268">
        <v>9196</v>
      </c>
      <c r="J15" s="269">
        <v>3643</v>
      </c>
    </row>
    <row r="16" spans="1:10" ht="12.75" customHeight="1">
      <c r="A16" s="2071" t="s">
        <v>109</v>
      </c>
      <c r="B16" s="675"/>
      <c r="C16" s="2068" t="s">
        <v>108</v>
      </c>
      <c r="D16" s="263" t="s">
        <v>132</v>
      </c>
      <c r="E16" s="264">
        <v>366720</v>
      </c>
      <c r="F16" s="676">
        <v>288769</v>
      </c>
      <c r="G16" s="677">
        <v>42870</v>
      </c>
      <c r="H16" s="264">
        <f>SUM(E16-F16-G16)</f>
        <v>35081</v>
      </c>
      <c r="I16" s="265">
        <f>SUM(I17:I19)</f>
        <v>11308</v>
      </c>
      <c r="J16" s="266">
        <f>SUM(J17:J19)</f>
        <v>33979</v>
      </c>
    </row>
    <row r="17" spans="1:10" ht="12.75">
      <c r="A17" s="2072"/>
      <c r="B17" s="649" t="s">
        <v>130</v>
      </c>
      <c r="C17" s="2069"/>
      <c r="D17" s="267">
        <v>2013</v>
      </c>
      <c r="E17" s="268">
        <v>0</v>
      </c>
      <c r="F17" s="273"/>
      <c r="G17" s="287"/>
      <c r="H17" s="268">
        <v>0</v>
      </c>
      <c r="I17" s="268">
        <v>0</v>
      </c>
      <c r="J17" s="269">
        <v>10996</v>
      </c>
    </row>
    <row r="18" spans="1:10" ht="12.75">
      <c r="A18" s="2072"/>
      <c r="B18" s="649" t="s">
        <v>131</v>
      </c>
      <c r="C18" s="2069"/>
      <c r="D18" s="267">
        <v>2014</v>
      </c>
      <c r="E18" s="268">
        <v>0</v>
      </c>
      <c r="F18" s="268"/>
      <c r="G18" s="288"/>
      <c r="H18" s="268">
        <v>0</v>
      </c>
      <c r="I18" s="268">
        <v>11308</v>
      </c>
      <c r="J18" s="269">
        <v>22983</v>
      </c>
    </row>
    <row r="19" spans="1:10" ht="13.5" thickBot="1">
      <c r="A19" s="2073"/>
      <c r="B19" s="650"/>
      <c r="C19" s="2070"/>
      <c r="D19" s="270">
        <v>2015</v>
      </c>
      <c r="E19" s="271">
        <v>0</v>
      </c>
      <c r="F19" s="271"/>
      <c r="G19" s="289"/>
      <c r="H19" s="271">
        <v>0</v>
      </c>
      <c r="I19" s="271">
        <v>0</v>
      </c>
      <c r="J19" s="272">
        <v>0</v>
      </c>
    </row>
    <row r="20" spans="1:10" ht="12.75">
      <c r="A20" s="2071" t="s">
        <v>139</v>
      </c>
      <c r="B20" s="285" t="s">
        <v>126</v>
      </c>
      <c r="C20" s="2068" t="s">
        <v>108</v>
      </c>
      <c r="D20" s="263" t="s">
        <v>132</v>
      </c>
      <c r="E20" s="305">
        <v>12660</v>
      </c>
      <c r="F20" s="306">
        <v>10762</v>
      </c>
      <c r="G20" s="265">
        <v>0</v>
      </c>
      <c r="H20" s="264">
        <f>SUM(E20-F20)</f>
        <v>1898</v>
      </c>
      <c r="I20" s="265">
        <f>SUM(I21:I22)</f>
        <v>0</v>
      </c>
      <c r="J20" s="266">
        <v>12660</v>
      </c>
    </row>
    <row r="21" spans="1:10" ht="12.75">
      <c r="A21" s="2072"/>
      <c r="B21" s="286" t="s">
        <v>145</v>
      </c>
      <c r="C21" s="2069"/>
      <c r="D21" s="267">
        <v>2014</v>
      </c>
      <c r="E21" s="268">
        <v>0</v>
      </c>
      <c r="F21" s="273"/>
      <c r="G21" s="273"/>
      <c r="H21" s="268">
        <v>2157</v>
      </c>
      <c r="I21" s="268">
        <v>0</v>
      </c>
      <c r="J21" s="269">
        <v>12660</v>
      </c>
    </row>
    <row r="22" spans="1:10" ht="13.5" thickBot="1">
      <c r="A22" s="2080"/>
      <c r="B22" s="293" t="s">
        <v>122</v>
      </c>
      <c r="C22" s="2086"/>
      <c r="D22" s="294"/>
      <c r="E22" s="290"/>
      <c r="F22" s="295"/>
      <c r="G22" s="295"/>
      <c r="H22" s="290"/>
      <c r="I22" s="290"/>
      <c r="J22" s="296">
        <v>0</v>
      </c>
    </row>
    <row r="23" spans="1:10" ht="12.75">
      <c r="A23" s="2071" t="s">
        <v>110</v>
      </c>
      <c r="B23" s="285" t="s">
        <v>128</v>
      </c>
      <c r="C23" s="2074" t="s">
        <v>108</v>
      </c>
      <c r="D23" s="263" t="s">
        <v>132</v>
      </c>
      <c r="E23" s="305">
        <v>64558</v>
      </c>
      <c r="F23" s="305">
        <v>58102</v>
      </c>
      <c r="G23" s="307">
        <v>0</v>
      </c>
      <c r="H23" s="305">
        <v>6456</v>
      </c>
      <c r="I23" s="265">
        <f>SUM(I24:I25)</f>
        <v>58102</v>
      </c>
      <c r="J23" s="266">
        <v>64973</v>
      </c>
    </row>
    <row r="24" spans="1:10" ht="12.75">
      <c r="A24" s="2072"/>
      <c r="B24" s="524" t="s">
        <v>129</v>
      </c>
      <c r="C24" s="2075"/>
      <c r="D24" s="525">
        <v>2014</v>
      </c>
      <c r="E24" s="299">
        <v>64558</v>
      </c>
      <c r="F24" s="298"/>
      <c r="G24" s="298"/>
      <c r="H24" s="299">
        <v>64558</v>
      </c>
      <c r="I24" s="268">
        <v>58102</v>
      </c>
      <c r="J24" s="269">
        <v>65060</v>
      </c>
    </row>
    <row r="25" spans="1:10" ht="13.5" thickBot="1">
      <c r="A25" s="2073"/>
      <c r="B25" s="674" t="s">
        <v>123</v>
      </c>
      <c r="C25" s="2076"/>
      <c r="D25" s="527"/>
      <c r="E25" s="670"/>
      <c r="F25" s="670"/>
      <c r="G25" s="670"/>
      <c r="H25" s="670"/>
      <c r="I25" s="271"/>
      <c r="J25" s="272">
        <v>0</v>
      </c>
    </row>
    <row r="26" spans="1:10" ht="12.75">
      <c r="A26" s="2079" t="s">
        <v>140</v>
      </c>
      <c r="B26" s="524" t="s">
        <v>133</v>
      </c>
      <c r="C26" s="2077" t="s">
        <v>108</v>
      </c>
      <c r="D26" s="302" t="s">
        <v>132</v>
      </c>
      <c r="E26" s="672">
        <v>25398</v>
      </c>
      <c r="F26" s="673">
        <v>20000</v>
      </c>
      <c r="G26" s="673">
        <v>0</v>
      </c>
      <c r="H26" s="673">
        <f>SUM(E26-F26)</f>
        <v>5398</v>
      </c>
      <c r="I26" s="303">
        <f>SUM(I27:I28)</f>
        <v>2074</v>
      </c>
      <c r="J26" s="304">
        <f>SUM(J27:J28)</f>
        <v>22180</v>
      </c>
    </row>
    <row r="27" spans="1:10" ht="12.75">
      <c r="A27" s="2072"/>
      <c r="B27" s="668" t="s">
        <v>134</v>
      </c>
      <c r="C27" s="2075"/>
      <c r="D27" s="525">
        <v>2014</v>
      </c>
      <c r="E27" s="300">
        <v>25398</v>
      </c>
      <c r="F27" s="300"/>
      <c r="G27" s="300"/>
      <c r="H27" s="300">
        <v>5398</v>
      </c>
      <c r="I27" s="268">
        <v>2074</v>
      </c>
      <c r="J27" s="269">
        <v>22180</v>
      </c>
    </row>
    <row r="28" spans="1:10" ht="13.5" thickBot="1">
      <c r="A28" s="2080"/>
      <c r="B28" s="668" t="s">
        <v>137</v>
      </c>
      <c r="C28" s="2078"/>
      <c r="D28" s="526">
        <v>2015</v>
      </c>
      <c r="E28" s="553"/>
      <c r="F28" s="553"/>
      <c r="G28" s="553"/>
      <c r="H28" s="553"/>
      <c r="I28" s="290"/>
      <c r="J28" s="296"/>
    </row>
    <row r="29" spans="1:10" ht="12.75">
      <c r="A29" s="2061" t="s">
        <v>141</v>
      </c>
      <c r="B29" s="285" t="s">
        <v>124</v>
      </c>
      <c r="C29" s="2063" t="s">
        <v>108</v>
      </c>
      <c r="D29" s="263" t="s">
        <v>132</v>
      </c>
      <c r="E29" s="305">
        <v>8399</v>
      </c>
      <c r="F29" s="305">
        <v>6910</v>
      </c>
      <c r="G29" s="305">
        <v>0</v>
      </c>
      <c r="H29" s="305">
        <f>SUM(H30)</f>
        <v>1232</v>
      </c>
      <c r="I29" s="305">
        <f>SUM(I30)</f>
        <v>5263</v>
      </c>
      <c r="J29" s="266">
        <v>6495</v>
      </c>
    </row>
    <row r="30" spans="1:10" ht="13.5" thickBot="1">
      <c r="A30" s="2062"/>
      <c r="B30" s="671" t="s">
        <v>137</v>
      </c>
      <c r="C30" s="2064"/>
      <c r="D30" s="529">
        <v>2014</v>
      </c>
      <c r="E30" s="301">
        <v>8399</v>
      </c>
      <c r="F30" s="301"/>
      <c r="G30" s="301"/>
      <c r="H30" s="301">
        <v>1232</v>
      </c>
      <c r="I30" s="271">
        <v>5263</v>
      </c>
      <c r="J30" s="272">
        <v>6495</v>
      </c>
    </row>
    <row r="31" spans="1:10" ht="12.75">
      <c r="A31" s="2067" t="s">
        <v>142</v>
      </c>
      <c r="B31" s="524" t="s">
        <v>146</v>
      </c>
      <c r="C31" s="2065" t="s">
        <v>108</v>
      </c>
      <c r="D31" s="302" t="s">
        <v>132</v>
      </c>
      <c r="E31" s="308"/>
      <c r="F31" s="308">
        <v>18000</v>
      </c>
      <c r="G31" s="308">
        <v>0</v>
      </c>
      <c r="H31" s="303">
        <f>SUM(H32:H33)</f>
        <v>10838</v>
      </c>
      <c r="I31" s="303">
        <f>SUM(I32:I33)</f>
        <v>18000</v>
      </c>
      <c r="J31" s="304">
        <f>SUM(J32:J33)</f>
        <v>28838</v>
      </c>
    </row>
    <row r="32" spans="1:10" s="212" customFormat="1" ht="12.75">
      <c r="A32" s="2067"/>
      <c r="B32" s="524"/>
      <c r="C32" s="2065"/>
      <c r="D32" s="530">
        <v>2013</v>
      </c>
      <c r="E32" s="531"/>
      <c r="F32" s="531"/>
      <c r="G32" s="531"/>
      <c r="H32" s="531">
        <v>6177</v>
      </c>
      <c r="I32" s="532">
        <v>18000</v>
      </c>
      <c r="J32" s="533">
        <v>6177</v>
      </c>
    </row>
    <row r="33" spans="1:10" ht="13.5" thickBot="1">
      <c r="A33" s="2056"/>
      <c r="B33" s="524" t="s">
        <v>138</v>
      </c>
      <c r="C33" s="2066"/>
      <c r="D33" s="526">
        <v>2014</v>
      </c>
      <c r="E33" s="291"/>
      <c r="F33" s="291"/>
      <c r="G33" s="291"/>
      <c r="H33" s="291">
        <v>4661</v>
      </c>
      <c r="I33" s="290">
        <v>0</v>
      </c>
      <c r="J33" s="296">
        <v>22661</v>
      </c>
    </row>
    <row r="34" spans="1:10" ht="12.75" customHeight="1">
      <c r="A34" s="2055" t="s">
        <v>143</v>
      </c>
      <c r="B34" s="285" t="s">
        <v>125</v>
      </c>
      <c r="C34" s="2058" t="s">
        <v>108</v>
      </c>
      <c r="D34" s="263" t="s">
        <v>132</v>
      </c>
      <c r="E34" s="305">
        <v>21930</v>
      </c>
      <c r="F34" s="305">
        <v>21930</v>
      </c>
      <c r="G34" s="305">
        <v>0</v>
      </c>
      <c r="H34" s="305">
        <v>0</v>
      </c>
      <c r="I34" s="265">
        <f>SUM(I35:I36)</f>
        <v>12731</v>
      </c>
      <c r="J34" s="266">
        <f>SUM(J35:J36)</f>
        <v>21930</v>
      </c>
    </row>
    <row r="35" spans="1:10" ht="12.75">
      <c r="A35" s="2056"/>
      <c r="B35" s="524" t="s">
        <v>135</v>
      </c>
      <c r="C35" s="2059"/>
      <c r="D35" s="528">
        <v>2013</v>
      </c>
      <c r="E35" s="297">
        <v>21930</v>
      </c>
      <c r="F35" s="297"/>
      <c r="G35" s="297"/>
      <c r="H35" s="297"/>
      <c r="I35" s="268">
        <v>0</v>
      </c>
      <c r="J35" s="269">
        <v>5457</v>
      </c>
    </row>
    <row r="36" spans="1:10" ht="13.5" thickBot="1">
      <c r="A36" s="2057"/>
      <c r="B36" s="669"/>
      <c r="C36" s="2060"/>
      <c r="D36" s="529">
        <v>2014</v>
      </c>
      <c r="E36" s="670"/>
      <c r="F36" s="670"/>
      <c r="G36" s="670"/>
      <c r="H36" s="670"/>
      <c r="I36" s="271">
        <v>12731</v>
      </c>
      <c r="J36" s="272">
        <v>16473</v>
      </c>
    </row>
    <row r="37" spans="1:10" ht="12.75">
      <c r="A37" s="2081" t="s">
        <v>514</v>
      </c>
      <c r="B37" s="678" t="s">
        <v>520</v>
      </c>
      <c r="C37" s="2058" t="s">
        <v>108</v>
      </c>
      <c r="D37" s="263" t="s">
        <v>132</v>
      </c>
      <c r="E37" s="305">
        <v>12664</v>
      </c>
      <c r="F37" s="305">
        <v>10000</v>
      </c>
      <c r="G37" s="305">
        <v>0</v>
      </c>
      <c r="H37" s="305">
        <f>SUM(E37-F37)</f>
        <v>2664</v>
      </c>
      <c r="I37" s="265">
        <f>SUM(I38:I38)</f>
        <v>10000</v>
      </c>
      <c r="J37" s="266">
        <f>SUM(J38:J38)</f>
        <v>13094</v>
      </c>
    </row>
    <row r="38" spans="1:10" ht="13.5" thickBot="1">
      <c r="A38" s="2082"/>
      <c r="B38" s="679">
        <v>8657881539</v>
      </c>
      <c r="C38" s="2060"/>
      <c r="D38" s="529">
        <v>2014</v>
      </c>
      <c r="E38" s="301">
        <v>12664</v>
      </c>
      <c r="F38" s="301"/>
      <c r="G38" s="301"/>
      <c r="H38" s="301">
        <v>3094</v>
      </c>
      <c r="I38" s="271">
        <v>10000</v>
      </c>
      <c r="J38" s="272">
        <v>13094</v>
      </c>
    </row>
    <row r="39" spans="5:10" ht="12.75">
      <c r="E39" s="292"/>
      <c r="F39" s="292"/>
      <c r="G39" s="292"/>
      <c r="H39" s="292"/>
      <c r="I39" s="292"/>
      <c r="J39" s="292"/>
    </row>
    <row r="40" spans="5:10" ht="12.75">
      <c r="E40" s="292"/>
      <c r="F40" s="292"/>
      <c r="G40" s="292"/>
      <c r="H40" s="292"/>
      <c r="I40" s="292"/>
      <c r="J40" s="292"/>
    </row>
    <row r="41" spans="5:10" ht="12.75">
      <c r="E41" s="292"/>
      <c r="F41" s="292"/>
      <c r="G41" s="292"/>
      <c r="H41" s="292"/>
      <c r="I41" s="292"/>
      <c r="J41" s="292"/>
    </row>
  </sheetData>
  <sheetProtection/>
  <mergeCells count="21">
    <mergeCell ref="A1:L1"/>
    <mergeCell ref="A6:J6"/>
    <mergeCell ref="A12:A15"/>
    <mergeCell ref="B12:B15"/>
    <mergeCell ref="C12:C15"/>
    <mergeCell ref="A20:A22"/>
    <mergeCell ref="C20:C22"/>
    <mergeCell ref="A16:A19"/>
    <mergeCell ref="C16:C19"/>
    <mergeCell ref="A23:A25"/>
    <mergeCell ref="C23:C25"/>
    <mergeCell ref="C26:C28"/>
    <mergeCell ref="A26:A28"/>
    <mergeCell ref="C37:C38"/>
    <mergeCell ref="A37:A38"/>
    <mergeCell ref="A34:A36"/>
    <mergeCell ref="C34:C36"/>
    <mergeCell ref="A29:A30"/>
    <mergeCell ref="C29:C30"/>
    <mergeCell ref="C31:C33"/>
    <mergeCell ref="A31:A33"/>
  </mergeCells>
  <printOptions/>
  <pageMargins left="1.36" right="0.24" top="0.86" bottom="1" header="0.5" footer="0.5"/>
  <pageSetup fitToHeight="1" fitToWidth="1" horizontalDpi="600" verticalDpi="600" orientation="landscape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6.28125" style="0" customWidth="1"/>
    <col min="2" max="2" width="15.421875" style="0" customWidth="1"/>
  </cols>
  <sheetData>
    <row r="1" spans="1:2" ht="12.75">
      <c r="A1" s="51" t="s">
        <v>603</v>
      </c>
      <c r="B1" s="51"/>
    </row>
    <row r="2" spans="1:2" ht="14.25">
      <c r="A2" s="16"/>
      <c r="B2" s="16"/>
    </row>
    <row r="3" spans="1:2" ht="14.25">
      <c r="A3" s="16"/>
      <c r="B3" s="16"/>
    </row>
    <row r="4" spans="1:2" ht="15">
      <c r="A4" s="274"/>
      <c r="B4" s="17"/>
    </row>
    <row r="5" spans="1:2" ht="15.75">
      <c r="A5" s="2046" t="s">
        <v>161</v>
      </c>
      <c r="B5" s="2046"/>
    </row>
    <row r="6" spans="1:2" ht="15.75">
      <c r="A6" s="171"/>
      <c r="B6" s="171"/>
    </row>
    <row r="7" spans="1:2" ht="15.75">
      <c r="A7" s="171"/>
      <c r="B7" s="171"/>
    </row>
    <row r="8" spans="1:2" ht="14.25">
      <c r="A8" s="3"/>
      <c r="B8" s="3"/>
    </row>
    <row r="9" spans="1:2" ht="15" thickBot="1">
      <c r="A9" s="3"/>
      <c r="B9" s="3" t="s">
        <v>1406</v>
      </c>
    </row>
    <row r="10" spans="1:2" ht="15.75" thickBot="1">
      <c r="A10" s="61" t="s">
        <v>980</v>
      </c>
      <c r="B10" s="1498" t="s">
        <v>156</v>
      </c>
    </row>
    <row r="11" spans="1:2" ht="14.25">
      <c r="A11" s="63"/>
      <c r="B11" s="1499"/>
    </row>
    <row r="12" spans="1:2" ht="15">
      <c r="A12" s="1430" t="s">
        <v>157</v>
      </c>
      <c r="B12" s="1500">
        <v>472</v>
      </c>
    </row>
    <row r="13" spans="1:2" ht="15">
      <c r="A13" s="1430" t="s">
        <v>158</v>
      </c>
      <c r="B13" s="1500">
        <v>856</v>
      </c>
    </row>
    <row r="14" spans="1:2" ht="15">
      <c r="A14" s="1430" t="s">
        <v>159</v>
      </c>
      <c r="B14" s="1500">
        <v>2007</v>
      </c>
    </row>
    <row r="15" spans="1:2" ht="15">
      <c r="A15" s="1430" t="s">
        <v>162</v>
      </c>
      <c r="B15" s="1500">
        <v>2657</v>
      </c>
    </row>
    <row r="16" spans="1:2" ht="15">
      <c r="A16" s="1430"/>
      <c r="B16" s="1500"/>
    </row>
    <row r="17" spans="1:2" ht="15.75" thickBot="1">
      <c r="A17" s="1431" t="s">
        <v>160</v>
      </c>
      <c r="B17" s="1501">
        <f>SUM(B12:B16)</f>
        <v>5992</v>
      </c>
    </row>
    <row r="18" spans="1:2" ht="15">
      <c r="A18" s="962"/>
      <c r="B18" s="274"/>
    </row>
    <row r="19" spans="1:2" ht="15">
      <c r="A19" s="962"/>
      <c r="B19" s="274"/>
    </row>
    <row r="20" spans="1:2" ht="15">
      <c r="A20" s="962"/>
      <c r="B20" s="274"/>
    </row>
    <row r="21" spans="1:2" ht="15.75" thickBot="1">
      <c r="A21" s="962"/>
      <c r="B21" s="3" t="s">
        <v>1406</v>
      </c>
    </row>
    <row r="22" spans="1:2" ht="15.75" thickBot="1">
      <c r="A22" s="61" t="s">
        <v>163</v>
      </c>
      <c r="B22" s="1498" t="s">
        <v>156</v>
      </c>
    </row>
    <row r="23" spans="1:2" ht="29.25">
      <c r="A23" s="1496" t="s">
        <v>714</v>
      </c>
      <c r="B23" s="1499">
        <v>159</v>
      </c>
    </row>
    <row r="24" spans="1:2" ht="30" thickBot="1">
      <c r="A24" s="1497" t="s">
        <v>715</v>
      </c>
      <c r="B24" s="1502">
        <v>5883</v>
      </c>
    </row>
    <row r="25" spans="1:2" ht="14.25">
      <c r="A25" s="3"/>
      <c r="B25" s="3"/>
    </row>
  </sheetData>
  <sheetProtection/>
  <mergeCells count="1">
    <mergeCell ref="A5:B5"/>
  </mergeCells>
  <printOptions/>
  <pageMargins left="1.82" right="0.75" top="1.31" bottom="1" header="0.5" footer="0.5"/>
  <pageSetup fitToHeight="1" fitToWidth="1" horizontalDpi="600" verticalDpi="600" orientation="portrait" paperSize="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2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4.8515625" style="0" customWidth="1"/>
    <col min="2" max="2" width="31.57421875" style="0" customWidth="1"/>
    <col min="3" max="3" width="15.00390625" style="0" customWidth="1"/>
    <col min="4" max="4" width="16.00390625" style="0" customWidth="1"/>
    <col min="5" max="5" width="16.57421875" style="0" customWidth="1"/>
  </cols>
  <sheetData>
    <row r="1" spans="2:3" ht="12.75">
      <c r="B1" s="278" t="s">
        <v>602</v>
      </c>
      <c r="C1" s="278"/>
    </row>
    <row r="2" spans="2:3" ht="14.25">
      <c r="B2" s="279"/>
      <c r="C2" s="279"/>
    </row>
    <row r="3" spans="2:3" ht="14.25">
      <c r="B3" s="279"/>
      <c r="C3" s="279"/>
    </row>
    <row r="4" spans="2:3" ht="15">
      <c r="B4" s="107"/>
      <c r="C4" s="107"/>
    </row>
    <row r="5" spans="2:5" ht="15.75">
      <c r="B5" s="1991" t="s">
        <v>111</v>
      </c>
      <c r="C5" s="1991"/>
      <c r="D5" s="1991"/>
      <c r="E5" s="1991"/>
    </row>
    <row r="6" spans="2:3" ht="15">
      <c r="B6" s="107"/>
      <c r="C6" s="107"/>
    </row>
    <row r="7" spans="2:3" ht="14.25">
      <c r="B7" s="14"/>
      <c r="C7" s="14"/>
    </row>
    <row r="8" spans="2:3" ht="14.25">
      <c r="B8" s="14"/>
      <c r="C8" s="14"/>
    </row>
    <row r="9" spans="2:3" ht="14.25">
      <c r="B9" s="14"/>
      <c r="C9" s="14"/>
    </row>
    <row r="10" spans="2:3" ht="14.25">
      <c r="B10" s="14"/>
      <c r="C10" s="14"/>
    </row>
    <row r="11" spans="2:3" ht="14.25">
      <c r="B11" s="14"/>
      <c r="C11" s="279"/>
    </row>
    <row r="12" spans="2:3" ht="15">
      <c r="B12" s="280" t="s">
        <v>1407</v>
      </c>
      <c r="C12" s="279"/>
    </row>
    <row r="13" spans="2:5" ht="15.75" thickBot="1">
      <c r="B13" s="280"/>
      <c r="C13" s="279"/>
      <c r="D13" s="279"/>
      <c r="E13" s="279" t="s">
        <v>1406</v>
      </c>
    </row>
    <row r="14" spans="2:5" ht="15.75" thickBot="1">
      <c r="B14" s="281" t="s">
        <v>1408</v>
      </c>
      <c r="C14" s="1441" t="s">
        <v>112</v>
      </c>
      <c r="D14" s="1436">
        <v>2015</v>
      </c>
      <c r="E14" s="1432">
        <v>2016</v>
      </c>
    </row>
    <row r="15" spans="2:5" ht="14.25">
      <c r="B15" s="282" t="s">
        <v>1409</v>
      </c>
      <c r="C15" s="1442">
        <v>42059</v>
      </c>
      <c r="D15" s="1437">
        <v>38813</v>
      </c>
      <c r="E15" s="1433">
        <v>40000</v>
      </c>
    </row>
    <row r="16" spans="2:5" ht="14.25">
      <c r="B16" s="283" t="s">
        <v>113</v>
      </c>
      <c r="C16" s="1442">
        <v>205300</v>
      </c>
      <c r="D16" s="1438">
        <v>250200</v>
      </c>
      <c r="E16" s="1434">
        <v>200000</v>
      </c>
    </row>
    <row r="17" spans="2:5" ht="14.25">
      <c r="B17" s="283" t="s">
        <v>502</v>
      </c>
      <c r="C17" s="1442">
        <v>32000</v>
      </c>
      <c r="D17" s="1438">
        <v>32000</v>
      </c>
      <c r="E17" s="1434">
        <v>32000</v>
      </c>
    </row>
    <row r="18" spans="2:5" ht="14.25">
      <c r="B18" s="283" t="s">
        <v>1002</v>
      </c>
      <c r="C18" s="1442">
        <v>0</v>
      </c>
      <c r="D18" s="1438">
        <v>618</v>
      </c>
      <c r="E18" s="1434">
        <v>500</v>
      </c>
    </row>
    <row r="19" spans="2:5" ht="14.25">
      <c r="B19" s="283" t="s">
        <v>1003</v>
      </c>
      <c r="C19" s="1443">
        <v>272152</v>
      </c>
      <c r="D19" s="1438">
        <v>270922</v>
      </c>
      <c r="E19" s="1434">
        <v>270000</v>
      </c>
    </row>
    <row r="20" spans="2:5" ht="14.25">
      <c r="B20" s="283" t="s">
        <v>1004</v>
      </c>
      <c r="C20" s="1444">
        <v>1100</v>
      </c>
      <c r="D20" s="1438">
        <v>500</v>
      </c>
      <c r="E20" s="1434">
        <v>1000</v>
      </c>
    </row>
    <row r="21" spans="2:5" ht="14.25">
      <c r="B21" s="49" t="s">
        <v>1005</v>
      </c>
      <c r="C21" s="1444">
        <v>102583</v>
      </c>
      <c r="D21" s="1438">
        <v>104372</v>
      </c>
      <c r="E21" s="1434">
        <v>100000</v>
      </c>
    </row>
    <row r="22" spans="2:5" ht="14.25">
      <c r="B22" s="283" t="s">
        <v>512</v>
      </c>
      <c r="C22" s="1443">
        <v>377373</v>
      </c>
      <c r="D22" s="1438">
        <v>223668</v>
      </c>
      <c r="E22" s="1434">
        <v>200000</v>
      </c>
    </row>
    <row r="23" spans="2:5" ht="15" thickBot="1">
      <c r="B23" s="283" t="s">
        <v>114</v>
      </c>
      <c r="C23" s="1443">
        <v>97795</v>
      </c>
      <c r="D23" s="1438">
        <v>0</v>
      </c>
      <c r="E23" s="1434">
        <v>0</v>
      </c>
    </row>
    <row r="24" spans="2:5" ht="15.75" thickBot="1">
      <c r="B24" s="281" t="s">
        <v>1410</v>
      </c>
      <c r="C24" s="1439">
        <f>SUM(C15:C23)</f>
        <v>1130362</v>
      </c>
      <c r="D24" s="1439">
        <f>SUM(D15:D23)</f>
        <v>921093</v>
      </c>
      <c r="E24" s="1435">
        <f>SUM(E15:E23)</f>
        <v>843500</v>
      </c>
    </row>
    <row r="25" spans="2:3" ht="14.25">
      <c r="B25" s="14"/>
      <c r="C25" s="14"/>
    </row>
    <row r="26" spans="2:3" ht="14.25">
      <c r="B26" s="14"/>
      <c r="C26" s="14"/>
    </row>
    <row r="27" spans="2:3" ht="14.25">
      <c r="B27" s="14"/>
      <c r="C27" s="14"/>
    </row>
    <row r="28" spans="2:3" ht="15">
      <c r="B28" s="280" t="s">
        <v>1411</v>
      </c>
      <c r="C28" s="14"/>
    </row>
    <row r="29" spans="2:5" ht="15.75" thickBot="1">
      <c r="B29" s="280"/>
      <c r="C29" s="279"/>
      <c r="D29" s="279"/>
      <c r="E29" s="279" t="s">
        <v>1406</v>
      </c>
    </row>
    <row r="30" spans="2:5" ht="15.75" thickBot="1">
      <c r="B30" s="281" t="s">
        <v>1408</v>
      </c>
      <c r="C30" s="1441" t="s">
        <v>112</v>
      </c>
      <c r="D30" s="1436">
        <v>2015</v>
      </c>
      <c r="E30" s="1432">
        <v>2016</v>
      </c>
    </row>
    <row r="31" spans="2:5" ht="14.25">
      <c r="B31" s="282" t="s">
        <v>115</v>
      </c>
      <c r="C31" s="1442">
        <v>274025</v>
      </c>
      <c r="D31" s="1437">
        <v>321380</v>
      </c>
      <c r="E31" s="1433">
        <v>212000</v>
      </c>
    </row>
    <row r="32" spans="2:5" ht="14.25">
      <c r="B32" s="283" t="s">
        <v>116</v>
      </c>
      <c r="C32" s="1443">
        <v>71195</v>
      </c>
      <c r="D32" s="1438">
        <v>76711</v>
      </c>
      <c r="E32" s="1434">
        <v>57000</v>
      </c>
    </row>
    <row r="33" spans="2:5" ht="14.25">
      <c r="B33" s="283" t="s">
        <v>117</v>
      </c>
      <c r="C33" s="1443">
        <v>220742</v>
      </c>
      <c r="D33" s="1438">
        <v>247090</v>
      </c>
      <c r="E33" s="1434">
        <v>190000</v>
      </c>
    </row>
    <row r="34" spans="2:5" ht="14.25">
      <c r="B34" s="283" t="s">
        <v>1006</v>
      </c>
      <c r="C34" s="1443">
        <v>82034</v>
      </c>
      <c r="D34" s="1438">
        <v>42280</v>
      </c>
      <c r="E34" s="1434">
        <v>35000</v>
      </c>
    </row>
    <row r="35" spans="2:5" ht="14.25">
      <c r="B35" s="283" t="s">
        <v>1447</v>
      </c>
      <c r="C35" s="1443">
        <v>31698</v>
      </c>
      <c r="D35" s="1438">
        <v>7190</v>
      </c>
      <c r="E35" s="1434">
        <v>100000</v>
      </c>
    </row>
    <row r="36" spans="2:5" ht="14.25">
      <c r="B36" s="283" t="s">
        <v>119</v>
      </c>
      <c r="C36" s="1443">
        <v>446372</v>
      </c>
      <c r="D36" s="1438">
        <v>221072</v>
      </c>
      <c r="E36" s="1434">
        <v>25000</v>
      </c>
    </row>
    <row r="37" spans="2:5" ht="15" thickBot="1">
      <c r="B37" s="283" t="s">
        <v>1442</v>
      </c>
      <c r="C37" s="1443">
        <v>4296</v>
      </c>
      <c r="D37" s="298">
        <v>5370</v>
      </c>
      <c r="E37" s="1440"/>
    </row>
    <row r="38" spans="2:5" ht="15.75" thickBot="1">
      <c r="B38" s="281" t="s">
        <v>120</v>
      </c>
      <c r="C38" s="1439">
        <f>SUM(C31:C37)</f>
        <v>1130362</v>
      </c>
      <c r="D38" s="1439">
        <f>SUM(D31:D37)</f>
        <v>921093</v>
      </c>
      <c r="E38" s="1435">
        <f>SUM(E31:E37)</f>
        <v>619000</v>
      </c>
    </row>
    <row r="39" spans="2:3" ht="14.25">
      <c r="B39" s="15"/>
      <c r="C39" s="15"/>
    </row>
    <row r="40" spans="2:3" ht="14.25">
      <c r="B40" s="15"/>
      <c r="C40" s="15"/>
    </row>
    <row r="41" spans="2:3" ht="14.25">
      <c r="B41" s="15"/>
      <c r="C41" s="15"/>
    </row>
    <row r="42" spans="2:3" ht="14.25">
      <c r="B42" s="15"/>
      <c r="C42" s="15"/>
    </row>
  </sheetData>
  <sheetProtection/>
  <mergeCells count="1">
    <mergeCell ref="B5:E5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35.00390625" style="0" customWidth="1"/>
    <col min="2" max="2" width="11.7109375" style="0" customWidth="1"/>
    <col min="3" max="3" width="10.8515625" style="0" customWidth="1"/>
    <col min="4" max="5" width="10.00390625" style="0" customWidth="1"/>
    <col min="6" max="7" width="10.421875" style="0" customWidth="1"/>
    <col min="8" max="8" width="10.57421875" style="0" customWidth="1"/>
  </cols>
  <sheetData>
    <row r="1" spans="1:8" ht="12.75">
      <c r="A1" s="1974" t="s">
        <v>601</v>
      </c>
      <c r="B1" s="1974"/>
      <c r="C1" s="1974"/>
      <c r="D1" s="1974"/>
      <c r="E1" s="1974"/>
      <c r="F1" s="1974"/>
      <c r="G1" s="1974"/>
      <c r="H1" s="1974"/>
    </row>
    <row r="2" spans="1:8" ht="15">
      <c r="A2" s="279"/>
      <c r="B2" s="280"/>
      <c r="C2" s="15"/>
      <c r="D2" s="15"/>
      <c r="E2" s="15"/>
      <c r="F2" s="15"/>
      <c r="G2" s="15"/>
      <c r="H2" s="15"/>
    </row>
    <row r="3" spans="1:8" ht="15.75">
      <c r="A3" s="715" t="s">
        <v>731</v>
      </c>
      <c r="B3" s="280"/>
      <c r="C3" s="15"/>
      <c r="D3" s="15"/>
      <c r="E3" s="15"/>
      <c r="F3" s="15"/>
      <c r="G3" s="15"/>
      <c r="H3" s="15"/>
    </row>
    <row r="4" spans="1:8" ht="15.75">
      <c r="A4" s="715"/>
      <c r="B4" s="280"/>
      <c r="C4" s="15"/>
      <c r="D4" s="15"/>
      <c r="E4" s="15"/>
      <c r="F4" s="15"/>
      <c r="G4" s="15"/>
      <c r="H4" s="15"/>
    </row>
    <row r="5" spans="1:8" ht="15.75">
      <c r="A5" s="715"/>
      <c r="B5" s="280"/>
      <c r="C5" s="15"/>
      <c r="D5" s="15"/>
      <c r="E5" s="15"/>
      <c r="F5" s="15"/>
      <c r="G5" s="15"/>
      <c r="H5" s="15"/>
    </row>
    <row r="6" spans="1:8" ht="15.75" thickBot="1">
      <c r="A6" s="107"/>
      <c r="B6" s="107"/>
      <c r="C6" s="15"/>
      <c r="D6" s="15"/>
      <c r="E6" s="15"/>
      <c r="F6" s="15"/>
      <c r="G6" s="2088" t="s">
        <v>1406</v>
      </c>
      <c r="H6" s="2088"/>
    </row>
    <row r="7" spans="1:8" ht="15.75" thickBot="1">
      <c r="A7" s="716" t="s">
        <v>732</v>
      </c>
      <c r="B7" s="717">
        <v>2014</v>
      </c>
      <c r="C7" s="717">
        <v>2015</v>
      </c>
      <c r="D7" s="717">
        <v>2016</v>
      </c>
      <c r="E7" s="717">
        <v>2017</v>
      </c>
      <c r="F7" s="717">
        <v>2018</v>
      </c>
      <c r="G7" s="717">
        <v>2019</v>
      </c>
      <c r="H7" s="718">
        <v>2020</v>
      </c>
    </row>
    <row r="8" spans="1:8" ht="15" thickBot="1">
      <c r="A8" s="719" t="s">
        <v>733</v>
      </c>
      <c r="B8" s="720">
        <v>1074</v>
      </c>
      <c r="C8" s="720">
        <v>1074</v>
      </c>
      <c r="D8" s="720">
        <v>1074</v>
      </c>
      <c r="E8" s="720">
        <v>1074</v>
      </c>
      <c r="F8" s="720">
        <v>1074</v>
      </c>
      <c r="G8" s="721">
        <v>1074</v>
      </c>
      <c r="H8" s="722">
        <v>1074</v>
      </c>
    </row>
    <row r="9" spans="1:8" ht="15" thickBot="1">
      <c r="A9" s="719" t="s">
        <v>734</v>
      </c>
      <c r="B9" s="720">
        <v>0</v>
      </c>
      <c r="C9" s="720">
        <v>0</v>
      </c>
      <c r="D9" s="720">
        <v>0</v>
      </c>
      <c r="E9" s="720">
        <v>0</v>
      </c>
      <c r="F9" s="720">
        <v>0</v>
      </c>
      <c r="G9" s="721">
        <v>0</v>
      </c>
      <c r="H9" s="722">
        <v>0</v>
      </c>
    </row>
    <row r="10" spans="1:8" ht="15" thickBot="1">
      <c r="A10" s="723" t="s">
        <v>735</v>
      </c>
      <c r="B10" s="724">
        <v>150</v>
      </c>
      <c r="C10" s="724">
        <v>150</v>
      </c>
      <c r="D10" s="724">
        <v>150</v>
      </c>
      <c r="E10" s="724">
        <v>0</v>
      </c>
      <c r="F10" s="724">
        <v>0</v>
      </c>
      <c r="G10" s="725">
        <v>0</v>
      </c>
      <c r="H10" s="726">
        <v>0</v>
      </c>
    </row>
    <row r="11" spans="1:8" ht="15.75" thickBot="1">
      <c r="A11" s="727" t="s">
        <v>1413</v>
      </c>
      <c r="B11" s="728">
        <f aca="true" t="shared" si="0" ref="B11:H11">SUM(B8:B10)</f>
        <v>1224</v>
      </c>
      <c r="C11" s="728">
        <f t="shared" si="0"/>
        <v>1224</v>
      </c>
      <c r="D11" s="728">
        <f t="shared" si="0"/>
        <v>1224</v>
      </c>
      <c r="E11" s="728">
        <f t="shared" si="0"/>
        <v>1074</v>
      </c>
      <c r="F11" s="728">
        <f t="shared" si="0"/>
        <v>1074</v>
      </c>
      <c r="G11" s="728">
        <f t="shared" si="0"/>
        <v>1074</v>
      </c>
      <c r="H11" s="728">
        <f t="shared" si="0"/>
        <v>1074</v>
      </c>
    </row>
    <row r="12" spans="1:8" ht="14.25">
      <c r="A12" s="729"/>
      <c r="B12" s="730"/>
      <c r="C12" s="730"/>
      <c r="D12" s="730"/>
      <c r="E12" s="730"/>
      <c r="F12" s="730"/>
      <c r="G12" s="731"/>
      <c r="H12" s="731"/>
    </row>
    <row r="13" spans="1:8" ht="15">
      <c r="A13" s="280" t="s">
        <v>736</v>
      </c>
      <c r="B13" s="14"/>
      <c r="C13" s="15"/>
      <c r="D13" s="15"/>
      <c r="E13" s="15"/>
      <c r="F13" s="15"/>
      <c r="G13" s="15"/>
      <c r="H13" s="15"/>
    </row>
    <row r="14" spans="1:8" ht="14.25">
      <c r="A14" s="2087" t="s">
        <v>737</v>
      </c>
      <c r="B14" s="2087"/>
      <c r="C14" s="2087"/>
      <c r="D14" s="2087"/>
      <c r="E14" s="2087"/>
      <c r="F14" s="2087"/>
      <c r="G14" s="2087"/>
      <c r="H14" s="2087"/>
    </row>
    <row r="15" spans="1:8" ht="14.25">
      <c r="A15" s="2087" t="s">
        <v>738</v>
      </c>
      <c r="B15" s="2087"/>
      <c r="C15" s="2087"/>
      <c r="D15" s="2087"/>
      <c r="E15" s="2087"/>
      <c r="F15" s="2087"/>
      <c r="G15" s="2087"/>
      <c r="H15" s="2087"/>
    </row>
    <row r="16" spans="1:8" ht="14.25">
      <c r="A16" s="2087" t="s">
        <v>739</v>
      </c>
      <c r="B16" s="2087"/>
      <c r="C16" s="2087"/>
      <c r="D16" s="2087"/>
      <c r="E16" s="2087"/>
      <c r="F16" s="2087"/>
      <c r="G16" s="2087"/>
      <c r="H16" s="2087"/>
    </row>
    <row r="17" spans="1:8" ht="14.25">
      <c r="A17" s="2087" t="s">
        <v>740</v>
      </c>
      <c r="B17" s="2087"/>
      <c r="C17" s="2087"/>
      <c r="D17" s="2087"/>
      <c r="E17" s="2087"/>
      <c r="F17" s="2087"/>
      <c r="G17" s="2087"/>
      <c r="H17" s="2087"/>
    </row>
    <row r="18" spans="1:8" ht="14.25">
      <c r="A18" s="732" t="s">
        <v>741</v>
      </c>
      <c r="B18" s="732"/>
      <c r="C18" s="732"/>
      <c r="D18" s="732"/>
      <c r="E18" s="732"/>
      <c r="F18" s="732"/>
      <c r="G18" s="732"/>
      <c r="H18" s="732"/>
    </row>
    <row r="19" spans="1:8" ht="14.25">
      <c r="A19" s="2087"/>
      <c r="B19" s="2087"/>
      <c r="C19" s="2087"/>
      <c r="D19" s="2087"/>
      <c r="E19" s="2087"/>
      <c r="F19" s="2087"/>
      <c r="G19" s="2087"/>
      <c r="H19" s="2087"/>
    </row>
    <row r="20" spans="1:8" ht="14.25">
      <c r="A20" s="15" t="s">
        <v>742</v>
      </c>
      <c r="B20" s="15"/>
      <c r="C20" s="15"/>
      <c r="D20" s="15"/>
      <c r="E20" s="15"/>
      <c r="F20" s="15"/>
      <c r="G20" s="15"/>
      <c r="H20" s="15"/>
    </row>
    <row r="21" spans="1:8" ht="14.25">
      <c r="A21" s="15" t="s">
        <v>743</v>
      </c>
      <c r="B21" s="15"/>
      <c r="C21" s="15"/>
      <c r="D21" s="15"/>
      <c r="E21" s="15"/>
      <c r="F21" s="15"/>
      <c r="G21" s="15"/>
      <c r="H21" s="15"/>
    </row>
    <row r="22" spans="1:8" ht="14.25">
      <c r="A22" s="15" t="s">
        <v>744</v>
      </c>
      <c r="B22" s="15"/>
      <c r="C22" s="15"/>
      <c r="D22" s="15"/>
      <c r="E22" s="15"/>
      <c r="F22" s="15"/>
      <c r="G22" s="15"/>
      <c r="H22" s="15"/>
    </row>
    <row r="23" spans="1:8" ht="14.25">
      <c r="A23" s="15"/>
      <c r="B23" s="15"/>
      <c r="C23" s="15"/>
      <c r="D23" s="15"/>
      <c r="E23" s="15"/>
      <c r="F23" s="15"/>
      <c r="G23" s="15"/>
      <c r="H23" s="15"/>
    </row>
    <row r="24" spans="1:8" ht="14.25">
      <c r="A24" s="15" t="s">
        <v>745</v>
      </c>
      <c r="B24" s="15"/>
      <c r="C24" s="15"/>
      <c r="D24" s="15"/>
      <c r="E24" s="15"/>
      <c r="F24" s="15"/>
      <c r="G24" s="15"/>
      <c r="H24" s="15"/>
    </row>
    <row r="25" spans="1:8" ht="14.25">
      <c r="A25" s="15" t="s">
        <v>746</v>
      </c>
      <c r="B25" s="15"/>
      <c r="C25" s="15"/>
      <c r="D25" s="15"/>
      <c r="E25" s="15"/>
      <c r="F25" s="15"/>
      <c r="G25" s="15"/>
      <c r="H25" s="15"/>
    </row>
  </sheetData>
  <sheetProtection/>
  <mergeCells count="7">
    <mergeCell ref="A16:H16"/>
    <mergeCell ref="A17:H17"/>
    <mergeCell ref="A19:H19"/>
    <mergeCell ref="A1:H1"/>
    <mergeCell ref="G6:H6"/>
    <mergeCell ref="A14:H14"/>
    <mergeCell ref="A15:H15"/>
  </mergeCells>
  <printOptions/>
  <pageMargins left="1.31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1.00390625" style="0" customWidth="1"/>
    <col min="2" max="2" width="20.7109375" style="47" customWidth="1"/>
    <col min="3" max="3" width="20.57421875" style="0" customWidth="1"/>
  </cols>
  <sheetData>
    <row r="1" spans="1:3" ht="12.75">
      <c r="A1" s="51" t="s">
        <v>600</v>
      </c>
      <c r="B1" s="51"/>
      <c r="C1" s="51"/>
    </row>
    <row r="2" spans="1:3" ht="15">
      <c r="A2" s="733"/>
      <c r="B2" s="734"/>
      <c r="C2" s="15"/>
    </row>
    <row r="3" spans="1:3" ht="15.75">
      <c r="A3" s="2089" t="s">
        <v>875</v>
      </c>
      <c r="B3" s="2089"/>
      <c r="C3" s="2089"/>
    </row>
    <row r="4" spans="1:3" ht="14.25">
      <c r="A4" s="735"/>
      <c r="B4" s="734"/>
      <c r="C4" s="15"/>
    </row>
    <row r="5" spans="1:3" ht="14.25">
      <c r="A5" s="735"/>
      <c r="B5" s="734"/>
      <c r="C5" s="15"/>
    </row>
    <row r="6" spans="1:3" ht="15" thickBot="1">
      <c r="A6" s="15"/>
      <c r="B6" s="2090" t="s">
        <v>1406</v>
      </c>
      <c r="C6" s="2090"/>
    </row>
    <row r="7" spans="1:3" ht="30.75" thickBot="1">
      <c r="A7" s="736" t="s">
        <v>1408</v>
      </c>
      <c r="B7" s="737" t="s">
        <v>747</v>
      </c>
      <c r="C7" s="738" t="s">
        <v>876</v>
      </c>
    </row>
    <row r="8" spans="1:3" ht="29.25" thickBot="1">
      <c r="A8" s="739" t="s">
        <v>748</v>
      </c>
      <c r="B8" s="740"/>
      <c r="C8" s="741"/>
    </row>
    <row r="9" spans="1:3" ht="29.25" thickBot="1">
      <c r="A9" s="742" t="s">
        <v>749</v>
      </c>
      <c r="B9" s="743"/>
      <c r="C9" s="744"/>
    </row>
    <row r="10" spans="1:3" ht="29.25" thickBot="1">
      <c r="A10" s="739" t="s">
        <v>750</v>
      </c>
      <c r="B10" s="740"/>
      <c r="C10" s="741">
        <f>SUM(C11:C13)</f>
        <v>17457</v>
      </c>
    </row>
    <row r="11" spans="1:3" ht="42.75">
      <c r="A11" s="745" t="s">
        <v>751</v>
      </c>
      <c r="B11" s="746" t="s">
        <v>754</v>
      </c>
      <c r="C11" s="747">
        <v>2619</v>
      </c>
    </row>
    <row r="12" spans="1:3" ht="14.25">
      <c r="A12" s="748" t="s">
        <v>755</v>
      </c>
      <c r="B12" s="749" t="s">
        <v>756</v>
      </c>
      <c r="C12" s="750">
        <v>234</v>
      </c>
    </row>
    <row r="13" spans="1:3" ht="29.25" thickBot="1">
      <c r="A13" s="751" t="s">
        <v>757</v>
      </c>
      <c r="B13" s="752" t="s">
        <v>758</v>
      </c>
      <c r="C13" s="753">
        <v>14604</v>
      </c>
    </row>
    <row r="14" spans="1:3" ht="29.25" thickBot="1">
      <c r="A14" s="739" t="s">
        <v>759</v>
      </c>
      <c r="B14" s="740"/>
      <c r="C14" s="741"/>
    </row>
    <row r="15" spans="1:3" ht="29.25" thickBot="1">
      <c r="A15" s="742" t="s">
        <v>760</v>
      </c>
      <c r="B15" s="740"/>
      <c r="C15" s="741"/>
    </row>
    <row r="16" spans="1:3" ht="15.75" thickBot="1">
      <c r="A16" s="754" t="s">
        <v>761</v>
      </c>
      <c r="B16" s="755"/>
      <c r="C16" s="756">
        <f>SUM(C8+C9+C10+C14+C15)</f>
        <v>17457</v>
      </c>
    </row>
    <row r="17" ht="15.75">
      <c r="A17" s="757"/>
    </row>
  </sheetData>
  <sheetProtection/>
  <mergeCells count="2">
    <mergeCell ref="A3:C3"/>
    <mergeCell ref="B6:C6"/>
  </mergeCells>
  <printOptions/>
  <pageMargins left="1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2.7109375" style="0" bestFit="1" customWidth="1"/>
    <col min="2" max="2" width="18.421875" style="0" customWidth="1"/>
    <col min="3" max="3" width="18.140625" style="0" customWidth="1"/>
  </cols>
  <sheetData>
    <row r="1" spans="1:3" ht="12.75">
      <c r="A1" s="51" t="s">
        <v>599</v>
      </c>
      <c r="B1" s="51"/>
      <c r="C1" s="51"/>
    </row>
    <row r="5" spans="1:3" ht="12.75">
      <c r="A5" s="2091" t="s">
        <v>762</v>
      </c>
      <c r="B5" s="2091"/>
      <c r="C5" s="2091"/>
    </row>
    <row r="9" spans="2:3" ht="13.5" thickBot="1">
      <c r="B9" s="2090" t="s">
        <v>1406</v>
      </c>
      <c r="C9" s="2090"/>
    </row>
    <row r="10" spans="1:3" ht="12.75">
      <c r="A10" s="2092" t="s">
        <v>763</v>
      </c>
      <c r="B10" s="1445" t="s">
        <v>764</v>
      </c>
      <c r="C10" s="758" t="s">
        <v>765</v>
      </c>
    </row>
    <row r="11" spans="1:3" ht="13.5" thickBot="1">
      <c r="A11" s="2093"/>
      <c r="B11" s="1446">
        <v>41640</v>
      </c>
      <c r="C11" s="759">
        <v>42004</v>
      </c>
    </row>
    <row r="12" spans="1:3" ht="12.75">
      <c r="A12" s="760" t="s">
        <v>8</v>
      </c>
      <c r="B12" s="1447">
        <v>224477</v>
      </c>
      <c r="C12" s="761">
        <v>264693</v>
      </c>
    </row>
    <row r="13" spans="1:3" ht="12.75">
      <c r="A13" s="762" t="s">
        <v>766</v>
      </c>
      <c r="B13" s="1448">
        <v>1401</v>
      </c>
      <c r="C13" s="269">
        <v>336</v>
      </c>
    </row>
    <row r="14" spans="1:3" ht="12.75">
      <c r="A14" s="762" t="s">
        <v>767</v>
      </c>
      <c r="B14" s="1448">
        <v>534</v>
      </c>
      <c r="C14" s="269">
        <v>317</v>
      </c>
    </row>
    <row r="15" spans="1:3" ht="12.75">
      <c r="A15" s="762" t="s">
        <v>768</v>
      </c>
      <c r="B15" s="1448">
        <v>281</v>
      </c>
      <c r="C15" s="269">
        <v>351</v>
      </c>
    </row>
    <row r="16" spans="1:3" ht="13.5" thickBot="1">
      <c r="A16" s="762" t="s">
        <v>769</v>
      </c>
      <c r="B16" s="1448">
        <v>420</v>
      </c>
      <c r="C16" s="269">
        <v>135</v>
      </c>
    </row>
    <row r="17" spans="1:3" ht="13.5" thickBot="1">
      <c r="A17" s="763" t="s">
        <v>770</v>
      </c>
      <c r="B17" s="1333">
        <f>SUM(B12:B16)</f>
        <v>227113</v>
      </c>
      <c r="C17" s="764">
        <f>SUM(C12:C16)</f>
        <v>265832</v>
      </c>
    </row>
    <row r="18" spans="1:3" ht="12.75">
      <c r="A18" s="760" t="s">
        <v>771</v>
      </c>
      <c r="B18" s="1447">
        <v>255</v>
      </c>
      <c r="C18" s="761">
        <v>28</v>
      </c>
    </row>
    <row r="19" spans="1:3" ht="13.5" thickBot="1">
      <c r="A19" s="765" t="s">
        <v>772</v>
      </c>
      <c r="B19" s="1449">
        <v>19</v>
      </c>
      <c r="C19" s="296">
        <v>3</v>
      </c>
    </row>
    <row r="20" spans="1:3" ht="13.5" thickBot="1">
      <c r="A20" s="763" t="s">
        <v>773</v>
      </c>
      <c r="B20" s="1333">
        <f>SUM(B17:B19)</f>
        <v>227387</v>
      </c>
      <c r="C20" s="764">
        <f>SUM(C17:C19)</f>
        <v>265863</v>
      </c>
    </row>
  </sheetData>
  <sheetProtection/>
  <mergeCells count="3">
    <mergeCell ref="A5:C5"/>
    <mergeCell ref="B9:C9"/>
    <mergeCell ref="A10:A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36.7109375" style="0" customWidth="1"/>
    <col min="2" max="2" width="4.00390625" style="0" hidden="1" customWidth="1"/>
    <col min="3" max="3" width="17.57421875" style="0" customWidth="1"/>
    <col min="4" max="4" width="20.140625" style="0" customWidth="1"/>
  </cols>
  <sheetData>
    <row r="1" spans="1:4" ht="12.75">
      <c r="A1" s="1974" t="s">
        <v>598</v>
      </c>
      <c r="B1" s="1974"/>
      <c r="C1" s="1974"/>
      <c r="D1" s="1974"/>
    </row>
    <row r="3" ht="12.75">
      <c r="A3" s="766"/>
    </row>
    <row r="4" spans="1:4" ht="12.75">
      <c r="A4" s="2094" t="s">
        <v>774</v>
      </c>
      <c r="B4" s="2094"/>
      <c r="C4" s="2094"/>
      <c r="D4" s="2094"/>
    </row>
    <row r="5" spans="1:4" ht="12.75">
      <c r="A5" s="2094" t="s">
        <v>873</v>
      </c>
      <c r="B5" s="2094"/>
      <c r="C5" s="2094"/>
      <c r="D5" s="2094"/>
    </row>
    <row r="6" ht="12.75">
      <c r="A6" s="766"/>
    </row>
    <row r="7" ht="12.75">
      <c r="A7" s="766"/>
    </row>
    <row r="8" ht="12.75">
      <c r="A8" s="766"/>
    </row>
    <row r="9" spans="1:4" ht="13.5" thickBot="1">
      <c r="A9" s="766"/>
      <c r="B9" t="s">
        <v>775</v>
      </c>
      <c r="D9" s="849" t="s">
        <v>1406</v>
      </c>
    </row>
    <row r="10" spans="1:4" ht="27" customHeight="1" thickBot="1">
      <c r="A10" s="768" t="s">
        <v>776</v>
      </c>
      <c r="B10" s="783"/>
      <c r="C10" s="1450" t="s">
        <v>874</v>
      </c>
      <c r="D10" s="770" t="s">
        <v>730</v>
      </c>
    </row>
    <row r="11" spans="1:4" ht="12.75">
      <c r="A11" s="771" t="s">
        <v>777</v>
      </c>
      <c r="B11" s="772"/>
      <c r="C11" s="1503">
        <f>SUM(C12)</f>
        <v>90</v>
      </c>
      <c r="D11" s="1504">
        <f>SUM(D12)</f>
        <v>88338</v>
      </c>
    </row>
    <row r="12" spans="1:4" ht="25.5">
      <c r="A12" s="773" t="s">
        <v>778</v>
      </c>
      <c r="B12" s="774"/>
      <c r="C12" s="1505">
        <v>90</v>
      </c>
      <c r="D12" s="269">
        <v>88338</v>
      </c>
    </row>
    <row r="13" spans="1:4" ht="12.75">
      <c r="A13" s="775" t="s">
        <v>779</v>
      </c>
      <c r="B13" s="774"/>
      <c r="C13" s="1506">
        <v>11284</v>
      </c>
      <c r="D13" s="1507">
        <f>SUM(D14:D15)</f>
        <v>167620</v>
      </c>
    </row>
    <row r="14" spans="1:4" ht="25.5">
      <c r="A14" s="773" t="s">
        <v>780</v>
      </c>
      <c r="B14" s="774"/>
      <c r="C14" s="1505">
        <v>1074</v>
      </c>
      <c r="D14" s="269">
        <v>1224</v>
      </c>
    </row>
    <row r="15" spans="1:4" ht="26.25" thickBot="1">
      <c r="A15" s="776" t="s">
        <v>781</v>
      </c>
      <c r="B15" s="777"/>
      <c r="C15" s="1508">
        <v>10210</v>
      </c>
      <c r="D15" s="272">
        <v>166396</v>
      </c>
    </row>
    <row r="16" spans="1:4" ht="13.5" thickBot="1">
      <c r="A16" s="778" t="s">
        <v>782</v>
      </c>
      <c r="B16" s="779"/>
      <c r="C16" s="1509">
        <f>SUM(C11+C13)</f>
        <v>11374</v>
      </c>
      <c r="D16" s="764">
        <f>SUM(D11+D13)</f>
        <v>255958</v>
      </c>
    </row>
    <row r="17" spans="1:4" ht="12.75">
      <c r="A17" s="780"/>
      <c r="B17" s="780"/>
      <c r="C17" s="780"/>
      <c r="D17" s="780"/>
    </row>
    <row r="18" spans="1:4" ht="12.75">
      <c r="A18" s="780"/>
      <c r="B18" s="780"/>
      <c r="C18" s="780"/>
      <c r="D18" s="780"/>
    </row>
    <row r="19" spans="1:4" ht="12.75">
      <c r="A19" s="780"/>
      <c r="B19" s="780"/>
      <c r="C19" s="780"/>
      <c r="D19" s="780"/>
    </row>
    <row r="20" spans="1:4" ht="12.75">
      <c r="A20" s="780"/>
      <c r="B20" s="780"/>
      <c r="C20" s="780"/>
      <c r="D20" s="780"/>
    </row>
    <row r="21" spans="1:4" ht="12.75">
      <c r="A21" s="780"/>
      <c r="B21" s="780"/>
      <c r="C21" s="780"/>
      <c r="D21" s="780"/>
    </row>
    <row r="22" spans="1:4" ht="12.75">
      <c r="A22" s="780"/>
      <c r="B22" s="780"/>
      <c r="C22" s="780"/>
      <c r="D22" s="780"/>
    </row>
    <row r="23" spans="1:4" ht="12.75">
      <c r="A23" s="780"/>
      <c r="B23" s="780"/>
      <c r="C23" s="780"/>
      <c r="D23" s="780"/>
    </row>
    <row r="24" spans="1:4" ht="12.75">
      <c r="A24" s="780"/>
      <c r="B24" s="780"/>
      <c r="C24" s="780"/>
      <c r="D24" s="780"/>
    </row>
    <row r="25" spans="1:4" ht="12.75">
      <c r="A25" s="780"/>
      <c r="B25" s="780"/>
      <c r="C25" s="780"/>
      <c r="D25" s="780"/>
    </row>
    <row r="26" spans="1:4" ht="12.75">
      <c r="A26" s="780"/>
      <c r="B26" s="780"/>
      <c r="C26" s="780"/>
      <c r="D26" s="780"/>
    </row>
    <row r="27" spans="1:4" ht="12.75">
      <c r="A27" s="780"/>
      <c r="B27" s="780"/>
      <c r="C27" s="780"/>
      <c r="D27" s="780"/>
    </row>
    <row r="28" spans="1:4" ht="12.75">
      <c r="A28" s="780"/>
      <c r="B28" s="780"/>
      <c r="C28" s="780"/>
      <c r="D28" s="780"/>
    </row>
    <row r="29" spans="1:4" ht="12.75">
      <c r="A29" s="780"/>
      <c r="B29" s="780"/>
      <c r="C29" s="780"/>
      <c r="D29" s="780"/>
    </row>
    <row r="30" spans="1:4" ht="12.75">
      <c r="A30" s="780"/>
      <c r="B30" s="780"/>
      <c r="C30" s="780"/>
      <c r="D30" s="780"/>
    </row>
    <row r="31" spans="1:4" ht="12.75">
      <c r="A31" s="780"/>
      <c r="B31" s="780"/>
      <c r="C31" s="780"/>
      <c r="D31" s="780"/>
    </row>
    <row r="32" spans="1:4" ht="12.75">
      <c r="A32" s="780"/>
      <c r="B32" s="780"/>
      <c r="C32" s="780"/>
      <c r="D32" s="780"/>
    </row>
    <row r="33" spans="1:4" ht="12.75">
      <c r="A33" s="780"/>
      <c r="B33" s="780"/>
      <c r="C33" s="780"/>
      <c r="D33" s="780"/>
    </row>
  </sheetData>
  <sheetProtection/>
  <mergeCells count="3">
    <mergeCell ref="A1:D1"/>
    <mergeCell ref="A4:D4"/>
    <mergeCell ref="A5:D5"/>
  </mergeCells>
  <printOptions/>
  <pageMargins left="1.21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4"/>
  <sheetViews>
    <sheetView zoomScalePageLayoutView="0" workbookViewId="0" topLeftCell="A1">
      <selection activeCell="B1" sqref="B1:C1"/>
    </sheetView>
  </sheetViews>
  <sheetFormatPr defaultColWidth="9.140625" defaultRowHeight="12.75"/>
  <cols>
    <col min="1" max="1" width="5.57421875" style="849" customWidth="1"/>
    <col min="2" max="2" width="36.7109375" style="0" customWidth="1"/>
    <col min="3" max="3" width="23.28125" style="0" customWidth="1"/>
    <col min="4" max="4" width="10.421875" style="0" customWidth="1"/>
    <col min="5" max="5" width="12.7109375" style="0" bestFit="1" customWidth="1"/>
    <col min="6" max="6" width="12.00390625" style="0" customWidth="1"/>
    <col min="7" max="7" width="10.7109375" style="0" customWidth="1"/>
    <col min="8" max="8" width="11.28125" style="0" customWidth="1"/>
    <col min="9" max="9" width="11.421875" style="0" customWidth="1"/>
    <col min="10" max="10" width="11.00390625" style="0" customWidth="1"/>
    <col min="11" max="11" width="11.421875" style="0" bestFit="1" customWidth="1"/>
    <col min="12" max="12" width="11.140625" style="0" customWidth="1"/>
    <col min="13" max="13" width="13.421875" style="0" customWidth="1"/>
    <col min="14" max="14" width="12.7109375" style="0" bestFit="1" customWidth="1"/>
    <col min="15" max="15" width="10.8515625" style="0" bestFit="1" customWidth="1"/>
    <col min="16" max="16" width="9.57421875" style="0" customWidth="1"/>
    <col min="17" max="17" width="11.421875" style="0" bestFit="1" customWidth="1"/>
    <col min="18" max="18" width="12.00390625" style="0" customWidth="1"/>
    <col min="19" max="19" width="12.28125" style="0" customWidth="1"/>
    <col min="21" max="21" width="12.7109375" style="0" bestFit="1" customWidth="1"/>
  </cols>
  <sheetData>
    <row r="1" spans="2:19" ht="12.75">
      <c r="B1" s="1974" t="s">
        <v>615</v>
      </c>
      <c r="C1" s="1974"/>
      <c r="D1" s="47"/>
      <c r="H1" s="1117"/>
      <c r="L1" s="1118"/>
      <c r="R1" s="1982" t="s">
        <v>1222</v>
      </c>
      <c r="S1" s="1982"/>
    </row>
    <row r="2" spans="2:19" ht="13.5" thickBot="1">
      <c r="B2" s="1119"/>
      <c r="C2" s="1119"/>
      <c r="D2" s="1119"/>
      <c r="E2" s="1119"/>
      <c r="F2" s="1119"/>
      <c r="G2" s="1119"/>
      <c r="H2" s="1120"/>
      <c r="I2" s="1119"/>
      <c r="J2" s="1119"/>
      <c r="K2" s="1119"/>
      <c r="L2" s="1120"/>
      <c r="M2" s="1119"/>
      <c r="N2" s="1119"/>
      <c r="O2" s="1119"/>
      <c r="P2" s="1119"/>
      <c r="Q2" s="1119"/>
      <c r="R2" s="1119"/>
      <c r="S2" s="1119"/>
    </row>
    <row r="3" spans="1:19" ht="48.75" thickBot="1">
      <c r="A3" s="1121" t="s">
        <v>1223</v>
      </c>
      <c r="B3" s="1122" t="s">
        <v>1408</v>
      </c>
      <c r="C3" s="1122" t="s">
        <v>880</v>
      </c>
      <c r="D3" s="1123" t="s">
        <v>881</v>
      </c>
      <c r="E3" s="1124" t="s">
        <v>1413</v>
      </c>
      <c r="F3" s="1125" t="s">
        <v>1492</v>
      </c>
      <c r="G3" s="1122" t="s">
        <v>1224</v>
      </c>
      <c r="H3" s="1126" t="s">
        <v>1418</v>
      </c>
      <c r="I3" s="1122" t="s">
        <v>1225</v>
      </c>
      <c r="J3" s="1122" t="s">
        <v>1447</v>
      </c>
      <c r="K3" s="1123" t="s">
        <v>1226</v>
      </c>
      <c r="L3" s="1127" t="s">
        <v>118</v>
      </c>
      <c r="M3" s="1128" t="s">
        <v>1495</v>
      </c>
      <c r="N3" s="1125" t="s">
        <v>1227</v>
      </c>
      <c r="O3" s="1122" t="s">
        <v>1228</v>
      </c>
      <c r="P3" s="1122" t="s">
        <v>1229</v>
      </c>
      <c r="Q3" s="1122" t="s">
        <v>1230</v>
      </c>
      <c r="R3" s="1123" t="s">
        <v>1499</v>
      </c>
      <c r="S3" s="1128" t="s">
        <v>1231</v>
      </c>
    </row>
    <row r="4" spans="2:19" ht="13.5" thickBot="1">
      <c r="B4" s="1129" t="s">
        <v>8</v>
      </c>
      <c r="C4" s="1130"/>
      <c r="D4" s="1131"/>
      <c r="E4" s="1132"/>
      <c r="F4" s="1133"/>
      <c r="G4" s="1133"/>
      <c r="H4" s="1133"/>
      <c r="I4" s="1133"/>
      <c r="J4" s="1133"/>
      <c r="K4" s="1133"/>
      <c r="L4" s="1133"/>
      <c r="M4" s="1133"/>
      <c r="N4" s="1134"/>
      <c r="O4" s="1134"/>
      <c r="P4" s="1134"/>
      <c r="Q4" s="1134"/>
      <c r="R4" s="1134"/>
      <c r="S4" s="1134"/>
    </row>
    <row r="5" spans="2:19" ht="13.5" thickBot="1">
      <c r="B5" s="1135" t="s">
        <v>894</v>
      </c>
      <c r="C5" s="977" t="s">
        <v>895</v>
      </c>
      <c r="D5" s="1136">
        <v>41640</v>
      </c>
      <c r="E5" s="1137">
        <f aca="true" t="shared" si="0" ref="E5:E68">SUM(M5+S5)</f>
        <v>1481623000</v>
      </c>
      <c r="F5" s="1138">
        <v>274025000</v>
      </c>
      <c r="G5" s="1139">
        <v>71195000</v>
      </c>
      <c r="H5" s="1139">
        <v>220742000</v>
      </c>
      <c r="I5" s="1139">
        <v>31698000</v>
      </c>
      <c r="J5" s="1139">
        <v>82034000</v>
      </c>
      <c r="K5" s="1140">
        <v>351261000</v>
      </c>
      <c r="L5" s="1140">
        <v>0</v>
      </c>
      <c r="M5" s="1137">
        <f>SUM(F5:L5)</f>
        <v>1030955000</v>
      </c>
      <c r="N5" s="1138">
        <v>164101000</v>
      </c>
      <c r="O5" s="1139">
        <v>276151000</v>
      </c>
      <c r="P5" s="1139">
        <v>6120000</v>
      </c>
      <c r="Q5" s="1139">
        <v>0</v>
      </c>
      <c r="R5" s="1140">
        <v>4296000</v>
      </c>
      <c r="S5" s="1137">
        <f>SUM(N5:R5)</f>
        <v>450668000</v>
      </c>
    </row>
    <row r="6" spans="1:19" ht="12.75">
      <c r="A6" s="1141" t="s">
        <v>106</v>
      </c>
      <c r="B6" s="1002" t="s">
        <v>900</v>
      </c>
      <c r="C6" s="1003" t="s">
        <v>901</v>
      </c>
      <c r="D6" s="1041"/>
      <c r="E6" s="1142">
        <f t="shared" si="0"/>
        <v>566547</v>
      </c>
      <c r="F6" s="1143"/>
      <c r="G6" s="1024"/>
      <c r="H6" s="1024"/>
      <c r="I6" s="1024"/>
      <c r="J6" s="1024"/>
      <c r="K6" s="1144"/>
      <c r="L6" s="1144">
        <v>566547</v>
      </c>
      <c r="M6" s="1005">
        <f aca="true" t="shared" si="1" ref="M6:M65">SUM(F6:L6)</f>
        <v>566547</v>
      </c>
      <c r="N6" s="1143"/>
      <c r="O6" s="1024"/>
      <c r="P6" s="1024"/>
      <c r="Q6" s="1024"/>
      <c r="R6" s="1144"/>
      <c r="S6" s="1005">
        <f aca="true" t="shared" si="2" ref="S6:S65">SUM(N6:R6)</f>
        <v>0</v>
      </c>
    </row>
    <row r="7" spans="1:19" ht="12.75">
      <c r="A7" s="849" t="s">
        <v>140</v>
      </c>
      <c r="B7" s="1002" t="s">
        <v>908</v>
      </c>
      <c r="C7" s="1003" t="s">
        <v>909</v>
      </c>
      <c r="D7" s="1041"/>
      <c r="E7" s="1142">
        <f t="shared" si="0"/>
        <v>249992</v>
      </c>
      <c r="F7" s="1143"/>
      <c r="G7" s="1024"/>
      <c r="H7" s="1024"/>
      <c r="I7" s="1024"/>
      <c r="J7" s="1024"/>
      <c r="K7" s="1144"/>
      <c r="L7" s="1144">
        <v>249992</v>
      </c>
      <c r="M7" s="1005">
        <f t="shared" si="1"/>
        <v>249992</v>
      </c>
      <c r="N7" s="1143"/>
      <c r="O7" s="1024"/>
      <c r="P7" s="1024"/>
      <c r="Q7" s="1024"/>
      <c r="R7" s="1144"/>
      <c r="S7" s="1005">
        <f t="shared" si="2"/>
        <v>0</v>
      </c>
    </row>
    <row r="8" spans="1:19" ht="12.75">
      <c r="A8" s="849" t="s">
        <v>141</v>
      </c>
      <c r="B8" s="1002" t="s">
        <v>910</v>
      </c>
      <c r="C8" s="1003" t="s">
        <v>909</v>
      </c>
      <c r="D8" s="1041"/>
      <c r="E8" s="1142">
        <f t="shared" si="0"/>
        <v>483743</v>
      </c>
      <c r="F8" s="1143"/>
      <c r="G8" s="1024"/>
      <c r="H8" s="1024"/>
      <c r="I8" s="1024"/>
      <c r="J8" s="1024"/>
      <c r="K8" s="1144"/>
      <c r="L8" s="1144">
        <v>483743</v>
      </c>
      <c r="M8" s="1005">
        <f t="shared" si="1"/>
        <v>483743</v>
      </c>
      <c r="N8" s="1143"/>
      <c r="O8" s="1024"/>
      <c r="P8" s="1024"/>
      <c r="Q8" s="1024"/>
      <c r="R8" s="1144"/>
      <c r="S8" s="1005">
        <f t="shared" si="2"/>
        <v>0</v>
      </c>
    </row>
    <row r="9" spans="1:19" ht="12.75">
      <c r="A9" s="849" t="s">
        <v>143</v>
      </c>
      <c r="B9" s="1002" t="s">
        <v>913</v>
      </c>
      <c r="C9" s="1003" t="s">
        <v>914</v>
      </c>
      <c r="D9" s="1041"/>
      <c r="E9" s="1142">
        <f t="shared" si="0"/>
        <v>541020</v>
      </c>
      <c r="F9" s="1143"/>
      <c r="G9" s="1024"/>
      <c r="H9" s="1024"/>
      <c r="I9" s="1024"/>
      <c r="J9" s="1024"/>
      <c r="K9" s="1144"/>
      <c r="L9" s="1144">
        <v>541020</v>
      </c>
      <c r="M9" s="1005">
        <f t="shared" si="1"/>
        <v>541020</v>
      </c>
      <c r="N9" s="1143"/>
      <c r="O9" s="1024"/>
      <c r="P9" s="1024"/>
      <c r="Q9" s="1024"/>
      <c r="R9" s="1144"/>
      <c r="S9" s="1005">
        <f t="shared" si="2"/>
        <v>0</v>
      </c>
    </row>
    <row r="10" spans="1:19" ht="12.75">
      <c r="A10" s="849" t="s">
        <v>915</v>
      </c>
      <c r="B10" s="1002" t="s">
        <v>916</v>
      </c>
      <c r="C10" s="1003" t="s">
        <v>917</v>
      </c>
      <c r="D10" s="1041"/>
      <c r="E10" s="1142">
        <f t="shared" si="0"/>
        <v>443738</v>
      </c>
      <c r="F10" s="1143"/>
      <c r="G10" s="1024"/>
      <c r="H10" s="1024"/>
      <c r="I10" s="1024"/>
      <c r="J10" s="1024"/>
      <c r="K10" s="1144"/>
      <c r="L10" s="1144">
        <v>443738</v>
      </c>
      <c r="M10" s="1005">
        <f t="shared" si="1"/>
        <v>443738</v>
      </c>
      <c r="N10" s="1143"/>
      <c r="O10" s="1024"/>
      <c r="P10" s="1024"/>
      <c r="Q10" s="1024"/>
      <c r="R10" s="1144"/>
      <c r="S10" s="1005">
        <f t="shared" si="2"/>
        <v>0</v>
      </c>
    </row>
    <row r="11" spans="1:19" ht="12.75">
      <c r="A11" s="849" t="s">
        <v>920</v>
      </c>
      <c r="B11" s="1002" t="s">
        <v>921</v>
      </c>
      <c r="C11" s="1003" t="s">
        <v>922</v>
      </c>
      <c r="D11" s="1041"/>
      <c r="E11" s="1142">
        <f t="shared" si="0"/>
        <v>494919</v>
      </c>
      <c r="F11" s="1143"/>
      <c r="G11" s="1024"/>
      <c r="H11" s="1024"/>
      <c r="I11" s="1024"/>
      <c r="J11" s="1024"/>
      <c r="K11" s="1144"/>
      <c r="L11" s="1144">
        <v>494919</v>
      </c>
      <c r="M11" s="1005">
        <f t="shared" si="1"/>
        <v>494919</v>
      </c>
      <c r="N11" s="1143"/>
      <c r="O11" s="1024"/>
      <c r="P11" s="1024"/>
      <c r="Q11" s="1024"/>
      <c r="R11" s="1144"/>
      <c r="S11" s="1005">
        <f t="shared" si="2"/>
        <v>0</v>
      </c>
    </row>
    <row r="12" spans="1:19" ht="12.75">
      <c r="A12" s="849" t="s">
        <v>923</v>
      </c>
      <c r="B12" s="1002" t="s">
        <v>1232</v>
      </c>
      <c r="C12" s="1003">
        <v>2072986103</v>
      </c>
      <c r="D12" s="1041"/>
      <c r="E12" s="1142">
        <f t="shared" si="0"/>
        <v>1775000</v>
      </c>
      <c r="F12" s="1143"/>
      <c r="G12" s="1024"/>
      <c r="H12" s="1024"/>
      <c r="I12" s="1024"/>
      <c r="J12" s="1024"/>
      <c r="K12" s="1144"/>
      <c r="L12" s="1144">
        <v>1775000</v>
      </c>
      <c r="M12" s="1005">
        <f t="shared" si="1"/>
        <v>1775000</v>
      </c>
      <c r="N12" s="1143"/>
      <c r="O12" s="1024"/>
      <c r="P12" s="1024"/>
      <c r="Q12" s="1024"/>
      <c r="R12" s="1144"/>
      <c r="S12" s="1005">
        <f t="shared" si="2"/>
        <v>0</v>
      </c>
    </row>
    <row r="13" spans="1:19" ht="12.75">
      <c r="A13" s="849" t="s">
        <v>925</v>
      </c>
      <c r="B13" s="1002" t="s">
        <v>1233</v>
      </c>
      <c r="C13" s="1003">
        <v>2072986103</v>
      </c>
      <c r="D13" s="1041"/>
      <c r="E13" s="1142">
        <f t="shared" si="0"/>
        <v>1459534</v>
      </c>
      <c r="F13" s="1143"/>
      <c r="G13" s="1024"/>
      <c r="H13" s="1024"/>
      <c r="I13" s="1024"/>
      <c r="J13" s="1024"/>
      <c r="K13" s="1144"/>
      <c r="L13" s="1144">
        <v>1459534</v>
      </c>
      <c r="M13" s="1005">
        <f t="shared" si="1"/>
        <v>1459534</v>
      </c>
      <c r="N13" s="1143"/>
      <c r="O13" s="1024"/>
      <c r="P13" s="1024"/>
      <c r="Q13" s="1024"/>
      <c r="R13" s="1144"/>
      <c r="S13" s="1005">
        <f t="shared" si="2"/>
        <v>0</v>
      </c>
    </row>
    <row r="14" spans="1:19" ht="12.75">
      <c r="A14" s="849" t="s">
        <v>927</v>
      </c>
      <c r="B14" s="1002" t="s">
        <v>913</v>
      </c>
      <c r="C14" s="1003" t="s">
        <v>928</v>
      </c>
      <c r="D14" s="1041"/>
      <c r="E14" s="1142">
        <f t="shared" si="0"/>
        <v>811530</v>
      </c>
      <c r="F14" s="1143"/>
      <c r="G14" s="1024"/>
      <c r="H14" s="1024"/>
      <c r="I14" s="1024"/>
      <c r="J14" s="1024"/>
      <c r="K14" s="1144"/>
      <c r="L14" s="1144">
        <v>811530</v>
      </c>
      <c r="M14" s="1005">
        <f t="shared" si="1"/>
        <v>811530</v>
      </c>
      <c r="N14" s="1143"/>
      <c r="O14" s="1024"/>
      <c r="P14" s="1024"/>
      <c r="Q14" s="1024"/>
      <c r="R14" s="1144"/>
      <c r="S14" s="1005">
        <f t="shared" si="2"/>
        <v>0</v>
      </c>
    </row>
    <row r="15" spans="1:19" ht="12.75">
      <c r="A15" s="849" t="s">
        <v>929</v>
      </c>
      <c r="B15" s="1002" t="s">
        <v>930</v>
      </c>
      <c r="C15" s="1003" t="s">
        <v>931</v>
      </c>
      <c r="D15" s="1041"/>
      <c r="E15" s="1142">
        <f t="shared" si="0"/>
        <v>181000000</v>
      </c>
      <c r="F15" s="1143"/>
      <c r="G15" s="1024"/>
      <c r="H15" s="1024"/>
      <c r="I15" s="1024"/>
      <c r="J15" s="1024"/>
      <c r="K15" s="1144"/>
      <c r="L15" s="1144"/>
      <c r="M15" s="1005">
        <f t="shared" si="1"/>
        <v>0</v>
      </c>
      <c r="N15" s="1143"/>
      <c r="O15" s="1024"/>
      <c r="P15" s="1024"/>
      <c r="Q15" s="1024"/>
      <c r="R15" s="1144">
        <v>181000000</v>
      </c>
      <c r="S15" s="1005">
        <f t="shared" si="2"/>
        <v>181000000</v>
      </c>
    </row>
    <row r="16" spans="1:19" ht="12.75">
      <c r="A16" s="849" t="s">
        <v>935</v>
      </c>
      <c r="B16" s="1002" t="s">
        <v>936</v>
      </c>
      <c r="C16" s="1003" t="s">
        <v>937</v>
      </c>
      <c r="D16" s="1041"/>
      <c r="E16" s="1142">
        <f t="shared" si="0"/>
        <v>460248</v>
      </c>
      <c r="F16" s="1143"/>
      <c r="G16" s="1024"/>
      <c r="H16" s="1024"/>
      <c r="I16" s="1024"/>
      <c r="J16" s="1024"/>
      <c r="K16" s="1144"/>
      <c r="L16" s="1144">
        <v>460248</v>
      </c>
      <c r="M16" s="1005">
        <f t="shared" si="1"/>
        <v>460248</v>
      </c>
      <c r="N16" s="1143"/>
      <c r="O16" s="1024"/>
      <c r="P16" s="1024"/>
      <c r="Q16" s="1024"/>
      <c r="R16" s="1144"/>
      <c r="S16" s="1005">
        <f t="shared" si="2"/>
        <v>0</v>
      </c>
    </row>
    <row r="17" spans="1:19" ht="12.75">
      <c r="A17" s="849" t="s">
        <v>941</v>
      </c>
      <c r="B17" s="1013" t="s">
        <v>942</v>
      </c>
      <c r="C17" s="1003" t="s">
        <v>943</v>
      </c>
      <c r="D17" s="1041"/>
      <c r="E17" s="1142">
        <f t="shared" si="0"/>
        <v>156000</v>
      </c>
      <c r="F17" s="1143"/>
      <c r="G17" s="1024"/>
      <c r="H17" s="1024"/>
      <c r="I17" s="1024"/>
      <c r="J17" s="1024"/>
      <c r="K17" s="1144"/>
      <c r="L17" s="1144">
        <v>156000</v>
      </c>
      <c r="M17" s="1005">
        <f t="shared" si="1"/>
        <v>156000</v>
      </c>
      <c r="N17" s="1143"/>
      <c r="O17" s="1024"/>
      <c r="P17" s="1024"/>
      <c r="Q17" s="1024"/>
      <c r="R17" s="1144"/>
      <c r="S17" s="1005">
        <f t="shared" si="2"/>
        <v>0</v>
      </c>
    </row>
    <row r="18" spans="1:19" ht="12.75">
      <c r="A18" s="849" t="s">
        <v>944</v>
      </c>
      <c r="B18" s="1013" t="s">
        <v>945</v>
      </c>
      <c r="C18" s="1003" t="s">
        <v>946</v>
      </c>
      <c r="D18" s="1041"/>
      <c r="E18" s="1142">
        <f t="shared" si="0"/>
        <v>482000</v>
      </c>
      <c r="F18" s="1143"/>
      <c r="G18" s="1024"/>
      <c r="H18" s="1024"/>
      <c r="I18" s="1024"/>
      <c r="J18" s="1024"/>
      <c r="K18" s="1144"/>
      <c r="L18" s="1144">
        <v>482000</v>
      </c>
      <c r="M18" s="1005">
        <f t="shared" si="1"/>
        <v>482000</v>
      </c>
      <c r="N18" s="1143"/>
      <c r="O18" s="1024"/>
      <c r="P18" s="1024"/>
      <c r="Q18" s="1024"/>
      <c r="R18" s="1144"/>
      <c r="S18" s="1005">
        <f t="shared" si="2"/>
        <v>0</v>
      </c>
    </row>
    <row r="19" spans="1:19" ht="12.75">
      <c r="A19" s="1020" t="s">
        <v>947</v>
      </c>
      <c r="B19" s="1013" t="s">
        <v>948</v>
      </c>
      <c r="C19" s="1021" t="s">
        <v>949</v>
      </c>
      <c r="D19" s="1041"/>
      <c r="E19" s="1142">
        <f t="shared" si="0"/>
        <v>522229</v>
      </c>
      <c r="F19" s="1143"/>
      <c r="G19" s="1024"/>
      <c r="H19" s="1024"/>
      <c r="I19" s="1024"/>
      <c r="J19" s="1024"/>
      <c r="K19" s="1144"/>
      <c r="L19" s="1144">
        <v>522229</v>
      </c>
      <c r="M19" s="1005">
        <f t="shared" si="1"/>
        <v>522229</v>
      </c>
      <c r="N19" s="1143"/>
      <c r="O19" s="1024"/>
      <c r="P19" s="1024"/>
      <c r="Q19" s="1024"/>
      <c r="R19" s="1144"/>
      <c r="S19" s="1005">
        <f t="shared" si="2"/>
        <v>0</v>
      </c>
    </row>
    <row r="20" spans="1:19" ht="12.75">
      <c r="A20" s="1020" t="s">
        <v>950</v>
      </c>
      <c r="B20" s="1013" t="s">
        <v>951</v>
      </c>
      <c r="C20" s="1021" t="s">
        <v>952</v>
      </c>
      <c r="D20" s="1041"/>
      <c r="E20" s="1142">
        <v>5482445</v>
      </c>
      <c r="F20" s="1143"/>
      <c r="G20" s="1024"/>
      <c r="H20" s="1024"/>
      <c r="I20" s="1024"/>
      <c r="J20" s="1024"/>
      <c r="K20" s="1144"/>
      <c r="L20" s="1144">
        <v>5482445</v>
      </c>
      <c r="M20" s="1005">
        <f t="shared" si="1"/>
        <v>5482445</v>
      </c>
      <c r="N20" s="1143"/>
      <c r="O20" s="1024"/>
      <c r="P20" s="1024"/>
      <c r="Q20" s="1024"/>
      <c r="R20" s="1144"/>
      <c r="S20" s="1005">
        <f t="shared" si="2"/>
        <v>0</v>
      </c>
    </row>
    <row r="21" spans="1:19" ht="12.75">
      <c r="A21" s="1020" t="s">
        <v>953</v>
      </c>
      <c r="B21" s="1013" t="s">
        <v>1234</v>
      </c>
      <c r="C21" s="1021" t="s">
        <v>955</v>
      </c>
      <c r="D21" s="1041"/>
      <c r="E21" s="1142">
        <f t="shared" si="0"/>
        <v>127331194</v>
      </c>
      <c r="F21" s="1143"/>
      <c r="G21" s="1024"/>
      <c r="H21" s="1024"/>
      <c r="I21" s="1024"/>
      <c r="J21" s="1024"/>
      <c r="K21" s="1144"/>
      <c r="L21" s="1144"/>
      <c r="M21" s="1005">
        <f t="shared" si="1"/>
        <v>0</v>
      </c>
      <c r="N21" s="1143"/>
      <c r="O21" s="1024"/>
      <c r="P21" s="1024"/>
      <c r="Q21" s="1024"/>
      <c r="R21" s="1144">
        <v>127331194</v>
      </c>
      <c r="S21" s="1005">
        <f t="shared" si="2"/>
        <v>127331194</v>
      </c>
    </row>
    <row r="22" spans="1:19" ht="12.75">
      <c r="A22" s="1020" t="s">
        <v>953</v>
      </c>
      <c r="B22" s="1013" t="s">
        <v>1235</v>
      </c>
      <c r="C22" s="1021" t="s">
        <v>1236</v>
      </c>
      <c r="D22" s="1041"/>
      <c r="E22" s="1142">
        <f t="shared" si="0"/>
        <v>46200</v>
      </c>
      <c r="F22" s="1143"/>
      <c r="G22" s="1024"/>
      <c r="H22" s="1024"/>
      <c r="I22" s="1024"/>
      <c r="J22" s="1024"/>
      <c r="K22" s="1144"/>
      <c r="L22" s="1144"/>
      <c r="M22" s="1005">
        <f t="shared" si="1"/>
        <v>0</v>
      </c>
      <c r="N22" s="1143"/>
      <c r="O22" s="1024"/>
      <c r="P22" s="1024"/>
      <c r="Q22" s="1024"/>
      <c r="R22" s="1144">
        <v>46200</v>
      </c>
      <c r="S22" s="1005">
        <f t="shared" si="2"/>
        <v>46200</v>
      </c>
    </row>
    <row r="23" spans="1:19" ht="12.75">
      <c r="A23" s="1020" t="s">
        <v>953</v>
      </c>
      <c r="B23" s="1013" t="s">
        <v>1237</v>
      </c>
      <c r="C23" s="1021" t="s">
        <v>1238</v>
      </c>
      <c r="D23" s="1041"/>
      <c r="E23" s="1142">
        <f t="shared" si="0"/>
        <v>13792578</v>
      </c>
      <c r="F23" s="1143"/>
      <c r="G23" s="1024"/>
      <c r="H23" s="1024"/>
      <c r="I23" s="1024"/>
      <c r="J23" s="1024"/>
      <c r="K23" s="1144"/>
      <c r="L23" s="1144"/>
      <c r="M23" s="1005">
        <f t="shared" si="1"/>
        <v>0</v>
      </c>
      <c r="N23" s="1143"/>
      <c r="O23" s="1024"/>
      <c r="P23" s="1024"/>
      <c r="Q23" s="1024"/>
      <c r="R23" s="1144">
        <v>13792578</v>
      </c>
      <c r="S23" s="1005">
        <f t="shared" si="2"/>
        <v>13792578</v>
      </c>
    </row>
    <row r="24" spans="1:19" ht="12.75">
      <c r="A24" s="1020" t="s">
        <v>953</v>
      </c>
      <c r="B24" s="1013" t="s">
        <v>1239</v>
      </c>
      <c r="C24" s="1021" t="s">
        <v>1240</v>
      </c>
      <c r="D24" s="1041"/>
      <c r="E24" s="1142">
        <f t="shared" si="0"/>
        <v>0</v>
      </c>
      <c r="F24" s="1143"/>
      <c r="G24" s="1024"/>
      <c r="H24" s="1024"/>
      <c r="I24" s="1024"/>
      <c r="J24" s="1024"/>
      <c r="K24" s="1144">
        <v>244645</v>
      </c>
      <c r="L24" s="1144">
        <v>-244645</v>
      </c>
      <c r="M24" s="1005">
        <f t="shared" si="1"/>
        <v>0</v>
      </c>
      <c r="N24" s="1143"/>
      <c r="O24" s="1024"/>
      <c r="P24" s="1024"/>
      <c r="Q24" s="1024"/>
      <c r="R24" s="1144"/>
      <c r="S24" s="1005">
        <f t="shared" si="2"/>
        <v>0</v>
      </c>
    </row>
    <row r="25" spans="1:19" ht="12.75">
      <c r="A25" s="849" t="s">
        <v>1241</v>
      </c>
      <c r="B25" s="1002" t="s">
        <v>1242</v>
      </c>
      <c r="C25" s="1003" t="s">
        <v>1243</v>
      </c>
      <c r="D25" s="1145"/>
      <c r="E25" s="1142">
        <f t="shared" si="0"/>
        <v>0</v>
      </c>
      <c r="F25" s="1146"/>
      <c r="G25" s="1147"/>
      <c r="H25" s="1147"/>
      <c r="I25" s="1147">
        <v>138024</v>
      </c>
      <c r="J25" s="1147"/>
      <c r="K25" s="1148"/>
      <c r="L25" s="1148">
        <v>-138024</v>
      </c>
      <c r="M25" s="1005">
        <f t="shared" si="1"/>
        <v>0</v>
      </c>
      <c r="N25" s="1146"/>
      <c r="O25" s="1147"/>
      <c r="P25" s="1147"/>
      <c r="Q25" s="1147"/>
      <c r="R25" s="1148"/>
      <c r="S25" s="1005">
        <f t="shared" si="2"/>
        <v>0</v>
      </c>
    </row>
    <row r="26" spans="1:19" ht="12.75">
      <c r="A26" s="849" t="s">
        <v>1244</v>
      </c>
      <c r="B26" s="1002" t="s">
        <v>1245</v>
      </c>
      <c r="C26" s="1003"/>
      <c r="D26" s="1145"/>
      <c r="E26" s="1142">
        <f t="shared" si="0"/>
        <v>0</v>
      </c>
      <c r="F26" s="1146"/>
      <c r="G26" s="1147"/>
      <c r="H26" s="1147"/>
      <c r="I26" s="1147"/>
      <c r="J26" s="1147"/>
      <c r="K26" s="1148"/>
      <c r="L26" s="1148"/>
      <c r="M26" s="1005">
        <f t="shared" si="1"/>
        <v>0</v>
      </c>
      <c r="N26" s="1146">
        <v>969670</v>
      </c>
      <c r="O26" s="1147"/>
      <c r="P26" s="1147"/>
      <c r="Q26" s="1147"/>
      <c r="R26" s="1148">
        <v>-969670</v>
      </c>
      <c r="S26" s="1005">
        <f t="shared" si="2"/>
        <v>0</v>
      </c>
    </row>
    <row r="27" spans="1:19" ht="12.75">
      <c r="A27" s="849" t="s">
        <v>1246</v>
      </c>
      <c r="B27" s="1002" t="s">
        <v>1247</v>
      </c>
      <c r="C27" s="1003" t="s">
        <v>1248</v>
      </c>
      <c r="D27" s="1145"/>
      <c r="E27" s="1142">
        <f t="shared" si="0"/>
        <v>0</v>
      </c>
      <c r="F27" s="1146"/>
      <c r="G27" s="1147"/>
      <c r="H27" s="1147"/>
      <c r="I27" s="1147"/>
      <c r="J27" s="1147"/>
      <c r="K27" s="1148"/>
      <c r="L27" s="1148"/>
      <c r="M27" s="1005">
        <f t="shared" si="1"/>
        <v>0</v>
      </c>
      <c r="N27" s="1146">
        <v>1600000</v>
      </c>
      <c r="O27" s="1147"/>
      <c r="P27" s="1147"/>
      <c r="Q27" s="1147"/>
      <c r="R27" s="1148">
        <v>-1600000</v>
      </c>
      <c r="S27" s="1005">
        <f t="shared" si="2"/>
        <v>0</v>
      </c>
    </row>
    <row r="28" spans="1:19" ht="12.75">
      <c r="A28" s="849" t="s">
        <v>1249</v>
      </c>
      <c r="B28" s="1029" t="s">
        <v>1250</v>
      </c>
      <c r="C28" s="1059" t="s">
        <v>1251</v>
      </c>
      <c r="D28" s="1145"/>
      <c r="E28" s="1142">
        <f t="shared" si="0"/>
        <v>0</v>
      </c>
      <c r="F28" s="1146"/>
      <c r="G28" s="1147"/>
      <c r="H28" s="1147"/>
      <c r="I28" s="1147"/>
      <c r="J28" s="1147"/>
      <c r="K28" s="1148"/>
      <c r="L28" s="1148"/>
      <c r="M28" s="1005">
        <f t="shared" si="1"/>
        <v>0</v>
      </c>
      <c r="N28" s="1146">
        <v>12663550</v>
      </c>
      <c r="O28" s="1147"/>
      <c r="P28" s="1147"/>
      <c r="Q28" s="1147"/>
      <c r="R28" s="1148">
        <v>-12663550</v>
      </c>
      <c r="S28" s="1005">
        <f t="shared" si="2"/>
        <v>0</v>
      </c>
    </row>
    <row r="29" spans="1:19" ht="12.75">
      <c r="A29" s="849" t="s">
        <v>1252</v>
      </c>
      <c r="B29" s="1029" t="s">
        <v>1253</v>
      </c>
      <c r="C29" s="1059" t="s">
        <v>1251</v>
      </c>
      <c r="D29" s="1145"/>
      <c r="E29" s="1142">
        <f t="shared" si="0"/>
        <v>0</v>
      </c>
      <c r="F29" s="1146"/>
      <c r="G29" s="1147"/>
      <c r="H29" s="1147"/>
      <c r="I29" s="1147"/>
      <c r="J29" s="1147"/>
      <c r="K29" s="1148"/>
      <c r="L29" s="1148"/>
      <c r="M29" s="1005">
        <f t="shared" si="1"/>
        <v>0</v>
      </c>
      <c r="N29" s="1146"/>
      <c r="O29" s="1147">
        <v>397634</v>
      </c>
      <c r="P29" s="1147"/>
      <c r="Q29" s="1147"/>
      <c r="R29" s="1148">
        <v>-397634</v>
      </c>
      <c r="S29" s="1005">
        <f t="shared" si="2"/>
        <v>0</v>
      </c>
    </row>
    <row r="30" spans="1:19" ht="12.75">
      <c r="A30" s="849" t="s">
        <v>1254</v>
      </c>
      <c r="B30" s="1029" t="s">
        <v>1255</v>
      </c>
      <c r="C30" s="1003" t="s">
        <v>1256</v>
      </c>
      <c r="D30" s="1145"/>
      <c r="E30" s="1142">
        <f t="shared" si="0"/>
        <v>0</v>
      </c>
      <c r="F30" s="1146"/>
      <c r="G30" s="1147"/>
      <c r="H30" s="1147"/>
      <c r="I30" s="1147"/>
      <c r="J30" s="1147"/>
      <c r="K30" s="1148"/>
      <c r="L30" s="1148"/>
      <c r="M30" s="1005">
        <f t="shared" si="1"/>
        <v>0</v>
      </c>
      <c r="N30" s="1146"/>
      <c r="O30" s="1147">
        <v>604000</v>
      </c>
      <c r="P30" s="1147"/>
      <c r="Q30" s="1147"/>
      <c r="R30" s="1148">
        <v>-604000</v>
      </c>
      <c r="S30" s="1005">
        <f t="shared" si="2"/>
        <v>0</v>
      </c>
    </row>
    <row r="31" spans="1:19" ht="12.75">
      <c r="A31" s="849" t="s">
        <v>1257</v>
      </c>
      <c r="B31" s="1029" t="s">
        <v>1258</v>
      </c>
      <c r="C31" s="1003" t="s">
        <v>1259</v>
      </c>
      <c r="D31" s="1145"/>
      <c r="E31" s="1142">
        <f t="shared" si="0"/>
        <v>0</v>
      </c>
      <c r="F31" s="1146"/>
      <c r="G31" s="1147"/>
      <c r="H31" s="1147"/>
      <c r="I31" s="1147"/>
      <c r="J31" s="1147"/>
      <c r="K31" s="1148"/>
      <c r="L31" s="1148"/>
      <c r="M31" s="1005">
        <f t="shared" si="1"/>
        <v>0</v>
      </c>
      <c r="N31" s="1146">
        <v>3111500</v>
      </c>
      <c r="O31" s="1147"/>
      <c r="P31" s="1147"/>
      <c r="Q31" s="1147"/>
      <c r="R31" s="1148">
        <v>-3111500</v>
      </c>
      <c r="S31" s="1005">
        <f t="shared" si="2"/>
        <v>0</v>
      </c>
    </row>
    <row r="32" spans="1:19" ht="12.75">
      <c r="A32" s="849" t="s">
        <v>1260</v>
      </c>
      <c r="B32" s="1029" t="s">
        <v>1261</v>
      </c>
      <c r="C32" s="1003" t="s">
        <v>1262</v>
      </c>
      <c r="D32" s="1145"/>
      <c r="E32" s="1142">
        <f t="shared" si="0"/>
        <v>0</v>
      </c>
      <c r="F32" s="1146"/>
      <c r="G32" s="1147"/>
      <c r="H32" s="1147"/>
      <c r="I32" s="1147">
        <v>2987966</v>
      </c>
      <c r="J32" s="1147"/>
      <c r="K32" s="1148"/>
      <c r="L32" s="1148"/>
      <c r="M32" s="1005">
        <f t="shared" si="1"/>
        <v>2987966</v>
      </c>
      <c r="N32" s="1146"/>
      <c r="O32" s="1147"/>
      <c r="P32" s="1147"/>
      <c r="Q32" s="1147"/>
      <c r="R32" s="1148">
        <v>-2987966</v>
      </c>
      <c r="S32" s="1005">
        <f t="shared" si="2"/>
        <v>-2987966</v>
      </c>
    </row>
    <row r="33" spans="1:19" ht="12.75">
      <c r="A33" s="1020" t="s">
        <v>959</v>
      </c>
      <c r="B33" s="1013" t="s">
        <v>1263</v>
      </c>
      <c r="C33" s="1021" t="s">
        <v>955</v>
      </c>
      <c r="D33" s="1145"/>
      <c r="E33" s="1142">
        <f t="shared" si="0"/>
        <v>3770518</v>
      </c>
      <c r="F33" s="1146"/>
      <c r="G33" s="1147"/>
      <c r="H33" s="1148">
        <v>3770518</v>
      </c>
      <c r="I33" s="1147"/>
      <c r="J33" s="1147"/>
      <c r="K33" s="1148"/>
      <c r="L33" s="1148"/>
      <c r="M33" s="1005">
        <f t="shared" si="1"/>
        <v>3770518</v>
      </c>
      <c r="N33" s="1146"/>
      <c r="O33" s="1147"/>
      <c r="P33" s="1147"/>
      <c r="Q33" s="1147"/>
      <c r="R33" s="1148"/>
      <c r="S33" s="1005">
        <f t="shared" si="2"/>
        <v>0</v>
      </c>
    </row>
    <row r="34" spans="1:19" ht="12.75">
      <c r="A34" s="1020" t="s">
        <v>959</v>
      </c>
      <c r="B34" s="1013" t="s">
        <v>1263</v>
      </c>
      <c r="C34" s="1021" t="s">
        <v>1264</v>
      </c>
      <c r="D34" s="1145"/>
      <c r="E34" s="1142">
        <f t="shared" si="0"/>
        <v>10713258</v>
      </c>
      <c r="F34" s="1146"/>
      <c r="G34" s="1147"/>
      <c r="H34" s="1148"/>
      <c r="I34" s="1147"/>
      <c r="J34" s="1147"/>
      <c r="K34" s="1148"/>
      <c r="L34" s="1148">
        <v>10713258</v>
      </c>
      <c r="M34" s="1005">
        <f t="shared" si="1"/>
        <v>10713258</v>
      </c>
      <c r="N34" s="1146"/>
      <c r="O34" s="1147"/>
      <c r="P34" s="1147"/>
      <c r="Q34" s="1147"/>
      <c r="R34" s="1148"/>
      <c r="S34" s="1005">
        <f t="shared" si="2"/>
        <v>0</v>
      </c>
    </row>
    <row r="35" spans="1:19" ht="12.75">
      <c r="A35" s="1020" t="s">
        <v>959</v>
      </c>
      <c r="B35" s="1013" t="s">
        <v>960</v>
      </c>
      <c r="C35" s="1021" t="s">
        <v>1265</v>
      </c>
      <c r="D35" s="1145"/>
      <c r="E35" s="1142">
        <f t="shared" si="0"/>
        <v>10713258</v>
      </c>
      <c r="F35" s="1146"/>
      <c r="G35" s="1147"/>
      <c r="H35" s="1148">
        <v>10713258</v>
      </c>
      <c r="I35" s="1147"/>
      <c r="J35" s="1147"/>
      <c r="K35" s="1148"/>
      <c r="L35" s="1148"/>
      <c r="M35" s="1005">
        <f t="shared" si="1"/>
        <v>10713258</v>
      </c>
      <c r="N35" s="1146"/>
      <c r="O35" s="1147"/>
      <c r="P35" s="1147"/>
      <c r="Q35" s="1147"/>
      <c r="R35" s="1148"/>
      <c r="S35" s="1005">
        <f t="shared" si="2"/>
        <v>0</v>
      </c>
    </row>
    <row r="36" spans="1:19" ht="12.75">
      <c r="A36" s="1020" t="s">
        <v>959</v>
      </c>
      <c r="B36" s="1013" t="s">
        <v>960</v>
      </c>
      <c r="C36" s="1021" t="s">
        <v>1265</v>
      </c>
      <c r="D36" s="1145"/>
      <c r="E36" s="1142">
        <f t="shared" si="0"/>
        <v>-10713258</v>
      </c>
      <c r="F36" s="1146"/>
      <c r="G36" s="1147"/>
      <c r="H36" s="1148"/>
      <c r="I36" s="1147"/>
      <c r="J36" s="1147"/>
      <c r="K36" s="1148"/>
      <c r="L36" s="1148">
        <v>-10713258</v>
      </c>
      <c r="M36" s="1005">
        <f t="shared" si="1"/>
        <v>-10713258</v>
      </c>
      <c r="N36" s="1146"/>
      <c r="O36" s="1147"/>
      <c r="P36" s="1147"/>
      <c r="Q36" s="1147"/>
      <c r="R36" s="1148"/>
      <c r="S36" s="1005">
        <f t="shared" si="2"/>
        <v>0</v>
      </c>
    </row>
    <row r="37" spans="1:19" ht="12.75">
      <c r="A37" s="1020" t="s">
        <v>961</v>
      </c>
      <c r="B37" s="1013" t="s">
        <v>962</v>
      </c>
      <c r="C37" s="1021" t="s">
        <v>955</v>
      </c>
      <c r="D37" s="1145"/>
      <c r="E37" s="1142">
        <f t="shared" si="0"/>
        <v>874412</v>
      </c>
      <c r="F37" s="1146"/>
      <c r="G37" s="1147"/>
      <c r="H37" s="1147">
        <v>874412</v>
      </c>
      <c r="I37" s="1147"/>
      <c r="J37" s="1147"/>
      <c r="K37" s="1148"/>
      <c r="L37" s="1148"/>
      <c r="M37" s="1005">
        <f t="shared" si="1"/>
        <v>874412</v>
      </c>
      <c r="N37" s="1146"/>
      <c r="O37" s="1147"/>
      <c r="P37" s="1147"/>
      <c r="Q37" s="1147"/>
      <c r="R37" s="1148"/>
      <c r="S37" s="1005">
        <f t="shared" si="2"/>
        <v>0</v>
      </c>
    </row>
    <row r="38" spans="1:19" ht="12.75">
      <c r="A38" s="1020" t="s">
        <v>961</v>
      </c>
      <c r="B38" s="1013" t="s">
        <v>962</v>
      </c>
      <c r="C38" s="1021" t="s">
        <v>1264</v>
      </c>
      <c r="D38" s="1145"/>
      <c r="E38" s="1142">
        <f t="shared" si="0"/>
        <v>342636</v>
      </c>
      <c r="F38" s="1146"/>
      <c r="G38" s="1147"/>
      <c r="H38" s="1024"/>
      <c r="I38" s="1147"/>
      <c r="J38" s="1147"/>
      <c r="K38" s="1148"/>
      <c r="L38" s="1148">
        <v>342636</v>
      </c>
      <c r="M38" s="1005">
        <f t="shared" si="1"/>
        <v>342636</v>
      </c>
      <c r="N38" s="1146"/>
      <c r="O38" s="1147"/>
      <c r="P38" s="1147"/>
      <c r="Q38" s="1147"/>
      <c r="R38" s="1148"/>
      <c r="S38" s="1005">
        <f t="shared" si="2"/>
        <v>0</v>
      </c>
    </row>
    <row r="39" spans="1:19" ht="12.75">
      <c r="A39" s="1020" t="s">
        <v>961</v>
      </c>
      <c r="B39" s="1013" t="s">
        <v>962</v>
      </c>
      <c r="C39" s="1021" t="s">
        <v>1265</v>
      </c>
      <c r="D39" s="1145"/>
      <c r="E39" s="1142">
        <f t="shared" si="0"/>
        <v>342636</v>
      </c>
      <c r="F39" s="1146"/>
      <c r="G39" s="1147"/>
      <c r="H39" s="1025">
        <v>342636</v>
      </c>
      <c r="I39" s="1147"/>
      <c r="J39" s="1147"/>
      <c r="K39" s="1148"/>
      <c r="L39" s="1148"/>
      <c r="M39" s="1005">
        <f t="shared" si="1"/>
        <v>342636</v>
      </c>
      <c r="N39" s="1146"/>
      <c r="O39" s="1147"/>
      <c r="P39" s="1147"/>
      <c r="Q39" s="1147"/>
      <c r="R39" s="1148"/>
      <c r="S39" s="1005">
        <f t="shared" si="2"/>
        <v>0</v>
      </c>
    </row>
    <row r="40" spans="1:19" ht="12.75">
      <c r="A40" s="1020" t="s">
        <v>961</v>
      </c>
      <c r="B40" s="1013" t="s">
        <v>962</v>
      </c>
      <c r="C40" s="1021" t="s">
        <v>1265</v>
      </c>
      <c r="D40" s="1145"/>
      <c r="E40" s="1142">
        <f t="shared" si="0"/>
        <v>-342636</v>
      </c>
      <c r="F40" s="1146"/>
      <c r="G40" s="1147"/>
      <c r="H40" s="1025"/>
      <c r="I40" s="1147"/>
      <c r="J40" s="1147"/>
      <c r="K40" s="1148"/>
      <c r="L40" s="1148">
        <v>-342636</v>
      </c>
      <c r="M40" s="1005">
        <f t="shared" si="1"/>
        <v>-342636</v>
      </c>
      <c r="N40" s="1146"/>
      <c r="O40" s="1147"/>
      <c r="P40" s="1147"/>
      <c r="Q40" s="1147"/>
      <c r="R40" s="1148"/>
      <c r="S40" s="1005">
        <f t="shared" si="2"/>
        <v>0</v>
      </c>
    </row>
    <row r="41" spans="1:19" ht="12.75">
      <c r="A41" s="1020" t="s">
        <v>963</v>
      </c>
      <c r="B41" s="1013" t="s">
        <v>964</v>
      </c>
      <c r="C41" s="1021" t="s">
        <v>955</v>
      </c>
      <c r="D41" s="1145"/>
      <c r="E41" s="1142">
        <f t="shared" si="0"/>
        <v>497732</v>
      </c>
      <c r="F41" s="1146"/>
      <c r="G41" s="1147"/>
      <c r="H41" s="1147">
        <v>497732</v>
      </c>
      <c r="I41" s="1147"/>
      <c r="J41" s="1147"/>
      <c r="K41" s="1148"/>
      <c r="L41" s="1148"/>
      <c r="M41" s="1005">
        <f t="shared" si="1"/>
        <v>497732</v>
      </c>
      <c r="N41" s="1146"/>
      <c r="O41" s="1147"/>
      <c r="P41" s="1147"/>
      <c r="Q41" s="1147"/>
      <c r="R41" s="1148"/>
      <c r="S41" s="1005">
        <f t="shared" si="2"/>
        <v>0</v>
      </c>
    </row>
    <row r="42" spans="1:19" ht="12.75">
      <c r="A42" s="1020" t="s">
        <v>963</v>
      </c>
      <c r="B42" s="1013" t="s">
        <v>964</v>
      </c>
      <c r="C42" s="1021" t="s">
        <v>1264</v>
      </c>
      <c r="D42" s="1041"/>
      <c r="E42" s="1142">
        <f t="shared" si="0"/>
        <v>2736684</v>
      </c>
      <c r="F42" s="1146"/>
      <c r="G42" s="1147"/>
      <c r="H42" s="1024"/>
      <c r="I42" s="1147"/>
      <c r="J42" s="1147"/>
      <c r="K42" s="1148"/>
      <c r="L42" s="1148">
        <v>2736684</v>
      </c>
      <c r="M42" s="1005">
        <f t="shared" si="1"/>
        <v>2736684</v>
      </c>
      <c r="N42" s="1146"/>
      <c r="O42" s="1147"/>
      <c r="P42" s="1147"/>
      <c r="Q42" s="1147"/>
      <c r="R42" s="1148"/>
      <c r="S42" s="1005">
        <f t="shared" si="2"/>
        <v>0</v>
      </c>
    </row>
    <row r="43" spans="1:19" ht="12.75">
      <c r="A43" s="1020" t="s">
        <v>963</v>
      </c>
      <c r="B43" s="1013" t="s">
        <v>964</v>
      </c>
      <c r="C43" s="1021" t="s">
        <v>1266</v>
      </c>
      <c r="D43" s="1022"/>
      <c r="E43" s="1142">
        <f t="shared" si="0"/>
        <v>2736684</v>
      </c>
      <c r="F43" s="1146"/>
      <c r="G43" s="1147"/>
      <c r="H43" s="1025">
        <v>2736684</v>
      </c>
      <c r="I43" s="1147"/>
      <c r="J43" s="1147"/>
      <c r="K43" s="1148"/>
      <c r="L43" s="1148"/>
      <c r="M43" s="1005">
        <f t="shared" si="1"/>
        <v>2736684</v>
      </c>
      <c r="N43" s="1146"/>
      <c r="O43" s="1147"/>
      <c r="P43" s="1147"/>
      <c r="Q43" s="1147"/>
      <c r="R43" s="1148"/>
      <c r="S43" s="1005">
        <f t="shared" si="2"/>
        <v>0</v>
      </c>
    </row>
    <row r="44" spans="1:19" ht="12.75">
      <c r="A44" s="1020" t="s">
        <v>963</v>
      </c>
      <c r="B44" s="1013" t="s">
        <v>964</v>
      </c>
      <c r="C44" s="1021" t="s">
        <v>1266</v>
      </c>
      <c r="D44" s="1022"/>
      <c r="E44" s="1142">
        <f t="shared" si="0"/>
        <v>-2736684</v>
      </c>
      <c r="F44" s="1146"/>
      <c r="G44" s="1147"/>
      <c r="H44" s="1025"/>
      <c r="I44" s="1147"/>
      <c r="J44" s="1147"/>
      <c r="K44" s="1148"/>
      <c r="L44" s="1148">
        <v>-2736684</v>
      </c>
      <c r="M44" s="1005">
        <f t="shared" si="1"/>
        <v>-2736684</v>
      </c>
      <c r="N44" s="1146"/>
      <c r="O44" s="1147"/>
      <c r="P44" s="1147"/>
      <c r="Q44" s="1147"/>
      <c r="R44" s="1148"/>
      <c r="S44" s="1005">
        <f t="shared" si="2"/>
        <v>0</v>
      </c>
    </row>
    <row r="45" spans="1:19" ht="12.75">
      <c r="A45" s="1020" t="s">
        <v>965</v>
      </c>
      <c r="B45" s="1013" t="s">
        <v>966</v>
      </c>
      <c r="C45" s="1021" t="s">
        <v>955</v>
      </c>
      <c r="D45" s="1145"/>
      <c r="E45" s="1142">
        <f t="shared" si="0"/>
        <v>175757</v>
      </c>
      <c r="F45" s="1146"/>
      <c r="G45" s="1147"/>
      <c r="H45" s="1147">
        <v>175757</v>
      </c>
      <c r="I45" s="1147"/>
      <c r="J45" s="1147"/>
      <c r="K45" s="1148"/>
      <c r="L45" s="1148"/>
      <c r="M45" s="1005">
        <f t="shared" si="1"/>
        <v>175757</v>
      </c>
      <c r="N45" s="1146"/>
      <c r="O45" s="1147"/>
      <c r="P45" s="1147"/>
      <c r="Q45" s="1147"/>
      <c r="R45" s="1148"/>
      <c r="S45" s="1005">
        <f t="shared" si="2"/>
        <v>0</v>
      </c>
    </row>
    <row r="46" spans="1:19" ht="12.75">
      <c r="A46" s="1020" t="s">
        <v>965</v>
      </c>
      <c r="B46" s="1013" t="s">
        <v>1267</v>
      </c>
      <c r="C46" s="1021" t="s">
        <v>1268</v>
      </c>
      <c r="D46" s="1145"/>
      <c r="E46" s="1142">
        <f t="shared" si="0"/>
        <v>244645</v>
      </c>
      <c r="F46" s="1146"/>
      <c r="G46" s="1147"/>
      <c r="H46" s="1147">
        <v>244645</v>
      </c>
      <c r="I46" s="1147"/>
      <c r="J46" s="1147"/>
      <c r="K46" s="1148"/>
      <c r="L46" s="1025"/>
      <c r="M46" s="1005">
        <f t="shared" si="1"/>
        <v>244645</v>
      </c>
      <c r="N46" s="1146"/>
      <c r="O46" s="1147"/>
      <c r="P46" s="1147"/>
      <c r="Q46" s="1147"/>
      <c r="R46" s="1148"/>
      <c r="S46" s="1005">
        <f t="shared" si="2"/>
        <v>0</v>
      </c>
    </row>
    <row r="47" spans="1:19" ht="12.75">
      <c r="A47" s="1020" t="s">
        <v>969</v>
      </c>
      <c r="B47" s="1013" t="s">
        <v>970</v>
      </c>
      <c r="C47" s="1021" t="s">
        <v>973</v>
      </c>
      <c r="D47" s="1145"/>
      <c r="E47" s="1142">
        <f t="shared" si="0"/>
        <v>0</v>
      </c>
      <c r="F47" s="1146"/>
      <c r="G47" s="1147"/>
      <c r="H47" s="1147"/>
      <c r="I47" s="1147"/>
      <c r="J47" s="1147"/>
      <c r="K47" s="1148">
        <v>1377950</v>
      </c>
      <c r="L47" s="1148"/>
      <c r="M47" s="1005">
        <f t="shared" si="1"/>
        <v>1377950</v>
      </c>
      <c r="N47" s="1146"/>
      <c r="O47" s="1147"/>
      <c r="P47" s="1147"/>
      <c r="Q47" s="1147"/>
      <c r="R47" s="1148">
        <v>-1377950</v>
      </c>
      <c r="S47" s="1005">
        <f t="shared" si="2"/>
        <v>-1377950</v>
      </c>
    </row>
    <row r="48" spans="1:19" ht="12.75">
      <c r="A48" s="849" t="s">
        <v>969</v>
      </c>
      <c r="B48" s="1029" t="s">
        <v>1269</v>
      </c>
      <c r="C48" s="1149" t="s">
        <v>1270</v>
      </c>
      <c r="D48" s="1145"/>
      <c r="E48" s="1142">
        <f t="shared" si="0"/>
        <v>1085000</v>
      </c>
      <c r="F48" s="1146"/>
      <c r="G48" s="1147"/>
      <c r="H48" s="1147"/>
      <c r="I48" s="1147"/>
      <c r="J48" s="1147"/>
      <c r="K48" s="1148"/>
      <c r="L48" s="1148"/>
      <c r="M48" s="1005">
        <f t="shared" si="1"/>
        <v>0</v>
      </c>
      <c r="N48" s="1146">
        <v>1085000</v>
      </c>
      <c r="O48" s="1147"/>
      <c r="P48" s="1147"/>
      <c r="Q48" s="1147"/>
      <c r="R48" s="1148"/>
      <c r="S48" s="1005">
        <f t="shared" si="2"/>
        <v>1085000</v>
      </c>
    </row>
    <row r="49" spans="1:19" ht="12.75">
      <c r="A49" s="849" t="s">
        <v>969</v>
      </c>
      <c r="B49" s="1029" t="s">
        <v>1271</v>
      </c>
      <c r="C49" s="1149" t="s">
        <v>1272</v>
      </c>
      <c r="D49" s="1145"/>
      <c r="E49" s="1142">
        <f t="shared" si="0"/>
        <v>292950</v>
      </c>
      <c r="F49" s="1146"/>
      <c r="G49" s="1147"/>
      <c r="H49" s="1147"/>
      <c r="I49" s="1147"/>
      <c r="J49" s="1147"/>
      <c r="K49" s="1148"/>
      <c r="L49" s="1148"/>
      <c r="M49" s="1005">
        <f t="shared" si="1"/>
        <v>0</v>
      </c>
      <c r="N49" s="1146">
        <v>292950</v>
      </c>
      <c r="O49" s="1147"/>
      <c r="P49" s="1147"/>
      <c r="Q49" s="1147"/>
      <c r="R49" s="1148"/>
      <c r="S49" s="1005">
        <f t="shared" si="2"/>
        <v>292950</v>
      </c>
    </row>
    <row r="50" spans="1:19" ht="12.75">
      <c r="A50" s="849" t="s">
        <v>974</v>
      </c>
      <c r="B50" s="1029" t="s">
        <v>1273</v>
      </c>
      <c r="C50" s="1003" t="s">
        <v>1274</v>
      </c>
      <c r="D50" s="1145"/>
      <c r="E50" s="1142">
        <f t="shared" si="0"/>
        <v>290000000</v>
      </c>
      <c r="F50" s="1146"/>
      <c r="G50" s="1147"/>
      <c r="H50" s="1147"/>
      <c r="I50" s="1147"/>
      <c r="J50" s="1147"/>
      <c r="K50" s="1148"/>
      <c r="L50" s="1148"/>
      <c r="M50" s="1005">
        <f t="shared" si="1"/>
        <v>0</v>
      </c>
      <c r="N50" s="1146"/>
      <c r="O50" s="1147"/>
      <c r="P50" s="1147"/>
      <c r="Q50" s="1147">
        <v>290000000</v>
      </c>
      <c r="R50" s="1148"/>
      <c r="S50" s="1005">
        <f t="shared" si="2"/>
        <v>290000000</v>
      </c>
    </row>
    <row r="51" spans="1:19" ht="12.75">
      <c r="A51" s="849" t="s">
        <v>1275</v>
      </c>
      <c r="B51" s="1029" t="s">
        <v>1276</v>
      </c>
      <c r="C51" s="1003" t="s">
        <v>1277</v>
      </c>
      <c r="D51" s="1145"/>
      <c r="E51" s="1142">
        <f t="shared" si="0"/>
        <v>0</v>
      </c>
      <c r="F51" s="1146"/>
      <c r="G51" s="1147"/>
      <c r="H51" s="1147"/>
      <c r="I51" s="1147"/>
      <c r="J51" s="1147"/>
      <c r="K51" s="1148"/>
      <c r="L51" s="1148"/>
      <c r="M51" s="1005">
        <f t="shared" si="1"/>
        <v>0</v>
      </c>
      <c r="N51" s="1146"/>
      <c r="O51" s="1147">
        <v>17415385</v>
      </c>
      <c r="P51" s="1147"/>
      <c r="Q51" s="1147"/>
      <c r="R51" s="1148">
        <v>-17415385</v>
      </c>
      <c r="S51" s="1005">
        <f t="shared" si="2"/>
        <v>0</v>
      </c>
    </row>
    <row r="52" spans="1:19" ht="12.75">
      <c r="A52" s="849" t="s">
        <v>1278</v>
      </c>
      <c r="B52" s="1029" t="s">
        <v>1279</v>
      </c>
      <c r="C52" s="1003" t="s">
        <v>1280</v>
      </c>
      <c r="D52" s="1145"/>
      <c r="E52" s="1142">
        <f t="shared" si="0"/>
        <v>0</v>
      </c>
      <c r="F52" s="1146"/>
      <c r="G52" s="1147"/>
      <c r="H52" s="1147"/>
      <c r="I52" s="1147"/>
      <c r="J52" s="1147"/>
      <c r="K52" s="1148"/>
      <c r="L52" s="1148"/>
      <c r="M52" s="1005">
        <f t="shared" si="1"/>
        <v>0</v>
      </c>
      <c r="N52" s="1146">
        <v>2407421</v>
      </c>
      <c r="O52" s="1147"/>
      <c r="P52" s="1147"/>
      <c r="Q52" s="1147"/>
      <c r="R52" s="1148">
        <v>-2407421</v>
      </c>
      <c r="S52" s="1005">
        <f t="shared" si="2"/>
        <v>0</v>
      </c>
    </row>
    <row r="53" spans="1:19" ht="12.75">
      <c r="A53" s="849" t="s">
        <v>1281</v>
      </c>
      <c r="B53" s="1029" t="s">
        <v>1282</v>
      </c>
      <c r="C53" s="1003" t="s">
        <v>1283</v>
      </c>
      <c r="D53" s="1145"/>
      <c r="E53" s="1142">
        <f t="shared" si="0"/>
        <v>0</v>
      </c>
      <c r="F53" s="1150"/>
      <c r="G53" s="1151"/>
      <c r="H53" s="1151"/>
      <c r="I53" s="1151"/>
      <c r="J53" s="1151"/>
      <c r="K53" s="1151"/>
      <c r="L53" s="1152"/>
      <c r="M53" s="1005">
        <f t="shared" si="1"/>
        <v>0</v>
      </c>
      <c r="N53" s="1146">
        <v>383499</v>
      </c>
      <c r="O53" s="1147"/>
      <c r="P53" s="1147"/>
      <c r="Q53" s="1147"/>
      <c r="R53" s="1148">
        <v>-383499</v>
      </c>
      <c r="S53" s="1005">
        <f t="shared" si="2"/>
        <v>0</v>
      </c>
    </row>
    <row r="54" spans="1:19" ht="12.75">
      <c r="A54" s="849" t="s">
        <v>1284</v>
      </c>
      <c r="B54" s="1029" t="s">
        <v>1285</v>
      </c>
      <c r="C54" s="1003" t="s">
        <v>1286</v>
      </c>
      <c r="D54" s="1145"/>
      <c r="E54" s="1142">
        <f t="shared" si="0"/>
        <v>0</v>
      </c>
      <c r="F54" s="1146"/>
      <c r="G54" s="1147"/>
      <c r="H54" s="1147"/>
      <c r="I54" s="1147"/>
      <c r="J54" s="1147"/>
      <c r="K54" s="1148"/>
      <c r="L54" s="1148"/>
      <c r="M54" s="1005">
        <f t="shared" si="1"/>
        <v>0</v>
      </c>
      <c r="N54" s="1146">
        <v>317500</v>
      </c>
      <c r="O54" s="1147"/>
      <c r="P54" s="1147"/>
      <c r="Q54" s="1147"/>
      <c r="R54" s="1148">
        <v>-317500</v>
      </c>
      <c r="S54" s="1005">
        <f t="shared" si="2"/>
        <v>0</v>
      </c>
    </row>
    <row r="55" spans="1:19" ht="12.75">
      <c r="A55" s="849" t="s">
        <v>1287</v>
      </c>
      <c r="B55" s="1029" t="s">
        <v>1288</v>
      </c>
      <c r="C55" s="1003" t="s">
        <v>1289</v>
      </c>
      <c r="D55" s="1145"/>
      <c r="E55" s="1142">
        <f t="shared" si="0"/>
        <v>0</v>
      </c>
      <c r="F55" s="1146"/>
      <c r="G55" s="1147"/>
      <c r="H55" s="1147"/>
      <c r="I55" s="1147"/>
      <c r="J55" s="1147"/>
      <c r="K55" s="1148"/>
      <c r="L55" s="1148"/>
      <c r="M55" s="1005">
        <f t="shared" si="1"/>
        <v>0</v>
      </c>
      <c r="N55" s="1146">
        <v>193780</v>
      </c>
      <c r="O55" s="1147"/>
      <c r="P55" s="1147"/>
      <c r="Q55" s="1147"/>
      <c r="R55" s="1148">
        <v>-193780</v>
      </c>
      <c r="S55" s="1005">
        <f t="shared" si="2"/>
        <v>0</v>
      </c>
    </row>
    <row r="56" spans="1:19" ht="12.75">
      <c r="A56" s="849" t="s">
        <v>1290</v>
      </c>
      <c r="B56" s="1029" t="s">
        <v>1291</v>
      </c>
      <c r="C56" s="1003" t="s">
        <v>1292</v>
      </c>
      <c r="D56" s="1145"/>
      <c r="E56" s="1142">
        <f t="shared" si="0"/>
        <v>0</v>
      </c>
      <c r="F56" s="1146"/>
      <c r="G56" s="1147"/>
      <c r="H56" s="1147"/>
      <c r="I56" s="1147"/>
      <c r="J56" s="1147"/>
      <c r="K56" s="1148"/>
      <c r="L56" s="1148"/>
      <c r="M56" s="1005">
        <f t="shared" si="1"/>
        <v>0</v>
      </c>
      <c r="N56" s="1146">
        <v>2592788</v>
      </c>
      <c r="O56" s="1147"/>
      <c r="P56" s="1147"/>
      <c r="Q56" s="1147"/>
      <c r="R56" s="1148">
        <v>-2592788</v>
      </c>
      <c r="S56" s="1005">
        <f t="shared" si="2"/>
        <v>0</v>
      </c>
    </row>
    <row r="57" spans="1:19" ht="12.75">
      <c r="A57" s="849" t="s">
        <v>1293</v>
      </c>
      <c r="B57" s="1029" t="s">
        <v>1294</v>
      </c>
      <c r="C57" s="1003" t="s">
        <v>1295</v>
      </c>
      <c r="D57" s="1145"/>
      <c r="E57" s="1142">
        <f t="shared" si="0"/>
        <v>0</v>
      </c>
      <c r="F57" s="1146"/>
      <c r="G57" s="1147"/>
      <c r="H57" s="1147"/>
      <c r="I57" s="1147">
        <v>84000</v>
      </c>
      <c r="J57" s="1147"/>
      <c r="K57" s="1148"/>
      <c r="L57" s="1148">
        <v>-84000</v>
      </c>
      <c r="M57" s="1005">
        <f t="shared" si="1"/>
        <v>0</v>
      </c>
      <c r="N57" s="1146"/>
      <c r="O57" s="1147"/>
      <c r="P57" s="1147"/>
      <c r="Q57" s="1147"/>
      <c r="R57" s="1148"/>
      <c r="S57" s="1005">
        <f t="shared" si="2"/>
        <v>0</v>
      </c>
    </row>
    <row r="58" spans="1:19" ht="12.75">
      <c r="A58" s="849" t="s">
        <v>977</v>
      </c>
      <c r="B58" s="1029" t="s">
        <v>1296</v>
      </c>
      <c r="C58" s="1003" t="s">
        <v>988</v>
      </c>
      <c r="D58" s="1145"/>
      <c r="E58" s="1142">
        <f t="shared" si="0"/>
        <v>30000</v>
      </c>
      <c r="F58" s="1146"/>
      <c r="G58" s="1147"/>
      <c r="H58" s="1147"/>
      <c r="I58" s="1147"/>
      <c r="J58" s="1147"/>
      <c r="K58" s="1148"/>
      <c r="L58" s="1148"/>
      <c r="M58" s="1005">
        <f t="shared" si="1"/>
        <v>0</v>
      </c>
      <c r="N58" s="1146"/>
      <c r="O58" s="1147"/>
      <c r="P58" s="1147"/>
      <c r="Q58" s="1147"/>
      <c r="R58" s="1148">
        <v>30000</v>
      </c>
      <c r="S58" s="1005">
        <f t="shared" si="2"/>
        <v>30000</v>
      </c>
    </row>
    <row r="59" spans="1:19" ht="12.75">
      <c r="A59" s="1020" t="s">
        <v>1007</v>
      </c>
      <c r="B59" s="1013" t="s">
        <v>1297</v>
      </c>
      <c r="C59" s="1021" t="s">
        <v>1009</v>
      </c>
      <c r="D59" s="1145"/>
      <c r="E59" s="1142">
        <f t="shared" si="0"/>
        <v>2715729</v>
      </c>
      <c r="F59" s="1146"/>
      <c r="G59" s="1147"/>
      <c r="H59" s="1147"/>
      <c r="I59" s="1147"/>
      <c r="J59" s="1147"/>
      <c r="K59" s="1148"/>
      <c r="L59" s="1148">
        <v>2715729</v>
      </c>
      <c r="M59" s="1005">
        <f t="shared" si="1"/>
        <v>2715729</v>
      </c>
      <c r="N59" s="1146"/>
      <c r="O59" s="1147"/>
      <c r="P59" s="1147"/>
      <c r="Q59" s="1147"/>
      <c r="R59" s="1148"/>
      <c r="S59" s="1005">
        <f t="shared" si="2"/>
        <v>0</v>
      </c>
    </row>
    <row r="60" spans="1:19" ht="12.75">
      <c r="A60" s="1020" t="s">
        <v>1010</v>
      </c>
      <c r="B60" s="1013" t="s">
        <v>948</v>
      </c>
      <c r="C60" s="1021" t="s">
        <v>1011</v>
      </c>
      <c r="D60" s="1145"/>
      <c r="E60" s="1142">
        <f t="shared" si="0"/>
        <v>9130</v>
      </c>
      <c r="F60" s="1146"/>
      <c r="G60" s="1147"/>
      <c r="H60" s="1147"/>
      <c r="I60" s="1147"/>
      <c r="J60" s="1147"/>
      <c r="K60" s="1148"/>
      <c r="L60" s="1148">
        <v>9130</v>
      </c>
      <c r="M60" s="1005">
        <f t="shared" si="1"/>
        <v>9130</v>
      </c>
      <c r="N60" s="1146"/>
      <c r="O60" s="1147"/>
      <c r="P60" s="1147"/>
      <c r="Q60" s="1147"/>
      <c r="R60" s="1148"/>
      <c r="S60" s="1005">
        <f t="shared" si="2"/>
        <v>0</v>
      </c>
    </row>
    <row r="61" spans="1:19" ht="12.75">
      <c r="A61" s="1020" t="s">
        <v>1012</v>
      </c>
      <c r="B61" s="1013" t="s">
        <v>1298</v>
      </c>
      <c r="C61" s="1021" t="s">
        <v>973</v>
      </c>
      <c r="D61" s="1145"/>
      <c r="E61" s="1142">
        <f t="shared" si="0"/>
        <v>0</v>
      </c>
      <c r="F61" s="1146"/>
      <c r="G61" s="1147"/>
      <c r="H61" s="1147"/>
      <c r="I61" s="1147"/>
      <c r="J61" s="1147"/>
      <c r="K61" s="1148">
        <v>599622</v>
      </c>
      <c r="L61" s="1148">
        <v>-599622</v>
      </c>
      <c r="M61" s="1005">
        <f t="shared" si="1"/>
        <v>0</v>
      </c>
      <c r="N61" s="1146"/>
      <c r="O61" s="1147"/>
      <c r="P61" s="1147"/>
      <c r="Q61" s="1147"/>
      <c r="R61" s="1148"/>
      <c r="S61" s="1005">
        <f t="shared" si="2"/>
        <v>0</v>
      </c>
    </row>
    <row r="62" spans="1:19" ht="12.75">
      <c r="A62" s="1020" t="s">
        <v>1012</v>
      </c>
      <c r="B62" s="1013" t="s">
        <v>1299</v>
      </c>
      <c r="C62" s="1021" t="s">
        <v>973</v>
      </c>
      <c r="D62" s="1145"/>
      <c r="E62" s="1142">
        <f t="shared" si="0"/>
        <v>599622</v>
      </c>
      <c r="F62" s="1146"/>
      <c r="G62" s="1147"/>
      <c r="H62" s="1147"/>
      <c r="I62" s="1147"/>
      <c r="J62" s="1147"/>
      <c r="K62" s="1148"/>
      <c r="L62" s="1148"/>
      <c r="M62" s="1005">
        <f t="shared" si="1"/>
        <v>0</v>
      </c>
      <c r="N62" s="1146">
        <v>599622</v>
      </c>
      <c r="O62" s="1147"/>
      <c r="P62" s="1147"/>
      <c r="Q62" s="1147"/>
      <c r="R62" s="1148"/>
      <c r="S62" s="1005">
        <f t="shared" si="2"/>
        <v>599622</v>
      </c>
    </row>
    <row r="63" spans="1:19" ht="12.75">
      <c r="A63" s="1020" t="s">
        <v>1014</v>
      </c>
      <c r="B63" s="1013" t="s">
        <v>1300</v>
      </c>
      <c r="C63" s="1021" t="s">
        <v>973</v>
      </c>
      <c r="D63" s="1145"/>
      <c r="E63" s="1142">
        <f t="shared" si="0"/>
        <v>0</v>
      </c>
      <c r="F63" s="1146"/>
      <c r="G63" s="1147"/>
      <c r="H63" s="1147"/>
      <c r="I63" s="1147"/>
      <c r="J63" s="1147"/>
      <c r="K63" s="1148">
        <v>178901</v>
      </c>
      <c r="L63" s="1148">
        <v>-178901</v>
      </c>
      <c r="M63" s="1005">
        <f t="shared" si="1"/>
        <v>0</v>
      </c>
      <c r="N63" s="1146"/>
      <c r="O63" s="1147"/>
      <c r="P63" s="1147"/>
      <c r="Q63" s="1147"/>
      <c r="R63" s="1148"/>
      <c r="S63" s="1005">
        <f t="shared" si="2"/>
        <v>0</v>
      </c>
    </row>
    <row r="64" spans="1:19" ht="12.75">
      <c r="A64" s="1020" t="s">
        <v>1014</v>
      </c>
      <c r="B64" s="1013" t="s">
        <v>1301</v>
      </c>
      <c r="C64" s="1021" t="s">
        <v>973</v>
      </c>
      <c r="D64" s="1145"/>
      <c r="E64" s="1142">
        <f t="shared" si="0"/>
        <v>178901</v>
      </c>
      <c r="F64" s="1146"/>
      <c r="G64" s="1147"/>
      <c r="H64" s="1147"/>
      <c r="I64" s="1147"/>
      <c r="J64" s="1147"/>
      <c r="K64" s="1148"/>
      <c r="L64" s="1148"/>
      <c r="M64" s="1005">
        <f t="shared" si="1"/>
        <v>0</v>
      </c>
      <c r="N64" s="1146">
        <v>178901</v>
      </c>
      <c r="O64" s="1147"/>
      <c r="P64" s="1147"/>
      <c r="Q64" s="1147"/>
      <c r="R64" s="1148"/>
      <c r="S64" s="1005">
        <f t="shared" si="2"/>
        <v>178901</v>
      </c>
    </row>
    <row r="65" spans="1:19" ht="13.5" thickBot="1">
      <c r="A65" s="849" t="s">
        <v>1302</v>
      </c>
      <c r="B65" s="1029" t="s">
        <v>1303</v>
      </c>
      <c r="C65" s="1003" t="s">
        <v>1304</v>
      </c>
      <c r="D65" s="1145"/>
      <c r="E65" s="1142">
        <f t="shared" si="0"/>
        <v>0</v>
      </c>
      <c r="F65" s="1146"/>
      <c r="G65" s="1147"/>
      <c r="H65" s="1147"/>
      <c r="I65" s="1147"/>
      <c r="J65" s="1147"/>
      <c r="K65" s="1148"/>
      <c r="L65" s="1148"/>
      <c r="M65" s="1005">
        <f t="shared" si="1"/>
        <v>0</v>
      </c>
      <c r="N65" s="1146">
        <v>-25398000</v>
      </c>
      <c r="O65" s="1147">
        <v>25398000</v>
      </c>
      <c r="P65" s="1147"/>
      <c r="Q65" s="1147"/>
      <c r="R65" s="1148"/>
      <c r="S65" s="1005">
        <f t="shared" si="2"/>
        <v>0</v>
      </c>
    </row>
    <row r="66" spans="1:19" ht="13.5" thickBot="1">
      <c r="A66" s="1153"/>
      <c r="B66" s="1154" t="s">
        <v>1305</v>
      </c>
      <c r="C66" s="977" t="s">
        <v>1306</v>
      </c>
      <c r="D66" s="1060">
        <v>41820</v>
      </c>
      <c r="E66" s="1155">
        <f t="shared" si="0"/>
        <v>2131988891</v>
      </c>
      <c r="F66" s="1156">
        <f aca="true" t="shared" si="3" ref="F66:S66">SUM(F5:F65)</f>
        <v>274025000</v>
      </c>
      <c r="G66" s="1157">
        <f t="shared" si="3"/>
        <v>71195000</v>
      </c>
      <c r="H66" s="1157">
        <f t="shared" si="3"/>
        <v>240097642</v>
      </c>
      <c r="I66" s="1157">
        <f t="shared" si="3"/>
        <v>34907990</v>
      </c>
      <c r="J66" s="1157">
        <f t="shared" si="3"/>
        <v>82034000</v>
      </c>
      <c r="K66" s="1157">
        <f t="shared" si="3"/>
        <v>353662118</v>
      </c>
      <c r="L66" s="1158">
        <f t="shared" si="3"/>
        <v>15408612</v>
      </c>
      <c r="M66" s="1155">
        <f t="shared" si="3"/>
        <v>1071330362</v>
      </c>
      <c r="N66" s="1156">
        <f t="shared" si="3"/>
        <v>165099181</v>
      </c>
      <c r="O66" s="1157">
        <f t="shared" si="3"/>
        <v>319966019</v>
      </c>
      <c r="P66" s="1157">
        <f t="shared" si="3"/>
        <v>6120000</v>
      </c>
      <c r="Q66" s="1157">
        <f t="shared" si="3"/>
        <v>290000000</v>
      </c>
      <c r="R66" s="1157">
        <f t="shared" si="3"/>
        <v>279473329</v>
      </c>
      <c r="S66" s="1155">
        <f t="shared" si="3"/>
        <v>1060658529</v>
      </c>
    </row>
    <row r="67" spans="1:19" ht="12.75">
      <c r="A67" s="849" t="s">
        <v>1020</v>
      </c>
      <c r="B67" s="1002" t="s">
        <v>1021</v>
      </c>
      <c r="C67" s="1003" t="s">
        <v>1022</v>
      </c>
      <c r="D67" s="1041"/>
      <c r="E67" s="1142">
        <f t="shared" si="0"/>
        <v>460248</v>
      </c>
      <c r="F67" s="1143"/>
      <c r="G67" s="1024"/>
      <c r="H67" s="1024"/>
      <c r="I67" s="1024"/>
      <c r="J67" s="1024"/>
      <c r="K67" s="1144"/>
      <c r="L67" s="1144">
        <v>460248</v>
      </c>
      <c r="M67" s="1005">
        <f>SUM(F67:L67)</f>
        <v>460248</v>
      </c>
      <c r="N67" s="1143"/>
      <c r="O67" s="1024"/>
      <c r="P67" s="1024"/>
      <c r="Q67" s="1024"/>
      <c r="R67" s="1144"/>
      <c r="S67" s="1005">
        <f>SUM(N67:R67)</f>
        <v>0</v>
      </c>
    </row>
    <row r="68" spans="1:19" ht="12.75">
      <c r="A68" s="849" t="s">
        <v>1029</v>
      </c>
      <c r="B68" s="1002" t="s">
        <v>1030</v>
      </c>
      <c r="C68" s="1003" t="s">
        <v>1031</v>
      </c>
      <c r="D68" s="1145"/>
      <c r="E68" s="1142">
        <f t="shared" si="0"/>
        <v>460248</v>
      </c>
      <c r="F68" s="1146"/>
      <c r="G68" s="1147"/>
      <c r="H68" s="1147"/>
      <c r="I68" s="1147"/>
      <c r="J68" s="1147"/>
      <c r="K68" s="1148"/>
      <c r="L68" s="1148">
        <v>460248</v>
      </c>
      <c r="M68" s="1005">
        <f aca="true" t="shared" si="4" ref="M68:M131">SUM(F68:L68)</f>
        <v>460248</v>
      </c>
      <c r="N68" s="1146"/>
      <c r="O68" s="1147"/>
      <c r="P68" s="1147"/>
      <c r="Q68" s="1147"/>
      <c r="R68" s="1148"/>
      <c r="S68" s="1005">
        <f aca="true" t="shared" si="5" ref="S68:S131">SUM(N68:R68)</f>
        <v>0</v>
      </c>
    </row>
    <row r="69" spans="1:19" ht="12.75">
      <c r="A69" s="849" t="s">
        <v>1032</v>
      </c>
      <c r="B69" s="1002" t="s">
        <v>913</v>
      </c>
      <c r="C69" s="1003" t="s">
        <v>1033</v>
      </c>
      <c r="D69" s="1041"/>
      <c r="E69" s="1142">
        <f aca="true" t="shared" si="6" ref="E69:E132">SUM(M69+S69)</f>
        <v>809758</v>
      </c>
      <c r="F69" s="1143"/>
      <c r="G69" s="1024"/>
      <c r="H69" s="1024"/>
      <c r="I69" s="1024"/>
      <c r="J69" s="1024"/>
      <c r="K69" s="1144"/>
      <c r="L69" s="1144">
        <v>809758</v>
      </c>
      <c r="M69" s="1005">
        <f t="shared" si="4"/>
        <v>809758</v>
      </c>
      <c r="N69" s="1143"/>
      <c r="O69" s="1024"/>
      <c r="P69" s="1024"/>
      <c r="Q69" s="1024"/>
      <c r="R69" s="1144"/>
      <c r="S69" s="1005">
        <f t="shared" si="5"/>
        <v>0</v>
      </c>
    </row>
    <row r="70" spans="1:19" ht="12.75">
      <c r="A70" s="849" t="s">
        <v>1034</v>
      </c>
      <c r="B70" s="1002" t="s">
        <v>1307</v>
      </c>
      <c r="C70" s="1003" t="s">
        <v>1036</v>
      </c>
      <c r="D70" s="1041"/>
      <c r="E70" s="1142">
        <f t="shared" si="6"/>
        <v>455041</v>
      </c>
      <c r="F70" s="1143"/>
      <c r="G70" s="1024"/>
      <c r="H70" s="1024"/>
      <c r="I70" s="1024"/>
      <c r="J70" s="1024"/>
      <c r="K70" s="1144"/>
      <c r="L70" s="1144">
        <v>455041</v>
      </c>
      <c r="M70" s="1005">
        <f t="shared" si="4"/>
        <v>455041</v>
      </c>
      <c r="N70" s="1143"/>
      <c r="O70" s="1024"/>
      <c r="P70" s="1024"/>
      <c r="Q70" s="1024"/>
      <c r="R70" s="1144"/>
      <c r="S70" s="1005">
        <f t="shared" si="5"/>
        <v>0</v>
      </c>
    </row>
    <row r="71" spans="1:19" ht="12.75">
      <c r="A71" s="849" t="s">
        <v>1040</v>
      </c>
      <c r="B71" s="1029" t="s">
        <v>1041</v>
      </c>
      <c r="C71" s="1003" t="s">
        <v>973</v>
      </c>
      <c r="D71" s="1041"/>
      <c r="E71" s="1142">
        <f t="shared" si="6"/>
        <v>0</v>
      </c>
      <c r="F71" s="1143"/>
      <c r="G71" s="1024"/>
      <c r="H71" s="1024"/>
      <c r="I71" s="1024"/>
      <c r="J71" s="1024"/>
      <c r="K71" s="1144">
        <v>1382903</v>
      </c>
      <c r="L71" s="1144">
        <v>-1382903</v>
      </c>
      <c r="M71" s="1005">
        <f t="shared" si="4"/>
        <v>0</v>
      </c>
      <c r="N71" s="1143"/>
      <c r="O71" s="1024"/>
      <c r="P71" s="1024"/>
      <c r="Q71" s="1024"/>
      <c r="R71" s="1144"/>
      <c r="S71" s="1005">
        <f t="shared" si="5"/>
        <v>0</v>
      </c>
    </row>
    <row r="72" spans="1:19" ht="12.75">
      <c r="A72" s="849" t="s">
        <v>1040</v>
      </c>
      <c r="B72" s="1029" t="s">
        <v>1041</v>
      </c>
      <c r="C72" s="1003" t="s">
        <v>973</v>
      </c>
      <c r="D72" s="1145"/>
      <c r="E72" s="1142">
        <f t="shared" si="6"/>
        <v>1382903</v>
      </c>
      <c r="F72" s="1146">
        <v>1088900</v>
      </c>
      <c r="G72" s="1147">
        <v>294003</v>
      </c>
      <c r="H72" s="1147"/>
      <c r="I72" s="1147"/>
      <c r="J72" s="1147"/>
      <c r="K72" s="1148"/>
      <c r="L72" s="1148"/>
      <c r="M72" s="1005">
        <f t="shared" si="4"/>
        <v>1382903</v>
      </c>
      <c r="N72" s="1146"/>
      <c r="O72" s="1147"/>
      <c r="P72" s="1147"/>
      <c r="Q72" s="1147"/>
      <c r="R72" s="1148"/>
      <c r="S72" s="1005">
        <f t="shared" si="5"/>
        <v>0</v>
      </c>
    </row>
    <row r="73" spans="1:19" ht="12.75">
      <c r="A73" s="849" t="s">
        <v>1308</v>
      </c>
      <c r="B73" s="1029" t="s">
        <v>1309</v>
      </c>
      <c r="C73" s="1003" t="s">
        <v>1310</v>
      </c>
      <c r="D73" s="1145"/>
      <c r="E73" s="1142">
        <f t="shared" si="6"/>
        <v>0</v>
      </c>
      <c r="F73" s="1146"/>
      <c r="G73" s="1147"/>
      <c r="H73" s="1147"/>
      <c r="I73" s="1147">
        <v>300000</v>
      </c>
      <c r="J73" s="1147"/>
      <c r="K73" s="1148"/>
      <c r="L73" s="1148">
        <v>-300000</v>
      </c>
      <c r="M73" s="1005">
        <f t="shared" si="4"/>
        <v>0</v>
      </c>
      <c r="N73" s="1146"/>
      <c r="O73" s="1147"/>
      <c r="P73" s="1147"/>
      <c r="Q73" s="1147"/>
      <c r="R73" s="1148"/>
      <c r="S73" s="1005">
        <f t="shared" si="5"/>
        <v>0</v>
      </c>
    </row>
    <row r="74" spans="1:19" ht="12.75">
      <c r="A74" s="849" t="s">
        <v>1042</v>
      </c>
      <c r="B74" s="1029" t="s">
        <v>1043</v>
      </c>
      <c r="C74" s="1003" t="s">
        <v>973</v>
      </c>
      <c r="D74" s="1145"/>
      <c r="E74" s="1142">
        <f t="shared" si="6"/>
        <v>0</v>
      </c>
      <c r="F74" s="1146"/>
      <c r="G74" s="1147"/>
      <c r="H74" s="1147"/>
      <c r="I74" s="1147"/>
      <c r="J74" s="1147"/>
      <c r="K74" s="1148">
        <v>101600</v>
      </c>
      <c r="L74" s="1148">
        <v>-101600</v>
      </c>
      <c r="M74" s="1005">
        <f t="shared" si="4"/>
        <v>0</v>
      </c>
      <c r="N74" s="1146"/>
      <c r="O74" s="1147"/>
      <c r="P74" s="1147"/>
      <c r="Q74" s="1147"/>
      <c r="R74" s="1148"/>
      <c r="S74" s="1005">
        <f t="shared" si="5"/>
        <v>0</v>
      </c>
    </row>
    <row r="75" spans="1:19" ht="12.75">
      <c r="A75" s="849" t="s">
        <v>1042</v>
      </c>
      <c r="B75" s="1029" t="s">
        <v>1043</v>
      </c>
      <c r="C75" s="1003" t="s">
        <v>973</v>
      </c>
      <c r="D75" s="1145"/>
      <c r="E75" s="1142">
        <f t="shared" si="6"/>
        <v>101600</v>
      </c>
      <c r="F75" s="1146">
        <v>80000</v>
      </c>
      <c r="G75" s="1147">
        <v>21600</v>
      </c>
      <c r="H75" s="1147"/>
      <c r="I75" s="1147"/>
      <c r="J75" s="1147"/>
      <c r="K75" s="1148"/>
      <c r="L75" s="1148"/>
      <c r="M75" s="1005">
        <f t="shared" si="4"/>
        <v>101600</v>
      </c>
      <c r="N75" s="1146"/>
      <c r="O75" s="1147"/>
      <c r="P75" s="1147"/>
      <c r="Q75" s="1147"/>
      <c r="R75" s="1148"/>
      <c r="S75" s="1005">
        <f t="shared" si="5"/>
        <v>0</v>
      </c>
    </row>
    <row r="76" spans="1:19" ht="12.75">
      <c r="A76" s="849" t="s">
        <v>1045</v>
      </c>
      <c r="B76" s="1029" t="s">
        <v>1046</v>
      </c>
      <c r="C76" s="1042" t="s">
        <v>1047</v>
      </c>
      <c r="D76" s="1145"/>
      <c r="E76" s="1142">
        <f t="shared" si="6"/>
        <v>2358000</v>
      </c>
      <c r="F76" s="1146"/>
      <c r="G76" s="1147"/>
      <c r="H76" s="1147"/>
      <c r="I76" s="1147"/>
      <c r="J76" s="1147"/>
      <c r="K76" s="1148"/>
      <c r="L76" s="1148"/>
      <c r="M76" s="1005">
        <f t="shared" si="4"/>
        <v>0</v>
      </c>
      <c r="N76" s="1146"/>
      <c r="O76" s="1147"/>
      <c r="P76" s="1147"/>
      <c r="Q76" s="1147"/>
      <c r="R76" s="1148">
        <v>2358000</v>
      </c>
      <c r="S76" s="1005">
        <f t="shared" si="5"/>
        <v>2358000</v>
      </c>
    </row>
    <row r="77" spans="1:19" ht="12.75">
      <c r="A77" s="849" t="s">
        <v>1048</v>
      </c>
      <c r="B77" s="1029" t="s">
        <v>1049</v>
      </c>
      <c r="C77" s="1042" t="s">
        <v>1050</v>
      </c>
      <c r="D77" s="1145"/>
      <c r="E77" s="1142">
        <f t="shared" si="6"/>
        <v>2073529</v>
      </c>
      <c r="F77" s="1146"/>
      <c r="G77" s="1147"/>
      <c r="H77" s="1147"/>
      <c r="I77" s="1147"/>
      <c r="J77" s="1147"/>
      <c r="K77" s="1148"/>
      <c r="L77" s="1148"/>
      <c r="M77" s="1005">
        <f t="shared" si="4"/>
        <v>0</v>
      </c>
      <c r="N77" s="1146"/>
      <c r="O77" s="1147">
        <v>2073529</v>
      </c>
      <c r="P77" s="1147"/>
      <c r="Q77" s="1147"/>
      <c r="R77" s="1148"/>
      <c r="S77" s="1005">
        <f t="shared" si="5"/>
        <v>2073529</v>
      </c>
    </row>
    <row r="78" spans="1:19" ht="12.75">
      <c r="A78" s="849" t="s">
        <v>1051</v>
      </c>
      <c r="B78" s="1029" t="s">
        <v>1311</v>
      </c>
      <c r="C78" s="1042" t="s">
        <v>1053</v>
      </c>
      <c r="D78" s="1145"/>
      <c r="E78" s="1142">
        <f>SUM(M78+S78)</f>
        <v>2923680</v>
      </c>
      <c r="F78" s="1146">
        <v>2041079</v>
      </c>
      <c r="G78" s="1147">
        <v>622680</v>
      </c>
      <c r="H78" s="1147">
        <v>259921</v>
      </c>
      <c r="I78" s="1147"/>
      <c r="J78" s="1147"/>
      <c r="K78" s="1148"/>
      <c r="L78" s="1148"/>
      <c r="M78" s="1005">
        <f t="shared" si="4"/>
        <v>2923680</v>
      </c>
      <c r="N78" s="1146"/>
      <c r="O78" s="1147"/>
      <c r="P78" s="1147"/>
      <c r="Q78" s="1147"/>
      <c r="R78" s="1148"/>
      <c r="S78" s="1005">
        <f t="shared" si="5"/>
        <v>0</v>
      </c>
    </row>
    <row r="79" spans="1:19" ht="12.75">
      <c r="A79" s="849" t="s">
        <v>1312</v>
      </c>
      <c r="B79" s="1029" t="s">
        <v>1313</v>
      </c>
      <c r="C79" s="1003" t="s">
        <v>1446</v>
      </c>
      <c r="D79" s="1145"/>
      <c r="E79" s="1142">
        <f t="shared" si="6"/>
        <v>0</v>
      </c>
      <c r="F79" s="1146"/>
      <c r="G79" s="1147"/>
      <c r="H79" s="1147"/>
      <c r="I79" s="1147">
        <v>2156936</v>
      </c>
      <c r="J79" s="1147"/>
      <c r="K79" s="1148"/>
      <c r="L79" s="1148">
        <v>-2156936</v>
      </c>
      <c r="M79" s="1005">
        <f t="shared" si="4"/>
        <v>0</v>
      </c>
      <c r="N79" s="1146"/>
      <c r="O79" s="1147"/>
      <c r="P79" s="1147"/>
      <c r="Q79" s="1147"/>
      <c r="R79" s="1148"/>
      <c r="S79" s="1005">
        <f t="shared" si="5"/>
        <v>0</v>
      </c>
    </row>
    <row r="80" spans="1:19" ht="12.75">
      <c r="A80" s="849" t="s">
        <v>1054</v>
      </c>
      <c r="B80" s="1029" t="s">
        <v>1055</v>
      </c>
      <c r="C80" s="1003" t="s">
        <v>973</v>
      </c>
      <c r="D80" s="1145"/>
      <c r="E80" s="1142">
        <f t="shared" si="6"/>
        <v>0</v>
      </c>
      <c r="F80" s="1146"/>
      <c r="G80" s="1147"/>
      <c r="H80" s="1147"/>
      <c r="I80" s="1147"/>
      <c r="J80" s="1147"/>
      <c r="K80" s="1148">
        <v>1060400</v>
      </c>
      <c r="L80" s="1148">
        <v>-1060400</v>
      </c>
      <c r="M80" s="1005">
        <f t="shared" si="4"/>
        <v>0</v>
      </c>
      <c r="N80" s="1146"/>
      <c r="O80" s="1147"/>
      <c r="P80" s="1147"/>
      <c r="Q80" s="1147"/>
      <c r="R80" s="1148"/>
      <c r="S80" s="1005">
        <f t="shared" si="5"/>
        <v>0</v>
      </c>
    </row>
    <row r="81" spans="1:19" ht="12.75">
      <c r="A81" s="849" t="s">
        <v>1054</v>
      </c>
      <c r="B81" s="1029" t="s">
        <v>1055</v>
      </c>
      <c r="C81" s="1003" t="s">
        <v>973</v>
      </c>
      <c r="D81" s="1145"/>
      <c r="E81" s="1142">
        <f t="shared" si="6"/>
        <v>1060400</v>
      </c>
      <c r="F81" s="1146">
        <v>520000</v>
      </c>
      <c r="G81" s="1147">
        <v>140400</v>
      </c>
      <c r="H81" s="1147">
        <v>400000</v>
      </c>
      <c r="I81" s="1147"/>
      <c r="J81" s="1147"/>
      <c r="K81" s="1148"/>
      <c r="L81" s="1148"/>
      <c r="M81" s="1005">
        <f t="shared" si="4"/>
        <v>1060400</v>
      </c>
      <c r="N81" s="1146"/>
      <c r="O81" s="1147"/>
      <c r="P81" s="1147"/>
      <c r="Q81" s="1147"/>
      <c r="R81" s="1148"/>
      <c r="S81" s="1005">
        <f t="shared" si="5"/>
        <v>0</v>
      </c>
    </row>
    <row r="82" spans="1:19" ht="12.75">
      <c r="A82" s="849" t="s">
        <v>1056</v>
      </c>
      <c r="B82" s="1029" t="s">
        <v>1057</v>
      </c>
      <c r="C82" s="1003" t="s">
        <v>973</v>
      </c>
      <c r="D82" s="1145"/>
      <c r="E82" s="1142">
        <f t="shared" si="6"/>
        <v>0</v>
      </c>
      <c r="F82" s="1146"/>
      <c r="G82" s="1147"/>
      <c r="H82" s="1147"/>
      <c r="I82" s="1147"/>
      <c r="J82" s="1147"/>
      <c r="K82" s="1148">
        <v>180000</v>
      </c>
      <c r="L82" s="1148">
        <v>-180000</v>
      </c>
      <c r="M82" s="1005">
        <f t="shared" si="4"/>
        <v>0</v>
      </c>
      <c r="N82" s="1146"/>
      <c r="O82" s="1147"/>
      <c r="P82" s="1147"/>
      <c r="Q82" s="1147"/>
      <c r="R82" s="1148"/>
      <c r="S82" s="1005">
        <f t="shared" si="5"/>
        <v>0</v>
      </c>
    </row>
    <row r="83" spans="1:19" ht="12.75">
      <c r="A83" s="849" t="s">
        <v>1056</v>
      </c>
      <c r="B83" s="1029" t="s">
        <v>1057</v>
      </c>
      <c r="C83" s="1003" t="s">
        <v>973</v>
      </c>
      <c r="D83" s="1145"/>
      <c r="E83" s="1142">
        <f t="shared" si="6"/>
        <v>180000</v>
      </c>
      <c r="F83" s="1146"/>
      <c r="G83" s="1147"/>
      <c r="H83" s="1147">
        <v>180000</v>
      </c>
      <c r="I83" s="1147"/>
      <c r="J83" s="1147"/>
      <c r="K83" s="1148"/>
      <c r="L83" s="1148"/>
      <c r="M83" s="1005">
        <f t="shared" si="4"/>
        <v>180000</v>
      </c>
      <c r="N83" s="1146"/>
      <c r="O83" s="1147"/>
      <c r="P83" s="1147"/>
      <c r="Q83" s="1147"/>
      <c r="R83" s="1148"/>
      <c r="S83" s="1005">
        <f t="shared" si="5"/>
        <v>0</v>
      </c>
    </row>
    <row r="84" spans="1:19" ht="12.75">
      <c r="A84" s="849" t="s">
        <v>1058</v>
      </c>
      <c r="B84" s="1029" t="s">
        <v>1059</v>
      </c>
      <c r="C84" s="1003" t="s">
        <v>973</v>
      </c>
      <c r="D84" s="1145"/>
      <c r="E84" s="1142">
        <f t="shared" si="6"/>
        <v>0</v>
      </c>
      <c r="F84" s="1146"/>
      <c r="G84" s="1147"/>
      <c r="H84" s="1147"/>
      <c r="I84" s="1147"/>
      <c r="J84" s="1147"/>
      <c r="K84" s="1148">
        <v>112000</v>
      </c>
      <c r="L84" s="1148">
        <v>-112000</v>
      </c>
      <c r="M84" s="1005">
        <f t="shared" si="4"/>
        <v>0</v>
      </c>
      <c r="N84" s="1146"/>
      <c r="O84" s="1147"/>
      <c r="P84" s="1147"/>
      <c r="Q84" s="1147"/>
      <c r="R84" s="1148"/>
      <c r="S84" s="1005">
        <f t="shared" si="5"/>
        <v>0</v>
      </c>
    </row>
    <row r="85" spans="1:19" ht="12.75">
      <c r="A85" s="849" t="s">
        <v>1058</v>
      </c>
      <c r="B85" s="1029" t="s">
        <v>1059</v>
      </c>
      <c r="C85" s="1003" t="s">
        <v>973</v>
      </c>
      <c r="D85" s="1145"/>
      <c r="E85" s="1142">
        <f t="shared" si="6"/>
        <v>112000</v>
      </c>
      <c r="F85" s="1146"/>
      <c r="G85" s="1147"/>
      <c r="H85" s="1147">
        <v>112000</v>
      </c>
      <c r="I85" s="1147"/>
      <c r="J85" s="1147"/>
      <c r="K85" s="1148"/>
      <c r="L85" s="1148"/>
      <c r="M85" s="1005">
        <f t="shared" si="4"/>
        <v>112000</v>
      </c>
      <c r="N85" s="1146"/>
      <c r="O85" s="1147"/>
      <c r="P85" s="1147"/>
      <c r="Q85" s="1147"/>
      <c r="R85" s="1148"/>
      <c r="S85" s="1005">
        <f t="shared" si="5"/>
        <v>0</v>
      </c>
    </row>
    <row r="86" spans="1:19" ht="12.75">
      <c r="A86" s="849" t="s">
        <v>1060</v>
      </c>
      <c r="B86" s="1029" t="s">
        <v>1061</v>
      </c>
      <c r="C86" s="1042" t="s">
        <v>1062</v>
      </c>
      <c r="D86" s="1145"/>
      <c r="E86" s="1142">
        <f t="shared" si="6"/>
        <v>179994</v>
      </c>
      <c r="F86" s="1146"/>
      <c r="G86" s="1147"/>
      <c r="H86" s="1147"/>
      <c r="I86" s="1147"/>
      <c r="J86" s="1147"/>
      <c r="K86" s="1148"/>
      <c r="L86" s="1148">
        <v>179994</v>
      </c>
      <c r="M86" s="1005">
        <f t="shared" si="4"/>
        <v>179994</v>
      </c>
      <c r="N86" s="1146"/>
      <c r="O86" s="1147"/>
      <c r="P86" s="1147"/>
      <c r="Q86" s="1147"/>
      <c r="R86" s="1148"/>
      <c r="S86" s="1005">
        <f t="shared" si="5"/>
        <v>0</v>
      </c>
    </row>
    <row r="87" spans="1:19" ht="12.75">
      <c r="A87" s="849" t="s">
        <v>1063</v>
      </c>
      <c r="B87" s="1029" t="s">
        <v>1064</v>
      </c>
      <c r="C87" s="1042" t="s">
        <v>1065</v>
      </c>
      <c r="D87" s="1145"/>
      <c r="E87" s="1142">
        <f t="shared" si="6"/>
        <v>90000</v>
      </c>
      <c r="F87" s="1146"/>
      <c r="G87" s="1147"/>
      <c r="H87" s="1147"/>
      <c r="I87" s="1147"/>
      <c r="J87" s="1147"/>
      <c r="K87" s="1148"/>
      <c r="L87" s="1148">
        <v>90000</v>
      </c>
      <c r="M87" s="1005">
        <f t="shared" si="4"/>
        <v>90000</v>
      </c>
      <c r="N87" s="1146"/>
      <c r="O87" s="1147"/>
      <c r="P87" s="1147"/>
      <c r="Q87" s="1147"/>
      <c r="R87" s="1148"/>
      <c r="S87" s="1005">
        <f t="shared" si="5"/>
        <v>0</v>
      </c>
    </row>
    <row r="88" spans="1:19" ht="12.75">
      <c r="A88" s="849" t="s">
        <v>1066</v>
      </c>
      <c r="B88" s="1029" t="s">
        <v>1067</v>
      </c>
      <c r="C88" s="1042" t="s">
        <v>1068</v>
      </c>
      <c r="D88" s="1145"/>
      <c r="E88" s="1142">
        <f t="shared" si="6"/>
        <v>2500000</v>
      </c>
      <c r="F88" s="1146"/>
      <c r="G88" s="1147"/>
      <c r="H88" s="1147">
        <v>2500000</v>
      </c>
      <c r="I88" s="1147"/>
      <c r="J88" s="1147"/>
      <c r="K88" s="1148"/>
      <c r="L88" s="1148"/>
      <c r="M88" s="1005">
        <f t="shared" si="4"/>
        <v>2500000</v>
      </c>
      <c r="N88" s="1146"/>
      <c r="O88" s="1147"/>
      <c r="P88" s="1147"/>
      <c r="Q88" s="1147"/>
      <c r="R88" s="1148"/>
      <c r="S88" s="1005">
        <f t="shared" si="5"/>
        <v>0</v>
      </c>
    </row>
    <row r="89" spans="1:19" ht="12.75">
      <c r="A89" s="849" t="s">
        <v>1069</v>
      </c>
      <c r="B89" s="1029" t="s">
        <v>1070</v>
      </c>
      <c r="C89" s="1042" t="s">
        <v>1071</v>
      </c>
      <c r="D89" s="1145"/>
      <c r="E89" s="1142">
        <f t="shared" si="6"/>
        <v>722049</v>
      </c>
      <c r="F89" s="1146"/>
      <c r="G89" s="1147"/>
      <c r="H89" s="1147"/>
      <c r="I89" s="1147"/>
      <c r="J89" s="1147"/>
      <c r="K89" s="1148"/>
      <c r="L89" s="1148">
        <v>722049</v>
      </c>
      <c r="M89" s="1005">
        <f t="shared" si="4"/>
        <v>722049</v>
      </c>
      <c r="N89" s="1146"/>
      <c r="O89" s="1147"/>
      <c r="P89" s="1147"/>
      <c r="Q89" s="1147"/>
      <c r="R89" s="1148"/>
      <c r="S89" s="1005">
        <f t="shared" si="5"/>
        <v>0</v>
      </c>
    </row>
    <row r="90" spans="1:19" ht="12.75">
      <c r="A90" s="849" t="s">
        <v>1072</v>
      </c>
      <c r="B90" s="1029" t="s">
        <v>1073</v>
      </c>
      <c r="C90" s="1042" t="s">
        <v>1074</v>
      </c>
      <c r="D90" s="1145"/>
      <c r="E90" s="1142">
        <f t="shared" si="6"/>
        <v>32000</v>
      </c>
      <c r="F90" s="1146"/>
      <c r="G90" s="1147"/>
      <c r="H90" s="1147"/>
      <c r="I90" s="1147"/>
      <c r="J90" s="1147"/>
      <c r="K90" s="1148"/>
      <c r="L90" s="1148">
        <v>32000</v>
      </c>
      <c r="M90" s="1005">
        <f t="shared" si="4"/>
        <v>32000</v>
      </c>
      <c r="N90" s="1146"/>
      <c r="O90" s="1147"/>
      <c r="P90" s="1147"/>
      <c r="Q90" s="1147"/>
      <c r="R90" s="1148"/>
      <c r="S90" s="1005">
        <f t="shared" si="5"/>
        <v>0</v>
      </c>
    </row>
    <row r="91" spans="1:19" ht="12.75">
      <c r="A91" s="849" t="s">
        <v>1075</v>
      </c>
      <c r="B91" s="1029" t="s">
        <v>1076</v>
      </c>
      <c r="C91" s="1042" t="s">
        <v>1077</v>
      </c>
      <c r="D91" s="1145"/>
      <c r="E91" s="1142">
        <f t="shared" si="6"/>
        <v>251731</v>
      </c>
      <c r="F91" s="1146"/>
      <c r="G91" s="1147"/>
      <c r="H91" s="1147"/>
      <c r="I91" s="1147"/>
      <c r="J91" s="1147"/>
      <c r="K91" s="1148"/>
      <c r="L91" s="1148">
        <v>251731</v>
      </c>
      <c r="M91" s="1005">
        <f t="shared" si="4"/>
        <v>251731</v>
      </c>
      <c r="N91" s="1146"/>
      <c r="O91" s="1147"/>
      <c r="P91" s="1147"/>
      <c r="Q91" s="1147"/>
      <c r="R91" s="1148"/>
      <c r="S91" s="1005">
        <f t="shared" si="5"/>
        <v>0</v>
      </c>
    </row>
    <row r="92" spans="1:19" ht="12.75">
      <c r="A92" s="849" t="s">
        <v>1078</v>
      </c>
      <c r="B92" s="1029" t="s">
        <v>1079</v>
      </c>
      <c r="C92" s="1042" t="s">
        <v>1080</v>
      </c>
      <c r="D92" s="1145"/>
      <c r="E92" s="1142">
        <f t="shared" si="6"/>
        <v>20627000</v>
      </c>
      <c r="F92" s="1146">
        <v>15826000</v>
      </c>
      <c r="G92" s="1147">
        <v>500000</v>
      </c>
      <c r="H92" s="1147">
        <v>1000000</v>
      </c>
      <c r="I92" s="1147"/>
      <c r="J92" s="1147"/>
      <c r="K92" s="1148"/>
      <c r="L92" s="1148"/>
      <c r="M92" s="1005">
        <f t="shared" si="4"/>
        <v>17326000</v>
      </c>
      <c r="N92" s="1146"/>
      <c r="O92" s="1147"/>
      <c r="P92" s="1147"/>
      <c r="Q92" s="1147"/>
      <c r="R92" s="1148">
        <v>3301000</v>
      </c>
      <c r="S92" s="1005">
        <f t="shared" si="5"/>
        <v>3301000</v>
      </c>
    </row>
    <row r="93" spans="1:19" ht="12.75">
      <c r="A93" s="849" t="s">
        <v>1081</v>
      </c>
      <c r="B93" s="1029" t="s">
        <v>1082</v>
      </c>
      <c r="C93" s="1042" t="s">
        <v>1083</v>
      </c>
      <c r="D93" s="1145"/>
      <c r="E93" s="1142">
        <f t="shared" si="6"/>
        <v>9500000</v>
      </c>
      <c r="F93" s="1146"/>
      <c r="G93" s="1147"/>
      <c r="H93" s="1147">
        <v>9500000</v>
      </c>
      <c r="I93" s="1147"/>
      <c r="J93" s="1147"/>
      <c r="K93" s="1148"/>
      <c r="L93" s="1148"/>
      <c r="M93" s="1005">
        <f t="shared" si="4"/>
        <v>9500000</v>
      </c>
      <c r="N93" s="1146"/>
      <c r="O93" s="1147"/>
      <c r="P93" s="1147"/>
      <c r="Q93" s="1147"/>
      <c r="R93" s="1148"/>
      <c r="S93" s="1005">
        <f t="shared" si="5"/>
        <v>0</v>
      </c>
    </row>
    <row r="94" spans="1:19" ht="12.75">
      <c r="A94" s="849" t="s">
        <v>1084</v>
      </c>
      <c r="B94" s="1029" t="s">
        <v>1085</v>
      </c>
      <c r="C94" s="1042" t="s">
        <v>1086</v>
      </c>
      <c r="D94" s="1145"/>
      <c r="E94" s="1142">
        <f t="shared" si="6"/>
        <v>250488</v>
      </c>
      <c r="F94" s="1146"/>
      <c r="G94" s="1147"/>
      <c r="H94" s="1147">
        <v>250488</v>
      </c>
      <c r="I94" s="1147"/>
      <c r="J94" s="1147"/>
      <c r="K94" s="1148"/>
      <c r="L94" s="1148"/>
      <c r="M94" s="1005">
        <f t="shared" si="4"/>
        <v>250488</v>
      </c>
      <c r="N94" s="1146"/>
      <c r="O94" s="1147"/>
      <c r="P94" s="1147"/>
      <c r="Q94" s="1147"/>
      <c r="R94" s="1148"/>
      <c r="S94" s="1005">
        <f t="shared" si="5"/>
        <v>0</v>
      </c>
    </row>
    <row r="95" spans="1:19" ht="12.75">
      <c r="A95" s="849" t="s">
        <v>1087</v>
      </c>
      <c r="B95" s="1029" t="s">
        <v>1088</v>
      </c>
      <c r="C95" s="1042" t="s">
        <v>1089</v>
      </c>
      <c r="D95" s="1145"/>
      <c r="E95" s="1142">
        <f t="shared" si="6"/>
        <v>241050</v>
      </c>
      <c r="F95" s="1146"/>
      <c r="G95" s="1147"/>
      <c r="H95" s="1147"/>
      <c r="I95" s="1147"/>
      <c r="J95" s="1147"/>
      <c r="K95" s="1148"/>
      <c r="L95" s="1148">
        <v>241050</v>
      </c>
      <c r="M95" s="1005">
        <f t="shared" si="4"/>
        <v>241050</v>
      </c>
      <c r="N95" s="1146"/>
      <c r="O95" s="1147"/>
      <c r="P95" s="1147"/>
      <c r="Q95" s="1147"/>
      <c r="R95" s="1148"/>
      <c r="S95" s="1005">
        <f t="shared" si="5"/>
        <v>0</v>
      </c>
    </row>
    <row r="96" spans="1:19" ht="12.75">
      <c r="A96" s="849" t="s">
        <v>1090</v>
      </c>
      <c r="B96" s="1013" t="s">
        <v>1091</v>
      </c>
      <c r="C96" s="1021" t="s">
        <v>976</v>
      </c>
      <c r="D96" s="1145"/>
      <c r="E96" s="1142">
        <f t="shared" si="6"/>
        <v>-130000000</v>
      </c>
      <c r="F96" s="1146"/>
      <c r="G96" s="1147"/>
      <c r="H96" s="1147"/>
      <c r="I96" s="1147"/>
      <c r="J96" s="1147"/>
      <c r="K96" s="1148"/>
      <c r="L96" s="1148"/>
      <c r="M96" s="1005">
        <f t="shared" si="4"/>
        <v>0</v>
      </c>
      <c r="N96" s="1146"/>
      <c r="O96" s="1147"/>
      <c r="P96" s="1147"/>
      <c r="Q96" s="1147">
        <v>-130000000</v>
      </c>
      <c r="R96" s="1148"/>
      <c r="S96" s="1005">
        <f t="shared" si="5"/>
        <v>-130000000</v>
      </c>
    </row>
    <row r="97" spans="1:19" ht="12.75">
      <c r="A97" s="849" t="s">
        <v>1092</v>
      </c>
      <c r="B97" s="1029" t="s">
        <v>1314</v>
      </c>
      <c r="C97" s="1042" t="s">
        <v>976</v>
      </c>
      <c r="D97" s="1145"/>
      <c r="E97" s="1142">
        <f t="shared" si="6"/>
        <v>41500000</v>
      </c>
      <c r="F97" s="1146"/>
      <c r="G97" s="1147"/>
      <c r="H97" s="1147"/>
      <c r="I97" s="1147"/>
      <c r="J97" s="1147"/>
      <c r="K97" s="1148"/>
      <c r="L97" s="1148">
        <v>41500000</v>
      </c>
      <c r="M97" s="1005">
        <f t="shared" si="4"/>
        <v>41500000</v>
      </c>
      <c r="N97" s="1146"/>
      <c r="O97" s="1147"/>
      <c r="P97" s="1147"/>
      <c r="Q97" s="1147"/>
      <c r="R97" s="1148"/>
      <c r="S97" s="1005">
        <f t="shared" si="5"/>
        <v>0</v>
      </c>
    </row>
    <row r="98" spans="1:19" ht="12.75">
      <c r="A98" s="849" t="s">
        <v>1315</v>
      </c>
      <c r="B98" s="1029" t="s">
        <v>1316</v>
      </c>
      <c r="C98" s="1003" t="s">
        <v>1274</v>
      </c>
      <c r="D98" s="1145"/>
      <c r="E98" s="1142">
        <f t="shared" si="6"/>
        <v>0</v>
      </c>
      <c r="F98" s="1146"/>
      <c r="G98" s="1147"/>
      <c r="H98" s="1147"/>
      <c r="I98" s="1147"/>
      <c r="J98" s="1147"/>
      <c r="K98" s="1148"/>
      <c r="L98" s="1148">
        <v>-40000000</v>
      </c>
      <c r="M98" s="1005">
        <f t="shared" si="4"/>
        <v>-40000000</v>
      </c>
      <c r="N98" s="1146"/>
      <c r="O98" s="1147"/>
      <c r="P98" s="1147"/>
      <c r="Q98" s="1147">
        <v>40000000</v>
      </c>
      <c r="R98" s="1148"/>
      <c r="S98" s="1005">
        <f t="shared" si="5"/>
        <v>40000000</v>
      </c>
    </row>
    <row r="99" spans="1:19" ht="12.75">
      <c r="A99" s="849" t="s">
        <v>1317</v>
      </c>
      <c r="B99" s="1029" t="s">
        <v>1318</v>
      </c>
      <c r="C99" s="1003" t="s">
        <v>1319</v>
      </c>
      <c r="D99" s="1145"/>
      <c r="E99" s="1142">
        <f t="shared" si="6"/>
        <v>0</v>
      </c>
      <c r="F99" s="1146"/>
      <c r="G99" s="1147"/>
      <c r="H99" s="1147"/>
      <c r="I99" s="1147"/>
      <c r="J99" s="1147"/>
      <c r="K99" s="1148"/>
      <c r="L99" s="1148"/>
      <c r="M99" s="1005">
        <f t="shared" si="4"/>
        <v>0</v>
      </c>
      <c r="N99" s="1146">
        <v>790000</v>
      </c>
      <c r="O99" s="1147"/>
      <c r="P99" s="1147"/>
      <c r="Q99" s="1147"/>
      <c r="R99" s="1148">
        <v>-790000</v>
      </c>
      <c r="S99" s="1005">
        <f t="shared" si="5"/>
        <v>0</v>
      </c>
    </row>
    <row r="100" spans="1:19" ht="12.75">
      <c r="A100" s="849" t="s">
        <v>1320</v>
      </c>
      <c r="B100" s="1029" t="s">
        <v>1321</v>
      </c>
      <c r="C100" s="1003" t="s">
        <v>1322</v>
      </c>
      <c r="D100" s="1145"/>
      <c r="E100" s="1142">
        <f t="shared" si="6"/>
        <v>0</v>
      </c>
      <c r="F100" s="1146">
        <v>2831200</v>
      </c>
      <c r="G100" s="1147">
        <v>477760</v>
      </c>
      <c r="H100" s="1147">
        <v>10852785</v>
      </c>
      <c r="I100" s="1147"/>
      <c r="J100" s="1147"/>
      <c r="K100" s="1148"/>
      <c r="L100" s="1148">
        <v>-14161745</v>
      </c>
      <c r="M100" s="1005">
        <f t="shared" si="4"/>
        <v>0</v>
      </c>
      <c r="N100" s="1146"/>
      <c r="O100" s="1147"/>
      <c r="P100" s="1147"/>
      <c r="Q100" s="1147"/>
      <c r="R100" s="1148"/>
      <c r="S100" s="1005">
        <f t="shared" si="5"/>
        <v>0</v>
      </c>
    </row>
    <row r="101" spans="1:19" ht="12.75">
      <c r="A101" s="849" t="s">
        <v>1323</v>
      </c>
      <c r="B101" s="1029" t="s">
        <v>1324</v>
      </c>
      <c r="C101" s="1003" t="s">
        <v>1325</v>
      </c>
      <c r="D101" s="1145"/>
      <c r="E101" s="1142">
        <f t="shared" si="6"/>
        <v>0</v>
      </c>
      <c r="F101" s="1146"/>
      <c r="G101" s="1147"/>
      <c r="H101" s="1147"/>
      <c r="I101" s="1147"/>
      <c r="J101" s="1147"/>
      <c r="K101" s="1148"/>
      <c r="L101" s="1148">
        <v>15000000</v>
      </c>
      <c r="M101" s="1005">
        <f t="shared" si="4"/>
        <v>15000000</v>
      </c>
      <c r="N101" s="1146"/>
      <c r="O101" s="1147"/>
      <c r="P101" s="1147"/>
      <c r="Q101" s="1147"/>
      <c r="R101" s="1148">
        <v>-15000000</v>
      </c>
      <c r="S101" s="1005">
        <f t="shared" si="5"/>
        <v>-15000000</v>
      </c>
    </row>
    <row r="102" spans="1:19" ht="12.75">
      <c r="A102" s="849" t="s">
        <v>1094</v>
      </c>
      <c r="B102" s="1029" t="s">
        <v>1326</v>
      </c>
      <c r="C102" s="1003" t="s">
        <v>1327</v>
      </c>
      <c r="D102" s="1145"/>
      <c r="E102" s="1142">
        <f t="shared" si="6"/>
        <v>0</v>
      </c>
      <c r="F102" s="1146">
        <v>1854154</v>
      </c>
      <c r="G102" s="1147">
        <v>500621</v>
      </c>
      <c r="H102" s="1147"/>
      <c r="I102" s="1147"/>
      <c r="J102" s="1147"/>
      <c r="K102" s="1148"/>
      <c r="L102" s="1148">
        <v>-2354775</v>
      </c>
      <c r="M102" s="1005">
        <f t="shared" si="4"/>
        <v>0</v>
      </c>
      <c r="N102" s="1146"/>
      <c r="O102" s="1147"/>
      <c r="P102" s="1147"/>
      <c r="Q102" s="1147"/>
      <c r="R102" s="1148"/>
      <c r="S102" s="1005">
        <f t="shared" si="5"/>
        <v>0</v>
      </c>
    </row>
    <row r="103" spans="1:19" ht="12.75">
      <c r="A103" s="849" t="s">
        <v>1094</v>
      </c>
      <c r="B103" s="1029" t="s">
        <v>1095</v>
      </c>
      <c r="C103" s="1003" t="s">
        <v>973</v>
      </c>
      <c r="D103" s="1145"/>
      <c r="E103" s="1142">
        <f t="shared" si="6"/>
        <v>0</v>
      </c>
      <c r="F103" s="1146"/>
      <c r="G103" s="1147"/>
      <c r="H103" s="1147"/>
      <c r="I103" s="1147"/>
      <c r="J103" s="1147"/>
      <c r="K103" s="1148">
        <v>508000</v>
      </c>
      <c r="L103" s="1148">
        <v>-508000</v>
      </c>
      <c r="M103" s="1005">
        <f t="shared" si="4"/>
        <v>0</v>
      </c>
      <c r="N103" s="1146"/>
      <c r="O103" s="1147"/>
      <c r="P103" s="1147"/>
      <c r="Q103" s="1147"/>
      <c r="R103" s="1148"/>
      <c r="S103" s="1005">
        <f t="shared" si="5"/>
        <v>0</v>
      </c>
    </row>
    <row r="104" spans="1:19" ht="12.75">
      <c r="A104" s="849" t="s">
        <v>1094</v>
      </c>
      <c r="B104" s="1029" t="s">
        <v>1095</v>
      </c>
      <c r="C104" s="1003" t="s">
        <v>973</v>
      </c>
      <c r="D104" s="1145"/>
      <c r="E104" s="1142">
        <f t="shared" si="6"/>
        <v>508000</v>
      </c>
      <c r="F104" s="1146">
        <v>400000</v>
      </c>
      <c r="G104" s="1147">
        <v>108000</v>
      </c>
      <c r="H104" s="1147"/>
      <c r="I104" s="1147"/>
      <c r="J104" s="1147"/>
      <c r="K104" s="1148"/>
      <c r="L104" s="1148"/>
      <c r="M104" s="1005">
        <f t="shared" si="4"/>
        <v>508000</v>
      </c>
      <c r="N104" s="1146"/>
      <c r="O104" s="1147"/>
      <c r="P104" s="1147"/>
      <c r="Q104" s="1147"/>
      <c r="R104" s="1148"/>
      <c r="S104" s="1005">
        <f t="shared" si="5"/>
        <v>0</v>
      </c>
    </row>
    <row r="105" spans="1:19" ht="12.75">
      <c r="A105" s="849" t="s">
        <v>1328</v>
      </c>
      <c r="B105" s="1029" t="s">
        <v>1329</v>
      </c>
      <c r="C105" s="1059" t="s">
        <v>1330</v>
      </c>
      <c r="D105" s="1145"/>
      <c r="E105" s="1142">
        <f t="shared" si="6"/>
        <v>0</v>
      </c>
      <c r="F105" s="1146"/>
      <c r="G105" s="1147"/>
      <c r="H105" s="1147"/>
      <c r="I105" s="1147"/>
      <c r="J105" s="1147"/>
      <c r="K105" s="1148"/>
      <c r="L105" s="1148"/>
      <c r="M105" s="1005">
        <f t="shared" si="4"/>
        <v>0</v>
      </c>
      <c r="N105" s="1146">
        <v>390085</v>
      </c>
      <c r="O105" s="1147"/>
      <c r="P105" s="1147"/>
      <c r="Q105" s="1147"/>
      <c r="R105" s="1148">
        <v>-390085</v>
      </c>
      <c r="S105" s="1005">
        <f t="shared" si="5"/>
        <v>0</v>
      </c>
    </row>
    <row r="106" spans="1:19" ht="12.75">
      <c r="A106" s="849" t="s">
        <v>1331</v>
      </c>
      <c r="B106" s="1029" t="s">
        <v>1332</v>
      </c>
      <c r="C106" s="1003" t="s">
        <v>1333</v>
      </c>
      <c r="D106" s="1145"/>
      <c r="E106" s="1142">
        <f t="shared" si="6"/>
        <v>0</v>
      </c>
      <c r="F106" s="1146"/>
      <c r="G106" s="1147"/>
      <c r="H106" s="1147"/>
      <c r="I106" s="1147"/>
      <c r="J106" s="1147"/>
      <c r="K106" s="1148"/>
      <c r="L106" s="1148"/>
      <c r="M106" s="1005">
        <f t="shared" si="4"/>
        <v>0</v>
      </c>
      <c r="N106" s="1146">
        <v>171000</v>
      </c>
      <c r="O106" s="1147"/>
      <c r="P106" s="1147"/>
      <c r="Q106" s="1147"/>
      <c r="R106" s="1148">
        <v>-171000</v>
      </c>
      <c r="S106" s="1005">
        <f t="shared" si="5"/>
        <v>0</v>
      </c>
    </row>
    <row r="107" spans="1:19" ht="12.75">
      <c r="A107" s="849" t="s">
        <v>1334</v>
      </c>
      <c r="B107" s="1029" t="s">
        <v>1335</v>
      </c>
      <c r="C107" s="1003" t="s">
        <v>1336</v>
      </c>
      <c r="D107" s="1145"/>
      <c r="E107" s="1142">
        <f t="shared" si="6"/>
        <v>0</v>
      </c>
      <c r="F107" s="1146"/>
      <c r="G107" s="1147"/>
      <c r="H107" s="1147"/>
      <c r="I107" s="1147"/>
      <c r="J107" s="1147"/>
      <c r="K107" s="1148"/>
      <c r="L107" s="1148"/>
      <c r="M107" s="1005">
        <f t="shared" si="4"/>
        <v>0</v>
      </c>
      <c r="N107" s="1146"/>
      <c r="O107" s="1147">
        <v>5246000</v>
      </c>
      <c r="P107" s="1147"/>
      <c r="Q107" s="1147"/>
      <c r="R107" s="1148">
        <v>-5246000</v>
      </c>
      <c r="S107" s="1005">
        <f t="shared" si="5"/>
        <v>0</v>
      </c>
    </row>
    <row r="108" spans="1:19" ht="12.75">
      <c r="A108" s="849" t="s">
        <v>1337</v>
      </c>
      <c r="B108" s="1029" t="s">
        <v>1338</v>
      </c>
      <c r="C108" s="1003" t="s">
        <v>1339</v>
      </c>
      <c r="D108" s="1145"/>
      <c r="E108" s="1142">
        <f t="shared" si="6"/>
        <v>0</v>
      </c>
      <c r="F108" s="1146"/>
      <c r="G108" s="1147"/>
      <c r="H108" s="1147"/>
      <c r="I108" s="1147"/>
      <c r="J108" s="1147"/>
      <c r="K108" s="1148"/>
      <c r="L108" s="1148"/>
      <c r="M108" s="1005">
        <f t="shared" si="4"/>
        <v>0</v>
      </c>
      <c r="N108" s="1146">
        <v>55499</v>
      </c>
      <c r="O108" s="1147"/>
      <c r="P108" s="1147"/>
      <c r="Q108" s="1147"/>
      <c r="R108" s="1148">
        <v>-55499</v>
      </c>
      <c r="S108" s="1005">
        <f t="shared" si="5"/>
        <v>0</v>
      </c>
    </row>
    <row r="109" spans="1:19" ht="12.75">
      <c r="A109" s="849" t="s">
        <v>1096</v>
      </c>
      <c r="B109" s="1029" t="s">
        <v>1097</v>
      </c>
      <c r="C109" s="1003" t="s">
        <v>973</v>
      </c>
      <c r="D109" s="1145"/>
      <c r="E109" s="1142">
        <f t="shared" si="6"/>
        <v>183000</v>
      </c>
      <c r="F109" s="1146"/>
      <c r="G109" s="1147"/>
      <c r="H109" s="1147"/>
      <c r="I109" s="1147"/>
      <c r="J109" s="1147"/>
      <c r="K109" s="1148"/>
      <c r="L109" s="1148"/>
      <c r="M109" s="1005">
        <f t="shared" si="4"/>
        <v>0</v>
      </c>
      <c r="N109" s="1146"/>
      <c r="O109" s="1147">
        <v>183000</v>
      </c>
      <c r="P109" s="1147"/>
      <c r="Q109" s="1147"/>
      <c r="R109" s="1148"/>
      <c r="S109" s="1005">
        <f t="shared" si="5"/>
        <v>183000</v>
      </c>
    </row>
    <row r="110" spans="1:19" ht="12.75">
      <c r="A110" s="849" t="s">
        <v>1096</v>
      </c>
      <c r="B110" s="1029" t="s">
        <v>1097</v>
      </c>
      <c r="C110" s="1003" t="s">
        <v>973</v>
      </c>
      <c r="D110" s="1145"/>
      <c r="E110" s="1142">
        <f t="shared" si="6"/>
        <v>0</v>
      </c>
      <c r="F110" s="1146"/>
      <c r="G110" s="1147"/>
      <c r="H110" s="1147"/>
      <c r="I110" s="1147"/>
      <c r="J110" s="1147"/>
      <c r="K110" s="1148">
        <v>183000</v>
      </c>
      <c r="L110" s="1148"/>
      <c r="M110" s="1005">
        <f t="shared" si="4"/>
        <v>183000</v>
      </c>
      <c r="N110" s="1146"/>
      <c r="O110" s="1147"/>
      <c r="P110" s="1147"/>
      <c r="Q110" s="1147"/>
      <c r="R110" s="1148">
        <v>-183000</v>
      </c>
      <c r="S110" s="1005">
        <f t="shared" si="5"/>
        <v>-183000</v>
      </c>
    </row>
    <row r="111" spans="1:19" ht="12.75">
      <c r="A111" s="849" t="s">
        <v>1098</v>
      </c>
      <c r="B111" s="1029" t="s">
        <v>1099</v>
      </c>
      <c r="C111" s="1003" t="s">
        <v>973</v>
      </c>
      <c r="D111" s="1145"/>
      <c r="E111" s="1142">
        <f t="shared" si="6"/>
        <v>119190</v>
      </c>
      <c r="F111" s="1146"/>
      <c r="G111" s="1147"/>
      <c r="H111" s="1147"/>
      <c r="I111" s="1147"/>
      <c r="J111" s="1147"/>
      <c r="K111" s="1148"/>
      <c r="L111" s="1148"/>
      <c r="M111" s="1005">
        <f t="shared" si="4"/>
        <v>0</v>
      </c>
      <c r="N111" s="1146">
        <v>119190</v>
      </c>
      <c r="O111" s="1147"/>
      <c r="P111" s="1147"/>
      <c r="Q111" s="1147"/>
      <c r="R111" s="1148"/>
      <c r="S111" s="1005">
        <f t="shared" si="5"/>
        <v>119190</v>
      </c>
    </row>
    <row r="112" spans="1:19" ht="12.75">
      <c r="A112" s="849" t="s">
        <v>1098</v>
      </c>
      <c r="B112" s="1029" t="s">
        <v>1099</v>
      </c>
      <c r="C112" s="1003" t="s">
        <v>973</v>
      </c>
      <c r="D112" s="1145"/>
      <c r="E112" s="1142">
        <f t="shared" si="6"/>
        <v>0</v>
      </c>
      <c r="F112" s="1146"/>
      <c r="G112" s="1147"/>
      <c r="H112" s="1147"/>
      <c r="I112" s="1147"/>
      <c r="J112" s="1147"/>
      <c r="K112" s="1148">
        <v>119190</v>
      </c>
      <c r="L112" s="1148"/>
      <c r="M112" s="1005">
        <f t="shared" si="4"/>
        <v>119190</v>
      </c>
      <c r="N112" s="1146"/>
      <c r="O112" s="1147"/>
      <c r="P112" s="1147"/>
      <c r="Q112" s="1147"/>
      <c r="R112" s="1148">
        <v>-119190</v>
      </c>
      <c r="S112" s="1005">
        <f t="shared" si="5"/>
        <v>-119190</v>
      </c>
    </row>
    <row r="113" spans="1:19" ht="12.75">
      <c r="A113" s="1020" t="s">
        <v>1100</v>
      </c>
      <c r="B113" s="1013" t="s">
        <v>1101</v>
      </c>
      <c r="C113" s="1021" t="s">
        <v>973</v>
      </c>
      <c r="D113" s="1145"/>
      <c r="E113" s="1142">
        <f t="shared" si="6"/>
        <v>28830</v>
      </c>
      <c r="F113" s="1146"/>
      <c r="G113" s="1147"/>
      <c r="H113" s="1147"/>
      <c r="I113" s="1147"/>
      <c r="J113" s="1147"/>
      <c r="K113" s="1148"/>
      <c r="L113" s="1148"/>
      <c r="M113" s="1005">
        <f t="shared" si="4"/>
        <v>0</v>
      </c>
      <c r="N113" s="1146">
        <v>28830</v>
      </c>
      <c r="O113" s="1147"/>
      <c r="P113" s="1147"/>
      <c r="Q113" s="1147"/>
      <c r="R113" s="1148"/>
      <c r="S113" s="1005">
        <f t="shared" si="5"/>
        <v>28830</v>
      </c>
    </row>
    <row r="114" spans="1:19" ht="12.75">
      <c r="A114" s="1020" t="s">
        <v>1100</v>
      </c>
      <c r="B114" s="1013" t="s">
        <v>1101</v>
      </c>
      <c r="C114" s="1021" t="s">
        <v>973</v>
      </c>
      <c r="D114" s="1145"/>
      <c r="E114" s="1142">
        <f t="shared" si="6"/>
        <v>0</v>
      </c>
      <c r="F114" s="1146"/>
      <c r="G114" s="1147"/>
      <c r="H114" s="1147"/>
      <c r="I114" s="1147"/>
      <c r="J114" s="1147"/>
      <c r="K114" s="1148">
        <v>28830</v>
      </c>
      <c r="L114" s="1148"/>
      <c r="M114" s="1005">
        <f t="shared" si="4"/>
        <v>28830</v>
      </c>
      <c r="N114" s="1146"/>
      <c r="O114" s="1147"/>
      <c r="P114" s="1147"/>
      <c r="Q114" s="1147"/>
      <c r="R114" s="1148">
        <v>-28830</v>
      </c>
      <c r="S114" s="1005">
        <f t="shared" si="5"/>
        <v>-28830</v>
      </c>
    </row>
    <row r="115" spans="1:19" ht="12.75">
      <c r="A115" s="1020" t="s">
        <v>1102</v>
      </c>
      <c r="B115" s="1013" t="s">
        <v>1103</v>
      </c>
      <c r="C115" s="1021" t="s">
        <v>973</v>
      </c>
      <c r="D115" s="1145"/>
      <c r="E115" s="1142">
        <f t="shared" si="6"/>
        <v>202753</v>
      </c>
      <c r="F115" s="1146"/>
      <c r="G115" s="1147"/>
      <c r="H115" s="1147"/>
      <c r="I115" s="1147"/>
      <c r="J115" s="1147"/>
      <c r="K115" s="1148"/>
      <c r="L115" s="1148"/>
      <c r="M115" s="1005">
        <f t="shared" si="4"/>
        <v>0</v>
      </c>
      <c r="N115" s="1146">
        <v>202753</v>
      </c>
      <c r="O115" s="1147"/>
      <c r="P115" s="1147"/>
      <c r="Q115" s="1147"/>
      <c r="R115" s="1148"/>
      <c r="S115" s="1005">
        <f t="shared" si="5"/>
        <v>202753</v>
      </c>
    </row>
    <row r="116" spans="1:19" ht="12.75">
      <c r="A116" s="1020" t="s">
        <v>1102</v>
      </c>
      <c r="B116" s="1013" t="s">
        <v>1103</v>
      </c>
      <c r="C116" s="1021" t="s">
        <v>973</v>
      </c>
      <c r="D116" s="1145"/>
      <c r="E116" s="1142">
        <f t="shared" si="6"/>
        <v>0</v>
      </c>
      <c r="F116" s="1146"/>
      <c r="G116" s="1147"/>
      <c r="H116" s="1147"/>
      <c r="I116" s="1147"/>
      <c r="J116" s="1147"/>
      <c r="K116" s="1148">
        <v>202753</v>
      </c>
      <c r="L116" s="1148"/>
      <c r="M116" s="1005">
        <f t="shared" si="4"/>
        <v>202753</v>
      </c>
      <c r="N116" s="1146"/>
      <c r="O116" s="1147"/>
      <c r="P116" s="1147"/>
      <c r="Q116" s="1147"/>
      <c r="R116" s="1148">
        <v>-202753</v>
      </c>
      <c r="S116" s="1005">
        <f t="shared" si="5"/>
        <v>-202753</v>
      </c>
    </row>
    <row r="117" spans="1:19" ht="12.75">
      <c r="A117" s="1020" t="s">
        <v>1104</v>
      </c>
      <c r="B117" s="1013" t="s">
        <v>1105</v>
      </c>
      <c r="C117" s="1021" t="s">
        <v>973</v>
      </c>
      <c r="D117" s="1145"/>
      <c r="E117" s="1142">
        <f t="shared" si="6"/>
        <v>321818</v>
      </c>
      <c r="F117" s="1146">
        <v>253400</v>
      </c>
      <c r="G117" s="1147">
        <v>68418</v>
      </c>
      <c r="H117" s="1147"/>
      <c r="I117" s="1147"/>
      <c r="J117" s="1147"/>
      <c r="K117" s="1148"/>
      <c r="L117" s="1148"/>
      <c r="M117" s="1005">
        <f t="shared" si="4"/>
        <v>321818</v>
      </c>
      <c r="N117" s="1146"/>
      <c r="O117" s="1147"/>
      <c r="P117" s="1147"/>
      <c r="Q117" s="1147"/>
      <c r="R117" s="1148"/>
      <c r="S117" s="1005">
        <f t="shared" si="5"/>
        <v>0</v>
      </c>
    </row>
    <row r="118" spans="1:19" ht="12.75">
      <c r="A118" s="1020" t="s">
        <v>1104</v>
      </c>
      <c r="B118" s="1013" t="s">
        <v>1105</v>
      </c>
      <c r="C118" s="1021" t="s">
        <v>973</v>
      </c>
      <c r="D118" s="1145"/>
      <c r="E118" s="1142">
        <f t="shared" si="6"/>
        <v>0</v>
      </c>
      <c r="F118" s="1146"/>
      <c r="G118" s="1147"/>
      <c r="H118" s="1147"/>
      <c r="I118" s="1147"/>
      <c r="J118" s="1147"/>
      <c r="K118" s="1148">
        <v>321818</v>
      </c>
      <c r="L118" s="1148">
        <v>-321818</v>
      </c>
      <c r="M118" s="1005">
        <f t="shared" si="4"/>
        <v>0</v>
      </c>
      <c r="N118" s="1146"/>
      <c r="O118" s="1147"/>
      <c r="P118" s="1147"/>
      <c r="Q118" s="1147"/>
      <c r="R118" s="1148"/>
      <c r="S118" s="1005">
        <f t="shared" si="5"/>
        <v>0</v>
      </c>
    </row>
    <row r="119" spans="1:19" ht="12.75">
      <c r="A119" s="1020" t="s">
        <v>1106</v>
      </c>
      <c r="B119" s="1013" t="s">
        <v>1107</v>
      </c>
      <c r="C119" s="1021" t="s">
        <v>973</v>
      </c>
      <c r="D119" s="1145"/>
      <c r="E119" s="1142">
        <f t="shared" si="6"/>
        <v>219202</v>
      </c>
      <c r="F119" s="1146">
        <v>172600</v>
      </c>
      <c r="G119" s="1147">
        <v>46602</v>
      </c>
      <c r="H119" s="1147"/>
      <c r="I119" s="1147"/>
      <c r="J119" s="1147"/>
      <c r="K119" s="1148"/>
      <c r="L119" s="1148"/>
      <c r="M119" s="1005">
        <f t="shared" si="4"/>
        <v>219202</v>
      </c>
      <c r="N119" s="1146"/>
      <c r="O119" s="1147"/>
      <c r="P119" s="1147"/>
      <c r="Q119" s="1147"/>
      <c r="R119" s="1148"/>
      <c r="S119" s="1005">
        <f t="shared" si="5"/>
        <v>0</v>
      </c>
    </row>
    <row r="120" spans="1:19" ht="12.75">
      <c r="A120" s="1020" t="s">
        <v>1106</v>
      </c>
      <c r="B120" s="1013" t="s">
        <v>1107</v>
      </c>
      <c r="C120" s="1021" t="s">
        <v>973</v>
      </c>
      <c r="D120" s="1145"/>
      <c r="E120" s="1142">
        <f t="shared" si="6"/>
        <v>0</v>
      </c>
      <c r="F120" s="1146"/>
      <c r="G120" s="1147"/>
      <c r="H120" s="1147"/>
      <c r="I120" s="1147"/>
      <c r="J120" s="1147"/>
      <c r="K120" s="1148">
        <v>219202</v>
      </c>
      <c r="L120" s="1148">
        <v>-219202</v>
      </c>
      <c r="M120" s="1005">
        <f t="shared" si="4"/>
        <v>0</v>
      </c>
      <c r="N120" s="1146"/>
      <c r="O120" s="1147"/>
      <c r="P120" s="1147"/>
      <c r="Q120" s="1147"/>
      <c r="R120" s="1148"/>
      <c r="S120" s="1005">
        <f t="shared" si="5"/>
        <v>0</v>
      </c>
    </row>
    <row r="121" spans="1:19" ht="12.75">
      <c r="A121" s="1020" t="s">
        <v>1108</v>
      </c>
      <c r="B121" s="1013" t="s">
        <v>1105</v>
      </c>
      <c r="C121" s="1021" t="s">
        <v>973</v>
      </c>
      <c r="D121" s="1145"/>
      <c r="E121" s="1142">
        <f t="shared" si="6"/>
        <v>965454</v>
      </c>
      <c r="F121" s="1146">
        <v>760200</v>
      </c>
      <c r="G121" s="1147">
        <v>205254</v>
      </c>
      <c r="H121" s="1147"/>
      <c r="I121" s="1147"/>
      <c r="J121" s="1147"/>
      <c r="K121" s="1148"/>
      <c r="L121" s="1148"/>
      <c r="M121" s="1005">
        <f t="shared" si="4"/>
        <v>965454</v>
      </c>
      <c r="N121" s="1146"/>
      <c r="O121" s="1147"/>
      <c r="P121" s="1147"/>
      <c r="Q121" s="1147"/>
      <c r="R121" s="1148"/>
      <c r="S121" s="1005">
        <f t="shared" si="5"/>
        <v>0</v>
      </c>
    </row>
    <row r="122" spans="1:19" ht="12.75">
      <c r="A122" s="1020" t="s">
        <v>1108</v>
      </c>
      <c r="B122" s="1013" t="s">
        <v>1105</v>
      </c>
      <c r="C122" s="1021" t="s">
        <v>973</v>
      </c>
      <c r="D122" s="1145"/>
      <c r="E122" s="1142">
        <f t="shared" si="6"/>
        <v>0</v>
      </c>
      <c r="F122" s="1146"/>
      <c r="G122" s="1147"/>
      <c r="H122" s="1147"/>
      <c r="I122" s="1147"/>
      <c r="J122" s="1147"/>
      <c r="K122" s="1148">
        <v>965454</v>
      </c>
      <c r="L122" s="1148">
        <v>-965454</v>
      </c>
      <c r="M122" s="1005">
        <f t="shared" si="4"/>
        <v>0</v>
      </c>
      <c r="N122" s="1146"/>
      <c r="O122" s="1147"/>
      <c r="P122" s="1147"/>
      <c r="Q122" s="1147"/>
      <c r="R122" s="1148"/>
      <c r="S122" s="1005">
        <f t="shared" si="5"/>
        <v>0</v>
      </c>
    </row>
    <row r="123" spans="1:19" ht="12.75">
      <c r="A123" s="1020" t="s">
        <v>1109</v>
      </c>
      <c r="B123" s="1013" t="s">
        <v>1107</v>
      </c>
      <c r="C123" s="1021" t="s">
        <v>973</v>
      </c>
      <c r="D123" s="1145"/>
      <c r="E123" s="1142">
        <f t="shared" si="6"/>
        <v>655834</v>
      </c>
      <c r="F123" s="1146">
        <v>516405</v>
      </c>
      <c r="G123" s="1147">
        <v>139429</v>
      </c>
      <c r="H123" s="1147"/>
      <c r="I123" s="1147"/>
      <c r="J123" s="1147"/>
      <c r="K123" s="1148"/>
      <c r="L123" s="1148"/>
      <c r="M123" s="1005">
        <f t="shared" si="4"/>
        <v>655834</v>
      </c>
      <c r="N123" s="1146"/>
      <c r="O123" s="1147"/>
      <c r="P123" s="1147"/>
      <c r="Q123" s="1147"/>
      <c r="R123" s="1148"/>
      <c r="S123" s="1005">
        <f t="shared" si="5"/>
        <v>0</v>
      </c>
    </row>
    <row r="124" spans="1:19" ht="12.75">
      <c r="A124" s="1020" t="s">
        <v>1109</v>
      </c>
      <c r="B124" s="1013" t="s">
        <v>1107</v>
      </c>
      <c r="C124" s="1021" t="s">
        <v>973</v>
      </c>
      <c r="D124" s="1145"/>
      <c r="E124" s="1142">
        <f t="shared" si="6"/>
        <v>0</v>
      </c>
      <c r="F124" s="1146"/>
      <c r="G124" s="1147"/>
      <c r="H124" s="1147"/>
      <c r="I124" s="1147"/>
      <c r="J124" s="1147"/>
      <c r="K124" s="1148">
        <v>655834</v>
      </c>
      <c r="L124" s="1148">
        <v>-655834</v>
      </c>
      <c r="M124" s="1005">
        <f t="shared" si="4"/>
        <v>0</v>
      </c>
      <c r="N124" s="1146"/>
      <c r="O124" s="1147"/>
      <c r="P124" s="1147"/>
      <c r="Q124" s="1147"/>
      <c r="R124" s="1148"/>
      <c r="S124" s="1005">
        <f t="shared" si="5"/>
        <v>0</v>
      </c>
    </row>
    <row r="125" spans="1:19" ht="12.75">
      <c r="A125" s="1020" t="s">
        <v>1340</v>
      </c>
      <c r="B125" s="1013" t="s">
        <v>1341</v>
      </c>
      <c r="C125" s="1021" t="s">
        <v>1342</v>
      </c>
      <c r="D125" s="1145"/>
      <c r="E125" s="1142">
        <f t="shared" si="6"/>
        <v>0</v>
      </c>
      <c r="F125" s="1146">
        <v>95200</v>
      </c>
      <c r="G125" s="1147">
        <v>25704</v>
      </c>
      <c r="H125" s="1147"/>
      <c r="I125" s="1147"/>
      <c r="J125" s="1147"/>
      <c r="K125" s="1148"/>
      <c r="L125" s="1148">
        <v>-120904</v>
      </c>
      <c r="M125" s="1005">
        <f t="shared" si="4"/>
        <v>0</v>
      </c>
      <c r="N125" s="1146"/>
      <c r="O125" s="1147"/>
      <c r="P125" s="1147"/>
      <c r="Q125" s="1147"/>
      <c r="R125" s="1148"/>
      <c r="S125" s="1005">
        <f t="shared" si="5"/>
        <v>0</v>
      </c>
    </row>
    <row r="126" spans="1:19" ht="12.75">
      <c r="A126" s="1020" t="s">
        <v>1110</v>
      </c>
      <c r="B126" s="1013" t="s">
        <v>1111</v>
      </c>
      <c r="C126" s="1021" t="s">
        <v>973</v>
      </c>
      <c r="D126" s="1145"/>
      <c r="E126" s="1142">
        <f t="shared" si="6"/>
        <v>1313180</v>
      </c>
      <c r="F126" s="1146">
        <v>1034000</v>
      </c>
      <c r="G126" s="1147">
        <v>279180</v>
      </c>
      <c r="H126" s="1147"/>
      <c r="I126" s="1147"/>
      <c r="J126" s="1147"/>
      <c r="K126" s="1148"/>
      <c r="L126" s="1148"/>
      <c r="M126" s="1005">
        <f t="shared" si="4"/>
        <v>1313180</v>
      </c>
      <c r="N126" s="1146"/>
      <c r="O126" s="1147"/>
      <c r="P126" s="1147"/>
      <c r="Q126" s="1147"/>
      <c r="R126" s="1148"/>
      <c r="S126" s="1005">
        <f t="shared" si="5"/>
        <v>0</v>
      </c>
    </row>
    <row r="127" spans="1:19" ht="12.75">
      <c r="A127" s="1020" t="s">
        <v>1110</v>
      </c>
      <c r="B127" s="1013" t="s">
        <v>1111</v>
      </c>
      <c r="C127" s="1021" t="s">
        <v>973</v>
      </c>
      <c r="D127" s="1145"/>
      <c r="E127" s="1142">
        <f t="shared" si="6"/>
        <v>0</v>
      </c>
      <c r="F127" s="1146"/>
      <c r="G127" s="1147"/>
      <c r="H127" s="1147"/>
      <c r="I127" s="1147"/>
      <c r="J127" s="1147"/>
      <c r="K127" s="1148">
        <v>1313180</v>
      </c>
      <c r="L127" s="1148">
        <v>-1313180</v>
      </c>
      <c r="M127" s="1005">
        <f t="shared" si="4"/>
        <v>0</v>
      </c>
      <c r="N127" s="1146"/>
      <c r="O127" s="1147"/>
      <c r="P127" s="1147"/>
      <c r="Q127" s="1147"/>
      <c r="R127" s="1148"/>
      <c r="S127" s="1005">
        <f t="shared" si="5"/>
        <v>0</v>
      </c>
    </row>
    <row r="128" spans="1:19" ht="12.75">
      <c r="A128" s="1020" t="s">
        <v>1112</v>
      </c>
      <c r="B128" s="1013" t="s">
        <v>1113</v>
      </c>
      <c r="C128" s="1021" t="s">
        <v>973</v>
      </c>
      <c r="D128" s="1145"/>
      <c r="E128" s="1142">
        <f t="shared" si="6"/>
        <v>490347</v>
      </c>
      <c r="F128" s="1146">
        <v>386100</v>
      </c>
      <c r="G128" s="1147">
        <v>104247</v>
      </c>
      <c r="H128" s="1147"/>
      <c r="I128" s="1147"/>
      <c r="J128" s="1147"/>
      <c r="K128" s="1148"/>
      <c r="L128" s="1148"/>
      <c r="M128" s="1005">
        <f t="shared" si="4"/>
        <v>490347</v>
      </c>
      <c r="N128" s="1146"/>
      <c r="O128" s="1147"/>
      <c r="P128" s="1147"/>
      <c r="Q128" s="1147"/>
      <c r="R128" s="1148"/>
      <c r="S128" s="1005">
        <f t="shared" si="5"/>
        <v>0</v>
      </c>
    </row>
    <row r="129" spans="1:19" ht="12.75">
      <c r="A129" s="1020" t="s">
        <v>1112</v>
      </c>
      <c r="B129" s="1013" t="s">
        <v>1113</v>
      </c>
      <c r="C129" s="1021" t="s">
        <v>973</v>
      </c>
      <c r="D129" s="1145"/>
      <c r="E129" s="1142">
        <f t="shared" si="6"/>
        <v>0</v>
      </c>
      <c r="F129" s="1146"/>
      <c r="G129" s="1147"/>
      <c r="H129" s="1147"/>
      <c r="I129" s="1147"/>
      <c r="J129" s="1147"/>
      <c r="K129" s="1148">
        <v>490347</v>
      </c>
      <c r="L129" s="1148">
        <v>-490347</v>
      </c>
      <c r="M129" s="1005">
        <f t="shared" si="4"/>
        <v>0</v>
      </c>
      <c r="N129" s="1146"/>
      <c r="O129" s="1147"/>
      <c r="P129" s="1147"/>
      <c r="Q129" s="1147"/>
      <c r="R129" s="1148"/>
      <c r="S129" s="1005">
        <f t="shared" si="5"/>
        <v>0</v>
      </c>
    </row>
    <row r="130" spans="1:19" ht="12.75">
      <c r="A130" s="1020" t="s">
        <v>1114</v>
      </c>
      <c r="B130" s="1013" t="s">
        <v>1115</v>
      </c>
      <c r="C130" s="1021" t="s">
        <v>973</v>
      </c>
      <c r="D130" s="1145"/>
      <c r="E130" s="1142">
        <f t="shared" si="6"/>
        <v>936498</v>
      </c>
      <c r="F130" s="1146">
        <v>737400</v>
      </c>
      <c r="G130" s="1147">
        <v>199098</v>
      </c>
      <c r="H130" s="1147"/>
      <c r="I130" s="1147"/>
      <c r="J130" s="1147"/>
      <c r="K130" s="1148"/>
      <c r="L130" s="1148"/>
      <c r="M130" s="1005">
        <f t="shared" si="4"/>
        <v>936498</v>
      </c>
      <c r="N130" s="1146"/>
      <c r="O130" s="1147"/>
      <c r="P130" s="1147"/>
      <c r="Q130" s="1147"/>
      <c r="R130" s="1148"/>
      <c r="S130" s="1005">
        <f t="shared" si="5"/>
        <v>0</v>
      </c>
    </row>
    <row r="131" spans="1:19" ht="12.75">
      <c r="A131" s="1020" t="s">
        <v>1114</v>
      </c>
      <c r="B131" s="1013" t="s">
        <v>1115</v>
      </c>
      <c r="C131" s="1021" t="s">
        <v>973</v>
      </c>
      <c r="D131" s="1145"/>
      <c r="E131" s="1142">
        <f t="shared" si="6"/>
        <v>0</v>
      </c>
      <c r="F131" s="1146"/>
      <c r="G131" s="1147"/>
      <c r="H131" s="1147"/>
      <c r="I131" s="1147"/>
      <c r="J131" s="1147"/>
      <c r="K131" s="1148">
        <v>936498</v>
      </c>
      <c r="L131" s="1148">
        <v>-936498</v>
      </c>
      <c r="M131" s="1005">
        <f t="shared" si="4"/>
        <v>0</v>
      </c>
      <c r="N131" s="1146"/>
      <c r="O131" s="1147"/>
      <c r="P131" s="1147"/>
      <c r="Q131" s="1147"/>
      <c r="R131" s="1148"/>
      <c r="S131" s="1005">
        <f t="shared" si="5"/>
        <v>0</v>
      </c>
    </row>
    <row r="132" spans="1:19" ht="12.75">
      <c r="A132" s="1020" t="s">
        <v>1116</v>
      </c>
      <c r="B132" s="1013" t="s">
        <v>1117</v>
      </c>
      <c r="C132" s="1021" t="s">
        <v>973</v>
      </c>
      <c r="D132" s="1145"/>
      <c r="E132" s="1142">
        <f t="shared" si="6"/>
        <v>818769</v>
      </c>
      <c r="F132" s="1146">
        <v>644700</v>
      </c>
      <c r="G132" s="1147">
        <v>174069</v>
      </c>
      <c r="H132" s="1147"/>
      <c r="I132" s="1147"/>
      <c r="J132" s="1147"/>
      <c r="K132" s="1148"/>
      <c r="L132" s="1148"/>
      <c r="M132" s="1005">
        <f aca="true" t="shared" si="7" ref="M132:M137">SUM(F132:L132)</f>
        <v>818769</v>
      </c>
      <c r="N132" s="1146"/>
      <c r="O132" s="1147"/>
      <c r="P132" s="1147"/>
      <c r="Q132" s="1147"/>
      <c r="R132" s="1148"/>
      <c r="S132" s="1005">
        <f aca="true" t="shared" si="8" ref="S132:S137">SUM(N132:R132)</f>
        <v>0</v>
      </c>
    </row>
    <row r="133" spans="1:19" ht="12.75">
      <c r="A133" s="1020" t="s">
        <v>1116</v>
      </c>
      <c r="B133" s="1013" t="s">
        <v>1117</v>
      </c>
      <c r="C133" s="1021" t="s">
        <v>973</v>
      </c>
      <c r="D133" s="1145"/>
      <c r="E133" s="1142">
        <f aca="true" t="shared" si="9" ref="E133:E173">SUM(M133+S133)</f>
        <v>0</v>
      </c>
      <c r="F133" s="1146"/>
      <c r="G133" s="1147"/>
      <c r="H133" s="1147"/>
      <c r="I133" s="1147"/>
      <c r="J133" s="1147"/>
      <c r="K133" s="1148">
        <v>818769</v>
      </c>
      <c r="L133" s="1148">
        <v>-818769</v>
      </c>
      <c r="M133" s="1005">
        <f t="shared" si="7"/>
        <v>0</v>
      </c>
      <c r="N133" s="1146"/>
      <c r="O133" s="1147"/>
      <c r="P133" s="1147"/>
      <c r="Q133" s="1147"/>
      <c r="R133" s="1148"/>
      <c r="S133" s="1005">
        <f t="shared" si="8"/>
        <v>0</v>
      </c>
    </row>
    <row r="134" spans="1:19" ht="12.75">
      <c r="A134" s="1020" t="s">
        <v>1343</v>
      </c>
      <c r="B134" s="1013" t="s">
        <v>1344</v>
      </c>
      <c r="C134" s="1021" t="s">
        <v>1345</v>
      </c>
      <c r="D134" s="1145"/>
      <c r="E134" s="1142">
        <f t="shared" si="9"/>
        <v>0</v>
      </c>
      <c r="F134" s="1146"/>
      <c r="G134" s="1147"/>
      <c r="H134" s="1147">
        <v>4499048</v>
      </c>
      <c r="I134" s="1147"/>
      <c r="J134" s="1147"/>
      <c r="K134" s="1148"/>
      <c r="L134" s="1148">
        <v>-6361775</v>
      </c>
      <c r="M134" s="1005">
        <f t="shared" si="7"/>
        <v>-1862727</v>
      </c>
      <c r="N134" s="1146">
        <v>1862727</v>
      </c>
      <c r="O134" s="1147"/>
      <c r="P134" s="1147"/>
      <c r="Q134" s="1147"/>
      <c r="R134" s="1148"/>
      <c r="S134" s="1005">
        <f t="shared" si="8"/>
        <v>1862727</v>
      </c>
    </row>
    <row r="135" spans="1:19" ht="12.75">
      <c r="A135" s="1020" t="s">
        <v>1346</v>
      </c>
      <c r="B135" s="1013" t="s">
        <v>1347</v>
      </c>
      <c r="C135" s="1021" t="s">
        <v>1348</v>
      </c>
      <c r="D135" s="1145"/>
      <c r="E135" s="1142">
        <f t="shared" si="9"/>
        <v>0</v>
      </c>
      <c r="F135" s="1146"/>
      <c r="G135" s="1147"/>
      <c r="H135" s="1147">
        <v>190500</v>
      </c>
      <c r="I135" s="1147"/>
      <c r="J135" s="1147"/>
      <c r="K135" s="1148"/>
      <c r="L135" s="1148">
        <v>-190500</v>
      </c>
      <c r="M135" s="1005">
        <f t="shared" si="7"/>
        <v>0</v>
      </c>
      <c r="N135" s="1146"/>
      <c r="O135" s="1147"/>
      <c r="P135" s="1147"/>
      <c r="Q135" s="1147"/>
      <c r="R135" s="1148"/>
      <c r="S135" s="1005">
        <f t="shared" si="8"/>
        <v>0</v>
      </c>
    </row>
    <row r="136" spans="1:19" ht="12.75">
      <c r="A136" s="1020" t="s">
        <v>1349</v>
      </c>
      <c r="B136" s="1013" t="s">
        <v>1350</v>
      </c>
      <c r="C136" s="1021" t="s">
        <v>1348</v>
      </c>
      <c r="D136" s="1145"/>
      <c r="E136" s="1142">
        <f t="shared" si="9"/>
        <v>0</v>
      </c>
      <c r="F136" s="1146"/>
      <c r="G136" s="1147"/>
      <c r="H136" s="1147"/>
      <c r="I136" s="1147"/>
      <c r="J136" s="1147"/>
      <c r="K136" s="1148"/>
      <c r="L136" s="1148"/>
      <c r="M136" s="1005">
        <f t="shared" si="7"/>
        <v>0</v>
      </c>
      <c r="N136" s="1146">
        <v>254000</v>
      </c>
      <c r="O136" s="1147"/>
      <c r="P136" s="1147"/>
      <c r="Q136" s="1147"/>
      <c r="R136" s="1148">
        <v>-254000</v>
      </c>
      <c r="S136" s="1005">
        <f t="shared" si="8"/>
        <v>0</v>
      </c>
    </row>
    <row r="137" spans="1:19" ht="13.5" thickBot="1">
      <c r="A137" s="1020" t="s">
        <v>1351</v>
      </c>
      <c r="B137" s="1013" t="s">
        <v>1352</v>
      </c>
      <c r="C137" s="1021" t="s">
        <v>1348</v>
      </c>
      <c r="D137" s="1145"/>
      <c r="E137" s="1142">
        <f t="shared" si="9"/>
        <v>0</v>
      </c>
      <c r="F137" s="1146"/>
      <c r="G137" s="1147"/>
      <c r="H137" s="1147">
        <v>381000</v>
      </c>
      <c r="I137" s="1147"/>
      <c r="J137" s="1147"/>
      <c r="K137" s="1148"/>
      <c r="L137" s="1148">
        <v>-381000</v>
      </c>
      <c r="M137" s="1005">
        <f t="shared" si="7"/>
        <v>0</v>
      </c>
      <c r="N137" s="1146"/>
      <c r="O137" s="1147"/>
      <c r="P137" s="1147"/>
      <c r="Q137" s="1147"/>
      <c r="R137" s="1148"/>
      <c r="S137" s="1005">
        <f t="shared" si="8"/>
        <v>0</v>
      </c>
    </row>
    <row r="138" spans="1:19" ht="13.5" thickBot="1">
      <c r="A138" s="1153"/>
      <c r="B138" s="1154" t="s">
        <v>1305</v>
      </c>
      <c r="C138" s="977" t="s">
        <v>1353</v>
      </c>
      <c r="D138" s="1060">
        <v>41912</v>
      </c>
      <c r="E138" s="1155">
        <f t="shared" si="9"/>
        <v>2097023485</v>
      </c>
      <c r="F138" s="1157">
        <f aca="true" t="shared" si="10" ref="F138:S138">SUM(F66:F137)</f>
        <v>303266338</v>
      </c>
      <c r="G138" s="1157">
        <f t="shared" si="10"/>
        <v>75102065</v>
      </c>
      <c r="H138" s="1157">
        <f t="shared" si="10"/>
        <v>270223384</v>
      </c>
      <c r="I138" s="1157">
        <f t="shared" si="10"/>
        <v>37364926</v>
      </c>
      <c r="J138" s="1157">
        <f t="shared" si="10"/>
        <v>82034000</v>
      </c>
      <c r="K138" s="1157">
        <f t="shared" si="10"/>
        <v>363261896</v>
      </c>
      <c r="L138" s="1158">
        <f t="shared" si="10"/>
        <v>517091</v>
      </c>
      <c r="M138" s="1155">
        <f t="shared" si="10"/>
        <v>1131769700</v>
      </c>
      <c r="N138" s="1156">
        <f t="shared" si="10"/>
        <v>168973265</v>
      </c>
      <c r="O138" s="1157">
        <f t="shared" si="10"/>
        <v>327468548</v>
      </c>
      <c r="P138" s="1157">
        <f t="shared" si="10"/>
        <v>6120000</v>
      </c>
      <c r="Q138" s="1157">
        <f t="shared" si="10"/>
        <v>200000000</v>
      </c>
      <c r="R138" s="1158">
        <f t="shared" si="10"/>
        <v>262691972</v>
      </c>
      <c r="S138" s="1155">
        <f t="shared" si="10"/>
        <v>965253785</v>
      </c>
    </row>
    <row r="139" spans="1:19" ht="12.75">
      <c r="A139" s="849" t="s">
        <v>1119</v>
      </c>
      <c r="B139" s="1013" t="s">
        <v>1120</v>
      </c>
      <c r="C139" s="1042" t="s">
        <v>1121</v>
      </c>
      <c r="D139" s="1159"/>
      <c r="E139" s="1160">
        <f t="shared" si="9"/>
        <v>449326</v>
      </c>
      <c r="F139" s="1161"/>
      <c r="G139" s="1162"/>
      <c r="H139" s="1162"/>
      <c r="I139" s="1162"/>
      <c r="J139" s="1162"/>
      <c r="K139" s="1162"/>
      <c r="L139" s="1163">
        <v>449326</v>
      </c>
      <c r="M139" s="1160">
        <f>SUM(F139:L139)</f>
        <v>449326</v>
      </c>
      <c r="N139" s="1161"/>
      <c r="O139" s="1162"/>
      <c r="P139" s="1162"/>
      <c r="Q139" s="1162"/>
      <c r="R139" s="1164"/>
      <c r="S139" s="1160">
        <f>SUM(N139:R139)</f>
        <v>0</v>
      </c>
    </row>
    <row r="140" spans="1:19" ht="12.75">
      <c r="A140" s="849" t="s">
        <v>1127</v>
      </c>
      <c r="B140" s="1002" t="s">
        <v>913</v>
      </c>
      <c r="C140" s="1003" t="s">
        <v>1128</v>
      </c>
      <c r="D140" s="1053"/>
      <c r="E140" s="1142">
        <f t="shared" si="9"/>
        <v>800932</v>
      </c>
      <c r="F140" s="1165"/>
      <c r="G140" s="1166"/>
      <c r="H140" s="1166"/>
      <c r="I140" s="1166"/>
      <c r="J140" s="1166"/>
      <c r="K140" s="1166"/>
      <c r="L140" s="1167">
        <v>800932</v>
      </c>
      <c r="M140" s="1142">
        <f>SUM(F140:L140)</f>
        <v>800932</v>
      </c>
      <c r="N140" s="1165"/>
      <c r="O140" s="1166"/>
      <c r="P140" s="1166"/>
      <c r="Q140" s="1166"/>
      <c r="R140" s="1151"/>
      <c r="S140" s="1142">
        <f>SUM(N140:R140)</f>
        <v>0</v>
      </c>
    </row>
    <row r="141" spans="1:19" ht="12.75">
      <c r="A141" s="1052" t="s">
        <v>1129</v>
      </c>
      <c r="B141" s="1002" t="s">
        <v>1130</v>
      </c>
      <c r="C141" s="1003" t="s">
        <v>1131</v>
      </c>
      <c r="D141" s="1053"/>
      <c r="E141" s="1142">
        <f t="shared" si="9"/>
        <v>441960</v>
      </c>
      <c r="F141" s="1165"/>
      <c r="G141" s="1166"/>
      <c r="H141" s="1166"/>
      <c r="I141" s="1166"/>
      <c r="J141" s="1166"/>
      <c r="K141" s="1166"/>
      <c r="L141" s="1167">
        <v>441960</v>
      </c>
      <c r="M141" s="1142">
        <f aca="true" t="shared" si="11" ref="M141:M186">SUM(F141:L141)</f>
        <v>441960</v>
      </c>
      <c r="N141" s="1165"/>
      <c r="O141" s="1166"/>
      <c r="P141" s="1166"/>
      <c r="Q141" s="1166"/>
      <c r="R141" s="1151"/>
      <c r="S141" s="1142">
        <f aca="true" t="shared" si="12" ref="S141:S186">SUM(N141:R141)</f>
        <v>0</v>
      </c>
    </row>
    <row r="142" spans="1:19" ht="12.75">
      <c r="A142" s="1052"/>
      <c r="B142" s="1002" t="s">
        <v>1189</v>
      </c>
      <c r="C142" s="1059"/>
      <c r="D142" s="1168"/>
      <c r="E142" s="1169">
        <f t="shared" si="9"/>
        <v>0</v>
      </c>
      <c r="F142" s="1006"/>
      <c r="G142" s="1008"/>
      <c r="H142" s="1008"/>
      <c r="I142" s="1008"/>
      <c r="J142" s="1008"/>
      <c r="K142" s="1008"/>
      <c r="L142" s="1167"/>
      <c r="M142" s="1169">
        <f t="shared" si="11"/>
        <v>0</v>
      </c>
      <c r="N142" s="1006"/>
      <c r="O142" s="1008"/>
      <c r="P142" s="1008"/>
      <c r="Q142" s="1008"/>
      <c r="R142" s="1167"/>
      <c r="S142" s="1169">
        <f t="shared" si="12"/>
        <v>0</v>
      </c>
    </row>
    <row r="143" spans="1:19" ht="12.75">
      <c r="A143" s="1052" t="s">
        <v>1132</v>
      </c>
      <c r="B143" s="1002" t="s">
        <v>1354</v>
      </c>
      <c r="C143" s="1059"/>
      <c r="D143" s="1168"/>
      <c r="E143" s="1142">
        <f t="shared" si="9"/>
        <v>7118800</v>
      </c>
      <c r="F143" s="1006">
        <v>9360000</v>
      </c>
      <c r="G143" s="1008">
        <v>-201000</v>
      </c>
      <c r="H143" s="1008">
        <v>1262000</v>
      </c>
      <c r="I143" s="1008"/>
      <c r="J143" s="1008"/>
      <c r="K143" s="1008"/>
      <c r="L143" s="1167">
        <v>-3302200</v>
      </c>
      <c r="M143" s="1142">
        <f t="shared" si="11"/>
        <v>7118800</v>
      </c>
      <c r="N143" s="1165"/>
      <c r="O143" s="1166"/>
      <c r="P143" s="1166"/>
      <c r="Q143" s="1166"/>
      <c r="R143" s="1151"/>
      <c r="S143" s="1142">
        <f t="shared" si="12"/>
        <v>0</v>
      </c>
    </row>
    <row r="144" spans="1:19" ht="12.75">
      <c r="A144" s="1052" t="s">
        <v>1133</v>
      </c>
      <c r="B144" s="1013" t="s">
        <v>1134</v>
      </c>
      <c r="C144" s="1021" t="s">
        <v>973</v>
      </c>
      <c r="D144" s="1145"/>
      <c r="E144" s="1142">
        <f>SUM(M144+S144)</f>
        <v>471000</v>
      </c>
      <c r="F144" s="1170">
        <v>371000</v>
      </c>
      <c r="G144" s="1171">
        <v>100000</v>
      </c>
      <c r="H144" s="1171"/>
      <c r="I144" s="1147"/>
      <c r="J144" s="1147"/>
      <c r="K144" s="1148"/>
      <c r="L144" s="1148"/>
      <c r="M144" s="1005">
        <f>SUM(F144:L144)</f>
        <v>471000</v>
      </c>
      <c r="N144" s="1146"/>
      <c r="O144" s="1147"/>
      <c r="P144" s="1147"/>
      <c r="Q144" s="1147"/>
      <c r="R144" s="1148"/>
      <c r="S144" s="1005">
        <f>SUM(N144:R144)</f>
        <v>0</v>
      </c>
    </row>
    <row r="145" spans="1:19" ht="12.75">
      <c r="A145" s="1052"/>
      <c r="B145" s="1013" t="s">
        <v>1134</v>
      </c>
      <c r="C145" s="1021" t="s">
        <v>973</v>
      </c>
      <c r="D145" s="1145"/>
      <c r="E145" s="1142">
        <f>SUM(M145+S145)</f>
        <v>0</v>
      </c>
      <c r="F145" s="1170"/>
      <c r="G145" s="1171"/>
      <c r="H145" s="1171"/>
      <c r="I145" s="1147"/>
      <c r="J145" s="1147"/>
      <c r="K145" s="1148">
        <v>471000</v>
      </c>
      <c r="L145" s="1148">
        <v>-471000</v>
      </c>
      <c r="M145" s="1005">
        <f>SUM(F145:L145)</f>
        <v>0</v>
      </c>
      <c r="N145" s="1146"/>
      <c r="O145" s="1147"/>
      <c r="P145" s="1147"/>
      <c r="Q145" s="1147"/>
      <c r="R145" s="1148"/>
      <c r="S145" s="1005">
        <f>SUM(N145:R145)</f>
        <v>0</v>
      </c>
    </row>
    <row r="146" spans="1:19" ht="12.75">
      <c r="A146" s="1052" t="s">
        <v>1135</v>
      </c>
      <c r="B146" s="1013" t="s">
        <v>1136</v>
      </c>
      <c r="C146" s="1021" t="s">
        <v>973</v>
      </c>
      <c r="D146" s="1168"/>
      <c r="E146" s="1142">
        <f t="shared" si="9"/>
        <v>170000</v>
      </c>
      <c r="F146" s="1006">
        <v>134000</v>
      </c>
      <c r="G146" s="1008">
        <v>36000</v>
      </c>
      <c r="H146" s="1008"/>
      <c r="I146" s="1008"/>
      <c r="J146" s="1008"/>
      <c r="K146" s="1008"/>
      <c r="L146" s="1167"/>
      <c r="M146" s="1142">
        <f t="shared" si="11"/>
        <v>170000</v>
      </c>
      <c r="N146" s="1165"/>
      <c r="O146" s="1166"/>
      <c r="P146" s="1166"/>
      <c r="Q146" s="1166"/>
      <c r="R146" s="1151"/>
      <c r="S146" s="1142">
        <f t="shared" si="12"/>
        <v>0</v>
      </c>
    </row>
    <row r="147" spans="1:19" ht="12.75">
      <c r="A147" s="1052"/>
      <c r="B147" s="1013" t="s">
        <v>1136</v>
      </c>
      <c r="C147" s="1021" t="s">
        <v>973</v>
      </c>
      <c r="D147" s="1168"/>
      <c r="E147" s="1142">
        <f t="shared" si="9"/>
        <v>0</v>
      </c>
      <c r="F147" s="1006"/>
      <c r="G147" s="1008"/>
      <c r="H147" s="1008"/>
      <c r="I147" s="1008"/>
      <c r="J147" s="1008"/>
      <c r="K147" s="1008">
        <v>170000</v>
      </c>
      <c r="L147" s="1167">
        <v>-170000</v>
      </c>
      <c r="M147" s="1142">
        <f t="shared" si="11"/>
        <v>0</v>
      </c>
      <c r="N147" s="1165"/>
      <c r="O147" s="1166"/>
      <c r="P147" s="1166"/>
      <c r="Q147" s="1166"/>
      <c r="R147" s="1151"/>
      <c r="S147" s="1142">
        <f t="shared" si="12"/>
        <v>0</v>
      </c>
    </row>
    <row r="148" spans="1:19" ht="12.75">
      <c r="A148" s="1052" t="s">
        <v>1137</v>
      </c>
      <c r="B148" s="1013" t="s">
        <v>1105</v>
      </c>
      <c r="C148" s="1021" t="s">
        <v>973</v>
      </c>
      <c r="D148" s="1168"/>
      <c r="E148" s="1142">
        <f t="shared" si="9"/>
        <v>488000</v>
      </c>
      <c r="F148" s="1006">
        <v>384000</v>
      </c>
      <c r="G148" s="1008">
        <v>104000</v>
      </c>
      <c r="H148" s="1008"/>
      <c r="I148" s="1008"/>
      <c r="J148" s="1008"/>
      <c r="K148" s="1008"/>
      <c r="L148" s="1167"/>
      <c r="M148" s="1142">
        <f t="shared" si="11"/>
        <v>488000</v>
      </c>
      <c r="N148" s="1165"/>
      <c r="O148" s="1166"/>
      <c r="P148" s="1166"/>
      <c r="Q148" s="1166"/>
      <c r="R148" s="1151"/>
      <c r="S148" s="1142">
        <f t="shared" si="12"/>
        <v>0</v>
      </c>
    </row>
    <row r="149" spans="1:19" ht="12.75">
      <c r="A149" s="1052"/>
      <c r="B149" s="1013" t="s">
        <v>1105</v>
      </c>
      <c r="C149" s="1021" t="s">
        <v>973</v>
      </c>
      <c r="D149" s="1168"/>
      <c r="E149" s="1142">
        <f t="shared" si="9"/>
        <v>0</v>
      </c>
      <c r="F149" s="1006"/>
      <c r="G149" s="1008"/>
      <c r="H149" s="1008"/>
      <c r="I149" s="1008"/>
      <c r="J149" s="1008"/>
      <c r="K149" s="1172">
        <v>488000</v>
      </c>
      <c r="L149" s="1167">
        <v>-488000</v>
      </c>
      <c r="M149" s="1142">
        <f t="shared" si="11"/>
        <v>0</v>
      </c>
      <c r="N149" s="1165"/>
      <c r="O149" s="1166"/>
      <c r="P149" s="1166"/>
      <c r="Q149" s="1166"/>
      <c r="R149" s="1151"/>
      <c r="S149" s="1142">
        <f t="shared" si="12"/>
        <v>0</v>
      </c>
    </row>
    <row r="150" spans="1:19" ht="12.75">
      <c r="A150" s="1052" t="s">
        <v>1138</v>
      </c>
      <c r="B150" s="1029" t="s">
        <v>1041</v>
      </c>
      <c r="C150" s="1003" t="s">
        <v>973</v>
      </c>
      <c r="D150" s="1168"/>
      <c r="E150" s="1142">
        <f t="shared" si="9"/>
        <v>1321000</v>
      </c>
      <c r="F150" s="1006">
        <v>1040000</v>
      </c>
      <c r="G150" s="1008">
        <v>281000</v>
      </c>
      <c r="H150" s="1008"/>
      <c r="I150" s="1008"/>
      <c r="J150" s="1008"/>
      <c r="K150" s="1008"/>
      <c r="L150" s="1167"/>
      <c r="M150" s="1142">
        <f t="shared" si="11"/>
        <v>1321000</v>
      </c>
      <c r="N150" s="1165"/>
      <c r="O150" s="1166"/>
      <c r="P150" s="1166"/>
      <c r="Q150" s="1166"/>
      <c r="R150" s="1151"/>
      <c r="S150" s="1142">
        <f t="shared" si="12"/>
        <v>0</v>
      </c>
    </row>
    <row r="151" spans="1:19" ht="12.75">
      <c r="A151" s="1052"/>
      <c r="B151" s="1029" t="s">
        <v>1041</v>
      </c>
      <c r="C151" s="1003" t="s">
        <v>973</v>
      </c>
      <c r="D151" s="1168"/>
      <c r="E151" s="1142">
        <f t="shared" si="9"/>
        <v>0</v>
      </c>
      <c r="F151" s="1006"/>
      <c r="G151" s="1008"/>
      <c r="H151" s="1008"/>
      <c r="I151" s="1008"/>
      <c r="J151" s="1008"/>
      <c r="K151" s="1008">
        <v>1321000</v>
      </c>
      <c r="L151" s="1167">
        <v>-1321000</v>
      </c>
      <c r="M151" s="1142">
        <f t="shared" si="11"/>
        <v>0</v>
      </c>
      <c r="N151" s="1165"/>
      <c r="O151" s="1166"/>
      <c r="P151" s="1166"/>
      <c r="Q151" s="1166"/>
      <c r="R151" s="1151"/>
      <c r="S151" s="1142">
        <f t="shared" si="12"/>
        <v>0</v>
      </c>
    </row>
    <row r="152" spans="1:19" ht="12.75">
      <c r="A152" s="1052" t="s">
        <v>1139</v>
      </c>
      <c r="B152" s="1013" t="s">
        <v>1140</v>
      </c>
      <c r="C152" s="1021" t="s">
        <v>973</v>
      </c>
      <c r="D152" s="1168"/>
      <c r="E152" s="1142">
        <f t="shared" si="9"/>
        <v>358000</v>
      </c>
      <c r="F152" s="1006">
        <v>282000</v>
      </c>
      <c r="G152" s="1008">
        <v>76000</v>
      </c>
      <c r="H152" s="1008"/>
      <c r="I152" s="1008"/>
      <c r="J152" s="1008"/>
      <c r="K152" s="1008"/>
      <c r="L152" s="1167"/>
      <c r="M152" s="1142">
        <f t="shared" si="11"/>
        <v>358000</v>
      </c>
      <c r="N152" s="1165"/>
      <c r="O152" s="1166"/>
      <c r="P152" s="1166"/>
      <c r="Q152" s="1166"/>
      <c r="R152" s="1151"/>
      <c r="S152" s="1142">
        <f t="shared" si="12"/>
        <v>0</v>
      </c>
    </row>
    <row r="153" spans="1:19" ht="12.75">
      <c r="A153" s="1052"/>
      <c r="B153" s="1013" t="s">
        <v>1140</v>
      </c>
      <c r="C153" s="1021" t="s">
        <v>973</v>
      </c>
      <c r="D153" s="1168"/>
      <c r="E153" s="1142">
        <f t="shared" si="9"/>
        <v>0</v>
      </c>
      <c r="F153" s="1006"/>
      <c r="G153" s="1008"/>
      <c r="H153" s="1008"/>
      <c r="I153" s="1008"/>
      <c r="J153" s="1008"/>
      <c r="K153" s="1008">
        <v>358000</v>
      </c>
      <c r="L153" s="1167">
        <v>-358000</v>
      </c>
      <c r="M153" s="1142">
        <f t="shared" si="11"/>
        <v>0</v>
      </c>
      <c r="N153" s="1165"/>
      <c r="O153" s="1166"/>
      <c r="P153" s="1166"/>
      <c r="Q153" s="1166"/>
      <c r="R153" s="1151"/>
      <c r="S153" s="1142">
        <f t="shared" si="12"/>
        <v>0</v>
      </c>
    </row>
    <row r="154" spans="1:19" ht="12.75">
      <c r="A154" s="1052" t="s">
        <v>1141</v>
      </c>
      <c r="B154" s="1013" t="s">
        <v>1107</v>
      </c>
      <c r="C154" s="1021" t="s">
        <v>973</v>
      </c>
      <c r="D154" s="1168"/>
      <c r="E154" s="1142">
        <f t="shared" si="9"/>
        <v>282000</v>
      </c>
      <c r="F154" s="1006">
        <v>222000</v>
      </c>
      <c r="G154" s="1008">
        <v>60000</v>
      </c>
      <c r="H154" s="1008"/>
      <c r="I154" s="1008"/>
      <c r="J154" s="1008"/>
      <c r="K154" s="1008"/>
      <c r="L154" s="1167"/>
      <c r="M154" s="1142">
        <f t="shared" si="11"/>
        <v>282000</v>
      </c>
      <c r="N154" s="1165"/>
      <c r="O154" s="1166"/>
      <c r="P154" s="1166"/>
      <c r="Q154" s="1166"/>
      <c r="R154" s="1151"/>
      <c r="S154" s="1142">
        <f t="shared" si="12"/>
        <v>0</v>
      </c>
    </row>
    <row r="155" spans="1:19" ht="12.75">
      <c r="A155" s="1052"/>
      <c r="B155" s="1013" t="s">
        <v>1107</v>
      </c>
      <c r="C155" s="1021" t="s">
        <v>973</v>
      </c>
      <c r="D155" s="1168"/>
      <c r="E155" s="1142">
        <f t="shared" si="9"/>
        <v>0</v>
      </c>
      <c r="F155" s="1006"/>
      <c r="G155" s="1008"/>
      <c r="H155" s="1008"/>
      <c r="I155" s="1008"/>
      <c r="J155" s="1008"/>
      <c r="K155" s="1172">
        <v>282000</v>
      </c>
      <c r="L155" s="1167">
        <v>-282000</v>
      </c>
      <c r="M155" s="1142">
        <f t="shared" si="11"/>
        <v>0</v>
      </c>
      <c r="N155" s="1165"/>
      <c r="O155" s="1166"/>
      <c r="P155" s="1166"/>
      <c r="Q155" s="1166"/>
      <c r="R155" s="1151"/>
      <c r="S155" s="1142">
        <f t="shared" si="12"/>
        <v>0</v>
      </c>
    </row>
    <row r="156" spans="1:19" ht="12.75">
      <c r="A156" s="1052" t="s">
        <v>1142</v>
      </c>
      <c r="B156" s="1013" t="s">
        <v>1143</v>
      </c>
      <c r="C156" s="1021" t="s">
        <v>973</v>
      </c>
      <c r="D156" s="1168"/>
      <c r="E156" s="1142">
        <f t="shared" si="9"/>
        <v>276000</v>
      </c>
      <c r="F156" s="1006">
        <v>217000</v>
      </c>
      <c r="G156" s="1008">
        <v>59000</v>
      </c>
      <c r="H156" s="1008"/>
      <c r="I156" s="1008"/>
      <c r="J156" s="1008"/>
      <c r="K156" s="1008"/>
      <c r="L156" s="1167"/>
      <c r="M156" s="1142">
        <f t="shared" si="11"/>
        <v>276000</v>
      </c>
      <c r="N156" s="1165"/>
      <c r="O156" s="1166"/>
      <c r="P156" s="1166"/>
      <c r="Q156" s="1166"/>
      <c r="R156" s="1151"/>
      <c r="S156" s="1142">
        <f t="shared" si="12"/>
        <v>0</v>
      </c>
    </row>
    <row r="157" spans="1:19" ht="12.75">
      <c r="A157" s="1052"/>
      <c r="B157" s="1013" t="s">
        <v>1143</v>
      </c>
      <c r="C157" s="1021" t="s">
        <v>973</v>
      </c>
      <c r="D157" s="1168"/>
      <c r="E157" s="1142">
        <f t="shared" si="9"/>
        <v>0</v>
      </c>
      <c r="F157" s="1006"/>
      <c r="G157" s="1008"/>
      <c r="H157" s="1008"/>
      <c r="I157" s="1008"/>
      <c r="J157" s="1008"/>
      <c r="K157" s="1008">
        <v>276000</v>
      </c>
      <c r="L157" s="1167">
        <v>-276000</v>
      </c>
      <c r="M157" s="1142">
        <f t="shared" si="11"/>
        <v>0</v>
      </c>
      <c r="N157" s="1165"/>
      <c r="O157" s="1166"/>
      <c r="P157" s="1166"/>
      <c r="Q157" s="1166"/>
      <c r="R157" s="1151"/>
      <c r="S157" s="1142">
        <f t="shared" si="12"/>
        <v>0</v>
      </c>
    </row>
    <row r="158" spans="1:19" ht="12.75">
      <c r="A158" s="1052" t="s">
        <v>1144</v>
      </c>
      <c r="B158" s="1002" t="s">
        <v>1145</v>
      </c>
      <c r="C158" s="1059" t="s">
        <v>973</v>
      </c>
      <c r="D158" s="1168"/>
      <c r="E158" s="1142">
        <f t="shared" si="9"/>
        <v>606000</v>
      </c>
      <c r="F158" s="1006">
        <v>477000</v>
      </c>
      <c r="G158" s="1008">
        <v>129000</v>
      </c>
      <c r="H158" s="1008"/>
      <c r="I158" s="1008"/>
      <c r="J158" s="1008"/>
      <c r="K158" s="1008"/>
      <c r="L158" s="1167"/>
      <c r="M158" s="1142">
        <f t="shared" si="11"/>
        <v>606000</v>
      </c>
      <c r="N158" s="1165"/>
      <c r="O158" s="1166"/>
      <c r="P158" s="1166"/>
      <c r="Q158" s="1166"/>
      <c r="R158" s="1151"/>
      <c r="S158" s="1142">
        <f t="shared" si="12"/>
        <v>0</v>
      </c>
    </row>
    <row r="159" spans="1:19" ht="12.75">
      <c r="A159" s="1052"/>
      <c r="B159" s="1002" t="s">
        <v>1145</v>
      </c>
      <c r="C159" s="1059" t="s">
        <v>973</v>
      </c>
      <c r="D159" s="1168"/>
      <c r="E159" s="1142">
        <f t="shared" si="9"/>
        <v>0</v>
      </c>
      <c r="F159" s="1006"/>
      <c r="G159" s="1008"/>
      <c r="H159" s="1008"/>
      <c r="I159" s="1008"/>
      <c r="J159" s="1008"/>
      <c r="K159" s="1008">
        <v>606000</v>
      </c>
      <c r="L159" s="1167">
        <v>-606000</v>
      </c>
      <c r="M159" s="1142">
        <f t="shared" si="11"/>
        <v>0</v>
      </c>
      <c r="N159" s="1165"/>
      <c r="O159" s="1166"/>
      <c r="P159" s="1166"/>
      <c r="Q159" s="1166"/>
      <c r="R159" s="1151"/>
      <c r="S159" s="1142">
        <f t="shared" si="12"/>
        <v>0</v>
      </c>
    </row>
    <row r="160" spans="1:19" ht="12.75">
      <c r="A160" s="1052" t="s">
        <v>1146</v>
      </c>
      <c r="B160" s="1002" t="s">
        <v>1147</v>
      </c>
      <c r="C160" s="1059" t="s">
        <v>973</v>
      </c>
      <c r="D160" s="1168"/>
      <c r="E160" s="1142">
        <f t="shared" si="9"/>
        <v>61000</v>
      </c>
      <c r="F160" s="1006">
        <v>48000</v>
      </c>
      <c r="G160" s="1008">
        <v>13000</v>
      </c>
      <c r="H160" s="1008"/>
      <c r="I160" s="1008"/>
      <c r="J160" s="1008"/>
      <c r="K160" s="1008"/>
      <c r="L160" s="1167"/>
      <c r="M160" s="1142">
        <f t="shared" si="11"/>
        <v>61000</v>
      </c>
      <c r="N160" s="1165"/>
      <c r="O160" s="1166"/>
      <c r="P160" s="1166"/>
      <c r="Q160" s="1166"/>
      <c r="R160" s="1151"/>
      <c r="S160" s="1142">
        <f t="shared" si="12"/>
        <v>0</v>
      </c>
    </row>
    <row r="161" spans="1:19" ht="12.75">
      <c r="A161" s="1052"/>
      <c r="B161" s="1002" t="s">
        <v>1147</v>
      </c>
      <c r="C161" s="1059" t="s">
        <v>973</v>
      </c>
      <c r="D161" s="1168"/>
      <c r="E161" s="1142">
        <f t="shared" si="9"/>
        <v>0</v>
      </c>
      <c r="F161" s="1006"/>
      <c r="G161" s="1008"/>
      <c r="H161" s="1008"/>
      <c r="I161" s="1008"/>
      <c r="J161" s="1008"/>
      <c r="K161" s="1008">
        <v>61000</v>
      </c>
      <c r="L161" s="1167">
        <v>-61000</v>
      </c>
      <c r="M161" s="1142">
        <f t="shared" si="11"/>
        <v>0</v>
      </c>
      <c r="N161" s="1165"/>
      <c r="O161" s="1166"/>
      <c r="P161" s="1166"/>
      <c r="Q161" s="1166"/>
      <c r="R161" s="1151"/>
      <c r="S161" s="1142">
        <f t="shared" si="12"/>
        <v>0</v>
      </c>
    </row>
    <row r="162" spans="1:19" ht="12.75">
      <c r="A162" s="1052" t="s">
        <v>1148</v>
      </c>
      <c r="B162" s="1002" t="s">
        <v>1149</v>
      </c>
      <c r="C162" s="1059" t="s">
        <v>973</v>
      </c>
      <c r="D162" s="1168"/>
      <c r="E162" s="1142">
        <f t="shared" si="9"/>
        <v>344000</v>
      </c>
      <c r="F162" s="1006">
        <v>271000</v>
      </c>
      <c r="G162" s="1008">
        <v>73000</v>
      </c>
      <c r="H162" s="1008"/>
      <c r="I162" s="1008"/>
      <c r="J162" s="1008"/>
      <c r="K162" s="1008"/>
      <c r="L162" s="1167"/>
      <c r="M162" s="1142">
        <f t="shared" si="11"/>
        <v>344000</v>
      </c>
      <c r="N162" s="1165"/>
      <c r="O162" s="1166"/>
      <c r="P162" s="1166"/>
      <c r="Q162" s="1166"/>
      <c r="R162" s="1151"/>
      <c r="S162" s="1142">
        <f t="shared" si="12"/>
        <v>0</v>
      </c>
    </row>
    <row r="163" spans="1:19" ht="12.75">
      <c r="A163" s="1052"/>
      <c r="B163" s="1002" t="s">
        <v>1149</v>
      </c>
      <c r="C163" s="1059" t="s">
        <v>973</v>
      </c>
      <c r="D163" s="1168"/>
      <c r="E163" s="1142">
        <f t="shared" si="9"/>
        <v>0</v>
      </c>
      <c r="F163" s="1006"/>
      <c r="G163" s="1008"/>
      <c r="H163" s="1008"/>
      <c r="I163" s="1008"/>
      <c r="J163" s="1008"/>
      <c r="K163" s="1008">
        <v>344000</v>
      </c>
      <c r="L163" s="1167">
        <v>-344000</v>
      </c>
      <c r="M163" s="1142">
        <f t="shared" si="11"/>
        <v>0</v>
      </c>
      <c r="N163" s="1165"/>
      <c r="O163" s="1166"/>
      <c r="P163" s="1166"/>
      <c r="Q163" s="1166"/>
      <c r="R163" s="1151"/>
      <c r="S163" s="1142">
        <f t="shared" si="12"/>
        <v>0</v>
      </c>
    </row>
    <row r="164" spans="1:19" ht="12.75">
      <c r="A164" s="1052" t="s">
        <v>1355</v>
      </c>
      <c r="B164" s="1002" t="s">
        <v>1356</v>
      </c>
      <c r="C164" s="1059"/>
      <c r="D164" s="1168"/>
      <c r="E164" s="1142">
        <f t="shared" si="9"/>
        <v>-181000000</v>
      </c>
      <c r="F164" s="1006"/>
      <c r="G164" s="1008"/>
      <c r="H164" s="1008"/>
      <c r="I164" s="1008"/>
      <c r="J164" s="1008"/>
      <c r="K164" s="1008"/>
      <c r="L164" s="1167"/>
      <c r="M164" s="1142">
        <f t="shared" si="11"/>
        <v>0</v>
      </c>
      <c r="N164" s="1165"/>
      <c r="O164" s="1008"/>
      <c r="P164" s="1008"/>
      <c r="Q164" s="1008"/>
      <c r="R164" s="1167">
        <v>-181000000</v>
      </c>
      <c r="S164" s="1142">
        <f t="shared" si="12"/>
        <v>-181000000</v>
      </c>
    </row>
    <row r="165" spans="1:19" ht="12.75">
      <c r="A165" s="1052"/>
      <c r="B165" s="1002" t="s">
        <v>1357</v>
      </c>
      <c r="C165" s="1059"/>
      <c r="D165" s="1168"/>
      <c r="E165" s="1142">
        <f t="shared" si="9"/>
        <v>100000000</v>
      </c>
      <c r="F165" s="1006"/>
      <c r="G165" s="1008"/>
      <c r="H165" s="1008"/>
      <c r="I165" s="1008"/>
      <c r="J165" s="1008"/>
      <c r="K165" s="1008"/>
      <c r="L165" s="1167"/>
      <c r="M165" s="1142">
        <f t="shared" si="11"/>
        <v>0</v>
      </c>
      <c r="N165" s="1165"/>
      <c r="O165" s="1008">
        <v>100000000</v>
      </c>
      <c r="P165" s="1008"/>
      <c r="Q165" s="1008"/>
      <c r="R165" s="1167"/>
      <c r="S165" s="1142">
        <f t="shared" si="12"/>
        <v>100000000</v>
      </c>
    </row>
    <row r="166" spans="1:19" ht="12.75">
      <c r="A166" s="1052"/>
      <c r="B166" s="1002" t="s">
        <v>1358</v>
      </c>
      <c r="C166" s="1059"/>
      <c r="D166" s="1168"/>
      <c r="E166" s="1142">
        <f t="shared" si="9"/>
        <v>50000000</v>
      </c>
      <c r="F166" s="1006"/>
      <c r="G166" s="1008"/>
      <c r="H166" s="1008"/>
      <c r="I166" s="1008"/>
      <c r="J166" s="1008"/>
      <c r="K166" s="1008"/>
      <c r="L166" s="1167"/>
      <c r="M166" s="1142">
        <f t="shared" si="11"/>
        <v>0</v>
      </c>
      <c r="N166" s="1165"/>
      <c r="O166" s="1008">
        <v>50000000</v>
      </c>
      <c r="P166" s="1008"/>
      <c r="Q166" s="1008"/>
      <c r="R166" s="1167"/>
      <c r="S166" s="1142">
        <f t="shared" si="12"/>
        <v>50000000</v>
      </c>
    </row>
    <row r="167" spans="1:19" ht="12.75">
      <c r="A167" s="1052"/>
      <c r="B167" s="1002" t="s">
        <v>1359</v>
      </c>
      <c r="C167" s="1059"/>
      <c r="D167" s="1168"/>
      <c r="E167" s="1142">
        <f t="shared" si="9"/>
        <v>25000000</v>
      </c>
      <c r="F167" s="1006"/>
      <c r="G167" s="1008"/>
      <c r="H167" s="1008"/>
      <c r="I167" s="1008"/>
      <c r="J167" s="1008"/>
      <c r="K167" s="1008"/>
      <c r="L167" s="1167"/>
      <c r="M167" s="1142">
        <f t="shared" si="11"/>
        <v>0</v>
      </c>
      <c r="N167" s="1165"/>
      <c r="O167" s="1008">
        <v>25000000</v>
      </c>
      <c r="P167" s="1008"/>
      <c r="Q167" s="1008"/>
      <c r="R167" s="1167"/>
      <c r="S167" s="1142">
        <f t="shared" si="12"/>
        <v>25000000</v>
      </c>
    </row>
    <row r="168" spans="1:19" ht="12.75">
      <c r="A168" s="1052"/>
      <c r="B168" s="1002" t="s">
        <v>1360</v>
      </c>
      <c r="C168" s="1059" t="s">
        <v>1361</v>
      </c>
      <c r="D168" s="1168"/>
      <c r="E168" s="1142">
        <f t="shared" si="9"/>
        <v>6000000</v>
      </c>
      <c r="F168" s="1006"/>
      <c r="G168" s="1008"/>
      <c r="H168" s="1008"/>
      <c r="I168" s="1008"/>
      <c r="J168" s="1008"/>
      <c r="K168" s="1008"/>
      <c r="L168" s="1167"/>
      <c r="M168" s="1142">
        <f t="shared" si="11"/>
        <v>0</v>
      </c>
      <c r="N168" s="1165"/>
      <c r="O168" s="1008">
        <v>6000000</v>
      </c>
      <c r="P168" s="1008"/>
      <c r="Q168" s="1008"/>
      <c r="R168" s="1167"/>
      <c r="S168" s="1142">
        <f t="shared" si="12"/>
        <v>6000000</v>
      </c>
    </row>
    <row r="169" spans="1:19" ht="12.75">
      <c r="A169" s="1052" t="s">
        <v>1362</v>
      </c>
      <c r="B169" s="1002" t="s">
        <v>1363</v>
      </c>
      <c r="C169" s="1059"/>
      <c r="D169" s="1168"/>
      <c r="E169" s="1142">
        <f t="shared" si="9"/>
        <v>0</v>
      </c>
      <c r="F169" s="1006"/>
      <c r="G169" s="1008"/>
      <c r="H169" s="1008"/>
      <c r="I169" s="1008"/>
      <c r="J169" s="1008"/>
      <c r="K169" s="1008"/>
      <c r="L169" s="1167"/>
      <c r="M169" s="1142">
        <f t="shared" si="11"/>
        <v>0</v>
      </c>
      <c r="N169" s="1006"/>
      <c r="O169" s="1008">
        <v>635000</v>
      </c>
      <c r="P169" s="1008"/>
      <c r="Q169" s="1008"/>
      <c r="R169" s="1167">
        <v>-635000</v>
      </c>
      <c r="S169" s="1142">
        <f t="shared" si="12"/>
        <v>0</v>
      </c>
    </row>
    <row r="170" spans="1:19" ht="12.75">
      <c r="A170" s="1052" t="s">
        <v>1364</v>
      </c>
      <c r="B170" s="1002" t="s">
        <v>1365</v>
      </c>
      <c r="C170" s="1059"/>
      <c r="D170" s="1168"/>
      <c r="E170" s="1142">
        <f t="shared" si="9"/>
        <v>0</v>
      </c>
      <c r="F170" s="1006"/>
      <c r="G170" s="1008"/>
      <c r="H170" s="1008"/>
      <c r="I170" s="1008"/>
      <c r="J170" s="1008"/>
      <c r="K170" s="1008"/>
      <c r="L170" s="1167"/>
      <c r="M170" s="1142">
        <f t="shared" si="11"/>
        <v>0</v>
      </c>
      <c r="N170" s="1006">
        <v>2497000</v>
      </c>
      <c r="O170" s="1008"/>
      <c r="P170" s="1008"/>
      <c r="Q170" s="1008"/>
      <c r="R170" s="1167">
        <v>-2497000</v>
      </c>
      <c r="S170" s="1142">
        <f t="shared" si="12"/>
        <v>0</v>
      </c>
    </row>
    <row r="171" spans="1:19" ht="12.75">
      <c r="A171" s="1052" t="s">
        <v>1366</v>
      </c>
      <c r="B171" s="1002" t="s">
        <v>1367</v>
      </c>
      <c r="C171" s="1059"/>
      <c r="D171" s="1168"/>
      <c r="E171" s="1142">
        <f t="shared" si="9"/>
        <v>0</v>
      </c>
      <c r="F171" s="1006"/>
      <c r="G171" s="1008"/>
      <c r="H171" s="1008"/>
      <c r="I171" s="1008"/>
      <c r="J171" s="1008"/>
      <c r="K171" s="1008"/>
      <c r="L171" s="1167"/>
      <c r="M171" s="1142">
        <f t="shared" si="11"/>
        <v>0</v>
      </c>
      <c r="N171" s="1006"/>
      <c r="O171" s="1008">
        <v>5783000</v>
      </c>
      <c r="P171" s="1008"/>
      <c r="Q171" s="1008"/>
      <c r="R171" s="1167">
        <v>-5783000</v>
      </c>
      <c r="S171" s="1142">
        <f t="shared" si="12"/>
        <v>0</v>
      </c>
    </row>
    <row r="172" spans="1:19" ht="12.75">
      <c r="A172" s="1052" t="s">
        <v>1150</v>
      </c>
      <c r="B172" s="1002" t="s">
        <v>1151</v>
      </c>
      <c r="C172" s="1059"/>
      <c r="D172" s="1168"/>
      <c r="E172" s="1142">
        <f t="shared" si="9"/>
        <v>7249305</v>
      </c>
      <c r="F172" s="1006">
        <v>1415000</v>
      </c>
      <c r="G172" s="1008">
        <v>669000</v>
      </c>
      <c r="H172" s="1008">
        <v>3493000</v>
      </c>
      <c r="I172" s="1008"/>
      <c r="J172" s="1008"/>
      <c r="K172" s="1008"/>
      <c r="L172" s="1167">
        <v>1672305</v>
      </c>
      <c r="M172" s="1142">
        <f t="shared" si="11"/>
        <v>7249305</v>
      </c>
      <c r="N172" s="1006"/>
      <c r="O172" s="1008"/>
      <c r="P172" s="1008"/>
      <c r="Q172" s="1008"/>
      <c r="R172" s="1167"/>
      <c r="S172" s="1142">
        <f t="shared" si="12"/>
        <v>0</v>
      </c>
    </row>
    <row r="173" spans="1:19" ht="12.75">
      <c r="A173" s="849" t="s">
        <v>1152</v>
      </c>
      <c r="B173" s="1002" t="s">
        <v>948</v>
      </c>
      <c r="C173" s="1059"/>
      <c r="D173" s="1168"/>
      <c r="E173" s="1142">
        <f t="shared" si="9"/>
        <v>490794</v>
      </c>
      <c r="F173" s="1006"/>
      <c r="G173" s="1008"/>
      <c r="H173" s="1008"/>
      <c r="I173" s="1008"/>
      <c r="J173" s="1008"/>
      <c r="K173" s="1008"/>
      <c r="L173" s="1167">
        <v>490794</v>
      </c>
      <c r="M173" s="1142">
        <f t="shared" si="11"/>
        <v>490794</v>
      </c>
      <c r="N173" s="1006"/>
      <c r="O173" s="1008"/>
      <c r="P173" s="1008"/>
      <c r="Q173" s="1008"/>
      <c r="R173" s="1167"/>
      <c r="S173" s="1142">
        <f t="shared" si="12"/>
        <v>0</v>
      </c>
    </row>
    <row r="174" spans="1:19" ht="12.75">
      <c r="A174" s="1052" t="s">
        <v>1368</v>
      </c>
      <c r="B174" s="1002" t="s">
        <v>1369</v>
      </c>
      <c r="C174" s="1059"/>
      <c r="D174" s="1168"/>
      <c r="E174" s="1142">
        <f>SUM(M174+S174)</f>
        <v>0</v>
      </c>
      <c r="F174" s="1006"/>
      <c r="G174" s="1008"/>
      <c r="H174" s="1008">
        <v>3601100</v>
      </c>
      <c r="I174" s="1008"/>
      <c r="J174" s="1008"/>
      <c r="K174" s="1008"/>
      <c r="L174" s="1167">
        <v>-3601100</v>
      </c>
      <c r="M174" s="1142">
        <f t="shared" si="11"/>
        <v>0</v>
      </c>
      <c r="N174" s="1006"/>
      <c r="O174" s="1008"/>
      <c r="P174" s="1008"/>
      <c r="Q174" s="1008"/>
      <c r="R174" s="1167"/>
      <c r="S174" s="1142">
        <f t="shared" si="12"/>
        <v>0</v>
      </c>
    </row>
    <row r="175" spans="1:19" ht="12.75">
      <c r="A175" s="1052" t="s">
        <v>1370</v>
      </c>
      <c r="B175" s="1002" t="s">
        <v>1371</v>
      </c>
      <c r="C175" s="1059"/>
      <c r="D175" s="1168"/>
      <c r="E175" s="1142">
        <f aca="true" t="shared" si="13" ref="E175:E202">SUM(M175+S175)</f>
        <v>0</v>
      </c>
      <c r="F175" s="1006"/>
      <c r="G175" s="1008"/>
      <c r="H175" s="1008"/>
      <c r="I175" s="1008"/>
      <c r="J175" s="1008"/>
      <c r="K175" s="1008"/>
      <c r="L175" s="1167"/>
      <c r="M175" s="1142">
        <f t="shared" si="11"/>
        <v>0</v>
      </c>
      <c r="N175" s="1006"/>
      <c r="O175" s="1008"/>
      <c r="P175" s="1008">
        <v>8255000</v>
      </c>
      <c r="Q175" s="1008"/>
      <c r="R175" s="1167">
        <v>-8255000</v>
      </c>
      <c r="S175" s="1142">
        <f t="shared" si="12"/>
        <v>0</v>
      </c>
    </row>
    <row r="176" spans="1:19" ht="12.75">
      <c r="A176" s="1052" t="s">
        <v>1372</v>
      </c>
      <c r="B176" s="1002" t="s">
        <v>1373</v>
      </c>
      <c r="C176" s="1059"/>
      <c r="D176" s="1168"/>
      <c r="E176" s="1142">
        <f t="shared" si="13"/>
        <v>0</v>
      </c>
      <c r="F176" s="1006"/>
      <c r="G176" s="1008"/>
      <c r="H176" s="1008"/>
      <c r="I176" s="1008">
        <v>1112000</v>
      </c>
      <c r="J176" s="1008"/>
      <c r="K176" s="1008"/>
      <c r="L176" s="1167">
        <v>-1112000</v>
      </c>
      <c r="M176" s="1142">
        <f t="shared" si="11"/>
        <v>0</v>
      </c>
      <c r="N176" s="1006"/>
      <c r="O176" s="1008"/>
      <c r="P176" s="1008"/>
      <c r="Q176" s="1008"/>
      <c r="R176" s="1167"/>
      <c r="S176" s="1142">
        <f t="shared" si="12"/>
        <v>0</v>
      </c>
    </row>
    <row r="177" spans="1:19" ht="12.75">
      <c r="A177" s="1052" t="s">
        <v>1153</v>
      </c>
      <c r="B177" s="1002" t="s">
        <v>1154</v>
      </c>
      <c r="C177" s="1059"/>
      <c r="D177" s="1168"/>
      <c r="E177" s="1142">
        <f t="shared" si="13"/>
        <v>1772400</v>
      </c>
      <c r="F177" s="1006"/>
      <c r="G177" s="1008"/>
      <c r="H177" s="1008"/>
      <c r="I177" s="1008">
        <v>1772400</v>
      </c>
      <c r="J177" s="1008"/>
      <c r="K177" s="1008"/>
      <c r="L177" s="1167"/>
      <c r="M177" s="1142">
        <f t="shared" si="11"/>
        <v>1772400</v>
      </c>
      <c r="N177" s="1006"/>
      <c r="O177" s="1008"/>
      <c r="P177" s="1008"/>
      <c r="Q177" s="1008"/>
      <c r="R177" s="1167"/>
      <c r="S177" s="1142">
        <f t="shared" si="12"/>
        <v>0</v>
      </c>
    </row>
    <row r="178" spans="1:19" ht="12.75">
      <c r="A178" s="1052" t="s">
        <v>1374</v>
      </c>
      <c r="B178" s="1002" t="s">
        <v>1375</v>
      </c>
      <c r="C178" s="1173">
        <v>293065</v>
      </c>
      <c r="D178" s="1168"/>
      <c r="E178" s="1142">
        <f t="shared" si="13"/>
        <v>0</v>
      </c>
      <c r="F178" s="1006"/>
      <c r="G178" s="1008"/>
      <c r="H178" s="1008"/>
      <c r="I178" s="1008"/>
      <c r="J178" s="1008"/>
      <c r="K178" s="1008"/>
      <c r="L178" s="1167"/>
      <c r="M178" s="1142">
        <f t="shared" si="11"/>
        <v>0</v>
      </c>
      <c r="N178" s="1174">
        <v>293065</v>
      </c>
      <c r="O178" s="1008"/>
      <c r="P178" s="1008"/>
      <c r="Q178" s="1008"/>
      <c r="R178" s="1167">
        <v>-293065</v>
      </c>
      <c r="S178" s="1142">
        <f t="shared" si="12"/>
        <v>0</v>
      </c>
    </row>
    <row r="179" spans="1:19" ht="12.75">
      <c r="A179" s="1052" t="s">
        <v>1155</v>
      </c>
      <c r="B179" s="1013" t="s">
        <v>1156</v>
      </c>
      <c r="C179" s="1021" t="s">
        <v>973</v>
      </c>
      <c r="D179" s="1168"/>
      <c r="E179" s="1175">
        <f t="shared" si="13"/>
        <v>109900</v>
      </c>
      <c r="F179" s="1006"/>
      <c r="G179" s="1008"/>
      <c r="H179" s="1008"/>
      <c r="I179" s="1008"/>
      <c r="J179" s="1008"/>
      <c r="K179" s="1008"/>
      <c r="L179" s="1167"/>
      <c r="M179" s="1175">
        <f t="shared" si="11"/>
        <v>0</v>
      </c>
      <c r="N179" s="1006">
        <v>109900</v>
      </c>
      <c r="O179" s="1008">
        <v>0</v>
      </c>
      <c r="P179" s="1008"/>
      <c r="Q179" s="1008"/>
      <c r="R179" s="1167">
        <v>0</v>
      </c>
      <c r="S179" s="1175">
        <f t="shared" si="12"/>
        <v>109900</v>
      </c>
    </row>
    <row r="180" spans="1:19" ht="12.75">
      <c r="A180" s="1052" t="s">
        <v>1155</v>
      </c>
      <c r="B180" s="1013" t="s">
        <v>1376</v>
      </c>
      <c r="C180" s="1021" t="s">
        <v>973</v>
      </c>
      <c r="D180" s="1168"/>
      <c r="E180" s="1175">
        <f t="shared" si="13"/>
        <v>0</v>
      </c>
      <c r="F180" s="1006"/>
      <c r="G180" s="1008"/>
      <c r="H180" s="1008"/>
      <c r="I180" s="1008"/>
      <c r="J180" s="1008"/>
      <c r="K180" s="1008">
        <v>109900</v>
      </c>
      <c r="L180" s="1167"/>
      <c r="M180" s="1175">
        <f t="shared" si="11"/>
        <v>109900</v>
      </c>
      <c r="N180" s="1006"/>
      <c r="O180" s="1008"/>
      <c r="P180" s="1008"/>
      <c r="Q180" s="1008"/>
      <c r="R180" s="1167">
        <v>-109900</v>
      </c>
      <c r="S180" s="1175">
        <f t="shared" si="12"/>
        <v>-109900</v>
      </c>
    </row>
    <row r="181" spans="1:19" ht="12.75">
      <c r="A181" s="1052" t="s">
        <v>1377</v>
      </c>
      <c r="B181" s="1002" t="s">
        <v>1378</v>
      </c>
      <c r="C181" s="1059"/>
      <c r="D181" s="1168"/>
      <c r="E181" s="1142">
        <f t="shared" si="13"/>
        <v>0</v>
      </c>
      <c r="F181" s="1006"/>
      <c r="G181" s="1008"/>
      <c r="H181" s="1008"/>
      <c r="I181" s="1008"/>
      <c r="J181" s="1008"/>
      <c r="K181" s="1008"/>
      <c r="L181" s="1167"/>
      <c r="M181" s="1142">
        <f t="shared" si="11"/>
        <v>0</v>
      </c>
      <c r="N181" s="1006">
        <v>7450000</v>
      </c>
      <c r="O181" s="1008"/>
      <c r="P181" s="1008"/>
      <c r="Q181" s="1008"/>
      <c r="R181" s="1167">
        <v>-7450000</v>
      </c>
      <c r="S181" s="1142">
        <f t="shared" si="12"/>
        <v>0</v>
      </c>
    </row>
    <row r="182" spans="1:19" ht="12.75">
      <c r="A182" s="1052" t="s">
        <v>1379</v>
      </c>
      <c r="B182" s="1013" t="s">
        <v>1380</v>
      </c>
      <c r="C182" s="1021" t="s">
        <v>1345</v>
      </c>
      <c r="D182" s="1168"/>
      <c r="E182" s="1142">
        <f t="shared" si="13"/>
        <v>0</v>
      </c>
      <c r="F182" s="1006"/>
      <c r="G182" s="1008"/>
      <c r="H182" s="1008">
        <v>4346376</v>
      </c>
      <c r="I182" s="1008"/>
      <c r="J182" s="1008"/>
      <c r="K182" s="1008"/>
      <c r="L182" s="1167">
        <v>-4346376</v>
      </c>
      <c r="M182" s="1142">
        <f t="shared" si="11"/>
        <v>0</v>
      </c>
      <c r="N182" s="1006"/>
      <c r="O182" s="1008"/>
      <c r="P182" s="1008"/>
      <c r="Q182" s="1008"/>
      <c r="R182" s="1167"/>
      <c r="S182" s="1142">
        <f t="shared" si="12"/>
        <v>0</v>
      </c>
    </row>
    <row r="183" spans="1:19" ht="12.75">
      <c r="A183" s="849" t="s">
        <v>1157</v>
      </c>
      <c r="B183" s="1002" t="s">
        <v>1158</v>
      </c>
      <c r="C183" s="1021"/>
      <c r="D183" s="1168"/>
      <c r="E183" s="1142">
        <f t="shared" si="13"/>
        <v>5263289</v>
      </c>
      <c r="F183" s="1006"/>
      <c r="G183" s="1008"/>
      <c r="H183" s="1008"/>
      <c r="I183" s="1008"/>
      <c r="J183" s="1008"/>
      <c r="K183" s="1008"/>
      <c r="L183" s="1167"/>
      <c r="M183" s="1142">
        <f t="shared" si="11"/>
        <v>0</v>
      </c>
      <c r="N183" s="1006"/>
      <c r="O183" s="1008"/>
      <c r="P183" s="1008"/>
      <c r="Q183" s="1008"/>
      <c r="R183" s="1011">
        <v>5263289</v>
      </c>
      <c r="S183" s="1142">
        <f t="shared" si="12"/>
        <v>5263289</v>
      </c>
    </row>
    <row r="184" spans="1:19" ht="12.75">
      <c r="A184" s="849" t="s">
        <v>1159</v>
      </c>
      <c r="B184" s="1002" t="s">
        <v>1160</v>
      </c>
      <c r="C184" s="1021"/>
      <c r="D184" s="1168"/>
      <c r="E184" s="1142">
        <f t="shared" si="13"/>
        <v>58101889</v>
      </c>
      <c r="F184" s="1006"/>
      <c r="G184" s="1008"/>
      <c r="H184" s="1008"/>
      <c r="I184" s="1008"/>
      <c r="J184" s="1008"/>
      <c r="K184" s="1008"/>
      <c r="L184" s="1167"/>
      <c r="M184" s="1142">
        <f t="shared" si="11"/>
        <v>0</v>
      </c>
      <c r="N184" s="1006"/>
      <c r="O184" s="1008"/>
      <c r="P184" s="1008"/>
      <c r="Q184" s="1008"/>
      <c r="R184" s="1011">
        <v>58101889</v>
      </c>
      <c r="S184" s="1142">
        <f t="shared" si="12"/>
        <v>58101889</v>
      </c>
    </row>
    <row r="185" spans="1:19" ht="12.75">
      <c r="A185" s="849" t="s">
        <v>1161</v>
      </c>
      <c r="B185" s="1002" t="s">
        <v>1162</v>
      </c>
      <c r="C185" s="1021"/>
      <c r="D185" s="1168"/>
      <c r="E185" s="1142">
        <f t="shared" si="13"/>
        <v>10000000</v>
      </c>
      <c r="F185" s="1006"/>
      <c r="G185" s="1008"/>
      <c r="H185" s="1008"/>
      <c r="I185" s="1008"/>
      <c r="J185" s="1008"/>
      <c r="K185" s="1008"/>
      <c r="L185" s="1167"/>
      <c r="M185" s="1142">
        <f t="shared" si="11"/>
        <v>0</v>
      </c>
      <c r="N185" s="1006"/>
      <c r="O185" s="1008"/>
      <c r="P185" s="1008"/>
      <c r="Q185" s="1008"/>
      <c r="R185" s="1011">
        <v>10000000</v>
      </c>
      <c r="S185" s="1142">
        <f t="shared" si="12"/>
        <v>10000000</v>
      </c>
    </row>
    <row r="186" spans="1:19" ht="12.75">
      <c r="A186" s="849" t="s">
        <v>1163</v>
      </c>
      <c r="B186" s="1002" t="s">
        <v>1170</v>
      </c>
      <c r="C186" s="1021"/>
      <c r="D186" s="1168"/>
      <c r="E186" s="1142">
        <f t="shared" si="13"/>
        <v>11308341</v>
      </c>
      <c r="F186" s="1006"/>
      <c r="G186" s="1008"/>
      <c r="H186" s="1008"/>
      <c r="I186" s="1008"/>
      <c r="J186" s="1008"/>
      <c r="K186" s="1008"/>
      <c r="L186" s="1167"/>
      <c r="M186" s="1142">
        <f t="shared" si="11"/>
        <v>0</v>
      </c>
      <c r="N186" s="1006"/>
      <c r="O186" s="1008"/>
      <c r="P186" s="1008"/>
      <c r="Q186" s="1008"/>
      <c r="R186" s="1011">
        <v>11308341</v>
      </c>
      <c r="S186" s="1142">
        <f t="shared" si="12"/>
        <v>11308341</v>
      </c>
    </row>
    <row r="187" spans="1:19" ht="12.75">
      <c r="A187" s="1052" t="s">
        <v>1171</v>
      </c>
      <c r="B187" s="1029" t="s">
        <v>1381</v>
      </c>
      <c r="C187" s="1042" t="s">
        <v>1053</v>
      </c>
      <c r="D187" s="1145"/>
      <c r="E187" s="1142">
        <f t="shared" si="13"/>
        <v>666522</v>
      </c>
      <c r="F187" s="1170">
        <v>412132</v>
      </c>
      <c r="G187" s="1171">
        <v>145603</v>
      </c>
      <c r="H187" s="1171">
        <v>108787</v>
      </c>
      <c r="I187" s="1147"/>
      <c r="J187" s="1147"/>
      <c r="K187" s="1148"/>
      <c r="L187" s="1148"/>
      <c r="M187" s="1005">
        <f>SUM(F187:L187)</f>
        <v>666522</v>
      </c>
      <c r="N187" s="1146"/>
      <c r="O187" s="1147"/>
      <c r="P187" s="1147"/>
      <c r="Q187" s="1147"/>
      <c r="R187" s="1148"/>
      <c r="S187" s="1005">
        <f>SUM(N187:R187)</f>
        <v>0</v>
      </c>
    </row>
    <row r="188" spans="1:19" ht="12.75">
      <c r="A188" s="1052" t="s">
        <v>1171</v>
      </c>
      <c r="B188" s="1029" t="s">
        <v>1381</v>
      </c>
      <c r="C188" s="1042" t="s">
        <v>1053</v>
      </c>
      <c r="D188" s="1176"/>
      <c r="E188" s="1142">
        <f t="shared" si="13"/>
        <v>-313969</v>
      </c>
      <c r="F188" s="1170"/>
      <c r="G188" s="1171"/>
      <c r="H188" s="1171">
        <v>-313969</v>
      </c>
      <c r="I188" s="1147"/>
      <c r="J188" s="1147"/>
      <c r="K188" s="1148"/>
      <c r="L188" s="1148"/>
      <c r="M188" s="1005">
        <f>SUM(F188:L188)</f>
        <v>-313969</v>
      </c>
      <c r="N188" s="1146"/>
      <c r="O188" s="1147"/>
      <c r="P188" s="1147"/>
      <c r="Q188" s="1147"/>
      <c r="R188" s="1148"/>
      <c r="S188" s="1005">
        <f>SUM(N188:R188)</f>
        <v>0</v>
      </c>
    </row>
    <row r="189" spans="1:19" ht="12.75">
      <c r="A189" s="849" t="s">
        <v>1382</v>
      </c>
      <c r="B189" s="1013" t="s">
        <v>1383</v>
      </c>
      <c r="C189" s="1021"/>
      <c r="D189" s="1168"/>
      <c r="E189" s="1142">
        <f t="shared" si="13"/>
        <v>0</v>
      </c>
      <c r="F189" s="1006"/>
      <c r="G189" s="1008"/>
      <c r="H189" s="1008"/>
      <c r="I189" s="1008">
        <v>20000</v>
      </c>
      <c r="J189" s="1008"/>
      <c r="K189" s="1167"/>
      <c r="L189" s="1167">
        <v>-20000</v>
      </c>
      <c r="M189" s="1005">
        <f>SUM(F189:L189)</f>
        <v>0</v>
      </c>
      <c r="N189" s="1006"/>
      <c r="O189" s="1008"/>
      <c r="P189" s="1008"/>
      <c r="Q189" s="1008"/>
      <c r="R189" s="1177"/>
      <c r="S189" s="1005">
        <f>SUM(N189:R189)</f>
        <v>0</v>
      </c>
    </row>
    <row r="190" spans="1:19" ht="12.75">
      <c r="A190" s="849" t="s">
        <v>1173</v>
      </c>
      <c r="B190" s="1029" t="s">
        <v>1174</v>
      </c>
      <c r="C190" s="1003" t="s">
        <v>973</v>
      </c>
      <c r="D190" s="1168"/>
      <c r="E190" s="1142">
        <f t="shared" si="13"/>
        <v>156000</v>
      </c>
      <c r="F190" s="1006"/>
      <c r="G190" s="1008"/>
      <c r="H190" s="1008">
        <v>156000</v>
      </c>
      <c r="I190" s="1008"/>
      <c r="J190" s="1008"/>
      <c r="K190" s="1167"/>
      <c r="L190" s="1167"/>
      <c r="M190" s="1005">
        <f aca="true" t="shared" si="14" ref="M190:M199">SUM(F190:L190)</f>
        <v>156000</v>
      </c>
      <c r="N190" s="1006"/>
      <c r="O190" s="1008"/>
      <c r="P190" s="1008"/>
      <c r="Q190" s="1008"/>
      <c r="R190" s="1177"/>
      <c r="S190" s="1005">
        <f aca="true" t="shared" si="15" ref="S190:S199">SUM(N190:R190)</f>
        <v>0</v>
      </c>
    </row>
    <row r="191" spans="1:19" ht="12.75">
      <c r="A191" s="849" t="s">
        <v>1173</v>
      </c>
      <c r="B191" s="1029" t="s">
        <v>1174</v>
      </c>
      <c r="C191" s="1003" t="s">
        <v>973</v>
      </c>
      <c r="D191" s="1168"/>
      <c r="E191" s="1142">
        <f t="shared" si="13"/>
        <v>0</v>
      </c>
      <c r="F191" s="1006"/>
      <c r="G191" s="1008"/>
      <c r="H191" s="1008"/>
      <c r="I191" s="1008"/>
      <c r="J191" s="1008"/>
      <c r="K191" s="1167">
        <v>156000</v>
      </c>
      <c r="L191" s="1167">
        <v>-156000</v>
      </c>
      <c r="M191" s="1005">
        <f t="shared" si="14"/>
        <v>0</v>
      </c>
      <c r="N191" s="1006"/>
      <c r="O191" s="1008"/>
      <c r="P191" s="1008"/>
      <c r="Q191" s="1008"/>
      <c r="R191" s="1177"/>
      <c r="S191" s="1005">
        <f t="shared" si="15"/>
        <v>0</v>
      </c>
    </row>
    <row r="192" spans="1:19" ht="12.75">
      <c r="A192" s="849" t="s">
        <v>1175</v>
      </c>
      <c r="B192" s="1029" t="s">
        <v>1176</v>
      </c>
      <c r="C192" s="1003" t="s">
        <v>973</v>
      </c>
      <c r="D192" s="1168"/>
      <c r="E192" s="1142">
        <f t="shared" si="13"/>
        <v>482000</v>
      </c>
      <c r="F192" s="1006"/>
      <c r="G192" s="1008"/>
      <c r="H192" s="1008">
        <v>482000</v>
      </c>
      <c r="I192" s="1008"/>
      <c r="J192" s="1008"/>
      <c r="K192" s="1167"/>
      <c r="L192" s="1167"/>
      <c r="M192" s="1005">
        <f t="shared" si="14"/>
        <v>482000</v>
      </c>
      <c r="N192" s="1006"/>
      <c r="O192" s="1008"/>
      <c r="P192" s="1008"/>
      <c r="Q192" s="1008"/>
      <c r="R192" s="1177"/>
      <c r="S192" s="1005">
        <f t="shared" si="15"/>
        <v>0</v>
      </c>
    </row>
    <row r="193" spans="1:19" ht="12.75">
      <c r="A193" s="849" t="s">
        <v>1175</v>
      </c>
      <c r="B193" s="1029" t="s">
        <v>1176</v>
      </c>
      <c r="C193" s="1003" t="s">
        <v>973</v>
      </c>
      <c r="D193" s="1168"/>
      <c r="E193" s="1142">
        <f t="shared" si="13"/>
        <v>0</v>
      </c>
      <c r="F193" s="1006"/>
      <c r="G193" s="1008"/>
      <c r="H193" s="1008"/>
      <c r="I193" s="1008"/>
      <c r="J193" s="1008"/>
      <c r="K193" s="1167">
        <v>482000</v>
      </c>
      <c r="L193" s="1167">
        <v>-482000</v>
      </c>
      <c r="M193" s="1005">
        <f t="shared" si="14"/>
        <v>0</v>
      </c>
      <c r="N193" s="1006"/>
      <c r="O193" s="1008"/>
      <c r="P193" s="1008"/>
      <c r="Q193" s="1008"/>
      <c r="R193" s="1177"/>
      <c r="S193" s="1005">
        <f t="shared" si="15"/>
        <v>0</v>
      </c>
    </row>
    <row r="194" spans="1:19" ht="12.75">
      <c r="A194" s="849">
        <v>146</v>
      </c>
      <c r="B194" s="1013" t="s">
        <v>1384</v>
      </c>
      <c r="C194" s="1021" t="s">
        <v>973</v>
      </c>
      <c r="D194" s="1168"/>
      <c r="E194" s="1142">
        <f t="shared" si="13"/>
        <v>90000</v>
      </c>
      <c r="F194" s="1006"/>
      <c r="G194" s="1008"/>
      <c r="H194" s="1008"/>
      <c r="I194" s="1008"/>
      <c r="J194" s="1008"/>
      <c r="K194" s="1167"/>
      <c r="L194" s="1167"/>
      <c r="M194" s="1005">
        <f t="shared" si="14"/>
        <v>0</v>
      </c>
      <c r="N194" s="1006">
        <v>90000</v>
      </c>
      <c r="O194" s="1008"/>
      <c r="P194" s="1008"/>
      <c r="Q194" s="1008"/>
      <c r="R194" s="1177"/>
      <c r="S194" s="1005">
        <f t="shared" si="15"/>
        <v>90000</v>
      </c>
    </row>
    <row r="195" spans="1:19" ht="12.75">
      <c r="A195" s="849">
        <v>146</v>
      </c>
      <c r="B195" s="1013" t="s">
        <v>1178</v>
      </c>
      <c r="C195" s="1021" t="s">
        <v>973</v>
      </c>
      <c r="D195" s="1168"/>
      <c r="E195" s="1142">
        <f t="shared" si="13"/>
        <v>0</v>
      </c>
      <c r="F195" s="1006"/>
      <c r="G195" s="1008"/>
      <c r="H195" s="1008"/>
      <c r="I195" s="1008"/>
      <c r="J195" s="1008"/>
      <c r="K195" s="1167">
        <v>90000</v>
      </c>
      <c r="L195" s="1167"/>
      <c r="M195" s="1005">
        <f t="shared" si="14"/>
        <v>90000</v>
      </c>
      <c r="N195" s="1006"/>
      <c r="O195" s="1008"/>
      <c r="P195" s="1008"/>
      <c r="Q195" s="1008"/>
      <c r="R195" s="1177">
        <v>-90000</v>
      </c>
      <c r="S195" s="1005">
        <f t="shared" si="15"/>
        <v>-90000</v>
      </c>
    </row>
    <row r="196" spans="1:19" ht="12.75">
      <c r="A196" s="849">
        <v>147</v>
      </c>
      <c r="B196" s="1013" t="s">
        <v>1180</v>
      </c>
      <c r="C196" s="1021" t="s">
        <v>973</v>
      </c>
      <c r="D196" s="1168"/>
      <c r="E196" s="1142">
        <f t="shared" si="13"/>
        <v>535000</v>
      </c>
      <c r="F196" s="1006"/>
      <c r="G196" s="1008"/>
      <c r="H196" s="1008"/>
      <c r="I196" s="1008"/>
      <c r="J196" s="1008"/>
      <c r="K196" s="1167"/>
      <c r="L196" s="1167"/>
      <c r="M196" s="1005">
        <f t="shared" si="14"/>
        <v>0</v>
      </c>
      <c r="N196" s="1006">
        <v>535000</v>
      </c>
      <c r="O196" s="1008"/>
      <c r="P196" s="1008"/>
      <c r="Q196" s="1008"/>
      <c r="R196" s="1177"/>
      <c r="S196" s="1005">
        <f t="shared" si="15"/>
        <v>535000</v>
      </c>
    </row>
    <row r="197" spans="1:19" ht="12.75">
      <c r="A197" s="849">
        <v>147</v>
      </c>
      <c r="B197" s="1013" t="s">
        <v>1180</v>
      </c>
      <c r="C197" s="1021" t="s">
        <v>973</v>
      </c>
      <c r="D197" s="1168"/>
      <c r="E197" s="1142">
        <f t="shared" si="13"/>
        <v>0</v>
      </c>
      <c r="F197" s="1006"/>
      <c r="G197" s="1008"/>
      <c r="H197" s="1008"/>
      <c r="I197" s="1008"/>
      <c r="J197" s="1008"/>
      <c r="K197" s="1167">
        <v>535000</v>
      </c>
      <c r="L197" s="1167"/>
      <c r="M197" s="1005">
        <f t="shared" si="14"/>
        <v>535000</v>
      </c>
      <c r="N197" s="1006"/>
      <c r="O197" s="1008"/>
      <c r="P197" s="1008"/>
      <c r="Q197" s="1008"/>
      <c r="R197" s="1177">
        <v>-535000</v>
      </c>
      <c r="S197" s="1005">
        <f t="shared" si="15"/>
        <v>-535000</v>
      </c>
    </row>
    <row r="198" spans="1:19" ht="12.75">
      <c r="A198" s="849">
        <v>148</v>
      </c>
      <c r="B198" s="1002" t="s">
        <v>1182</v>
      </c>
      <c r="C198" s="1059" t="s">
        <v>973</v>
      </c>
      <c r="D198" s="1168"/>
      <c r="E198" s="1142">
        <f t="shared" si="13"/>
        <v>322000</v>
      </c>
      <c r="F198" s="1006"/>
      <c r="G198" s="1008"/>
      <c r="H198" s="1008"/>
      <c r="I198" s="1008"/>
      <c r="J198" s="1008"/>
      <c r="K198" s="1167"/>
      <c r="L198" s="1167"/>
      <c r="M198" s="1005">
        <f t="shared" si="14"/>
        <v>0</v>
      </c>
      <c r="N198" s="1006">
        <v>322000</v>
      </c>
      <c r="O198" s="1008"/>
      <c r="P198" s="1008"/>
      <c r="Q198" s="1008"/>
      <c r="R198" s="1177"/>
      <c r="S198" s="1005">
        <f t="shared" si="15"/>
        <v>322000</v>
      </c>
    </row>
    <row r="199" spans="1:19" ht="12.75">
      <c r="A199" s="849">
        <v>148</v>
      </c>
      <c r="B199" s="1002" t="s">
        <v>1182</v>
      </c>
      <c r="C199" s="1059" t="s">
        <v>973</v>
      </c>
      <c r="D199" s="1168"/>
      <c r="E199" s="1142">
        <f t="shared" si="13"/>
        <v>0</v>
      </c>
      <c r="F199" s="1006"/>
      <c r="G199" s="1008"/>
      <c r="H199" s="1008"/>
      <c r="I199" s="1008"/>
      <c r="J199" s="1008"/>
      <c r="K199" s="1167">
        <v>322000</v>
      </c>
      <c r="L199" s="1167"/>
      <c r="M199" s="1005">
        <f t="shared" si="14"/>
        <v>322000</v>
      </c>
      <c r="N199" s="1006"/>
      <c r="O199" s="1008"/>
      <c r="P199" s="1008"/>
      <c r="Q199" s="1008"/>
      <c r="R199" s="1177">
        <v>-322000</v>
      </c>
      <c r="S199" s="1005">
        <f t="shared" si="15"/>
        <v>-322000</v>
      </c>
    </row>
    <row r="200" spans="1:19" ht="12.75">
      <c r="A200" s="849" t="s">
        <v>1385</v>
      </c>
      <c r="B200" s="1013" t="s">
        <v>1386</v>
      </c>
      <c r="C200" s="1021" t="s">
        <v>1387</v>
      </c>
      <c r="D200" s="1168"/>
      <c r="E200" s="1142">
        <f t="shared" si="13"/>
        <v>0</v>
      </c>
      <c r="F200" s="1006"/>
      <c r="G200" s="1008"/>
      <c r="H200" s="1008"/>
      <c r="I200" s="1008"/>
      <c r="J200" s="1008"/>
      <c r="K200" s="1167"/>
      <c r="L200" s="1167"/>
      <c r="M200" s="1005">
        <f>SUM(F200:L200)</f>
        <v>0</v>
      </c>
      <c r="N200" s="1006">
        <v>-602000</v>
      </c>
      <c r="O200" s="1008">
        <v>602000</v>
      </c>
      <c r="P200" s="1008"/>
      <c r="Q200" s="1008"/>
      <c r="R200" s="1177"/>
      <c r="S200" s="1005">
        <f>SUM(N200:R200)</f>
        <v>0</v>
      </c>
    </row>
    <row r="201" spans="1:19" ht="13.5" thickBot="1">
      <c r="A201" s="849" t="s">
        <v>1388</v>
      </c>
      <c r="B201" s="1013" t="s">
        <v>1389</v>
      </c>
      <c r="C201" s="1021" t="s">
        <v>1387</v>
      </c>
      <c r="D201" s="1168"/>
      <c r="E201" s="1142">
        <f t="shared" si="13"/>
        <v>0</v>
      </c>
      <c r="F201" s="1006"/>
      <c r="G201" s="1008"/>
      <c r="H201" s="1008"/>
      <c r="I201" s="1008"/>
      <c r="J201" s="1008"/>
      <c r="K201" s="1167"/>
      <c r="L201" s="1167">
        <v>13024268</v>
      </c>
      <c r="M201" s="1005">
        <f>SUM(F201:L201)</f>
        <v>13024268</v>
      </c>
      <c r="N201" s="1006"/>
      <c r="O201" s="1008"/>
      <c r="P201" s="1008"/>
      <c r="Q201" s="1008"/>
      <c r="R201" s="1177">
        <v>-13024268</v>
      </c>
      <c r="S201" s="1005">
        <f>SUM(N201:R201)</f>
        <v>-13024268</v>
      </c>
    </row>
    <row r="202" spans="1:19" ht="13.5" thickBot="1">
      <c r="A202" s="1153"/>
      <c r="B202" s="1154" t="s">
        <v>1305</v>
      </c>
      <c r="C202" s="977" t="s">
        <v>1390</v>
      </c>
      <c r="D202" s="1060">
        <v>41973</v>
      </c>
      <c r="E202" s="1155">
        <f t="shared" si="13"/>
        <v>2206444974</v>
      </c>
      <c r="F202" s="1157">
        <f aca="true" t="shared" si="16" ref="F202:S202">SUM(F138:F201)</f>
        <v>317899470</v>
      </c>
      <c r="G202" s="1157">
        <f t="shared" si="16"/>
        <v>76646668</v>
      </c>
      <c r="H202" s="1157">
        <f t="shared" si="16"/>
        <v>283358678</v>
      </c>
      <c r="I202" s="1157">
        <f t="shared" si="16"/>
        <v>40269326</v>
      </c>
      <c r="J202" s="1157">
        <f t="shared" si="16"/>
        <v>82034000</v>
      </c>
      <c r="K202" s="1157">
        <f t="shared" si="16"/>
        <v>369333796</v>
      </c>
      <c r="L202" s="1158">
        <f t="shared" si="16"/>
        <v>0</v>
      </c>
      <c r="M202" s="1155">
        <f t="shared" si="16"/>
        <v>1169541938</v>
      </c>
      <c r="N202" s="1178">
        <f t="shared" si="16"/>
        <v>179668230</v>
      </c>
      <c r="O202" s="1157">
        <f t="shared" si="16"/>
        <v>515488548</v>
      </c>
      <c r="P202" s="1157">
        <f t="shared" si="16"/>
        <v>14375000</v>
      </c>
      <c r="Q202" s="1157">
        <f t="shared" si="16"/>
        <v>200000000</v>
      </c>
      <c r="R202" s="1158">
        <f t="shared" si="16"/>
        <v>127371258</v>
      </c>
      <c r="S202" s="1155">
        <f t="shared" si="16"/>
        <v>1036903036</v>
      </c>
    </row>
    <row r="203" spans="1:19" ht="12.75">
      <c r="A203" s="849" t="s">
        <v>1188</v>
      </c>
      <c r="B203" s="1002" t="s">
        <v>1189</v>
      </c>
      <c r="C203" s="1003" t="s">
        <v>1190</v>
      </c>
      <c r="D203" s="1004"/>
      <c r="E203" s="1005">
        <f>SUM(M203+S203)</f>
        <v>441960</v>
      </c>
      <c r="F203" s="1006"/>
      <c r="G203" s="1008"/>
      <c r="H203" s="1008"/>
      <c r="I203" s="1008"/>
      <c r="J203" s="1008"/>
      <c r="K203" s="1008"/>
      <c r="L203" s="1167">
        <v>441960</v>
      </c>
      <c r="M203" s="1142">
        <f aca="true" t="shared" si="17" ref="M203:M208">SUM(F203:L203)</f>
        <v>441960</v>
      </c>
      <c r="N203" s="1006"/>
      <c r="O203" s="1008"/>
      <c r="P203" s="1008"/>
      <c r="Q203" s="1008"/>
      <c r="R203" s="1167"/>
      <c r="S203" s="1142">
        <f>SUM(N204:R204)</f>
        <v>0</v>
      </c>
    </row>
    <row r="204" spans="1:19" ht="12.75">
      <c r="A204" s="849" t="s">
        <v>1191</v>
      </c>
      <c r="B204" s="1002" t="s">
        <v>1192</v>
      </c>
      <c r="C204" s="1003" t="s">
        <v>1193</v>
      </c>
      <c r="D204" s="1004"/>
      <c r="E204" s="1005">
        <f aca="true" t="shared" si="18" ref="E204:E252">SUM(M204+S204)</f>
        <v>-249992</v>
      </c>
      <c r="F204" s="1006"/>
      <c r="G204" s="1008"/>
      <c r="H204" s="1008"/>
      <c r="I204" s="1008"/>
      <c r="J204" s="1008"/>
      <c r="K204" s="1008"/>
      <c r="L204" s="1167">
        <v>-249992</v>
      </c>
      <c r="M204" s="1142">
        <f t="shared" si="17"/>
        <v>-249992</v>
      </c>
      <c r="N204" s="1006"/>
      <c r="O204" s="1008"/>
      <c r="P204" s="1008"/>
      <c r="Q204" s="1008"/>
      <c r="R204" s="1167"/>
      <c r="S204" s="1142">
        <f>SUM(N205:R205)</f>
        <v>0</v>
      </c>
    </row>
    <row r="205" spans="1:19" ht="12.75">
      <c r="A205" s="849" t="s">
        <v>1194</v>
      </c>
      <c r="B205" s="1002" t="s">
        <v>1192</v>
      </c>
      <c r="C205" s="1003" t="s">
        <v>1193</v>
      </c>
      <c r="D205" s="1004"/>
      <c r="E205" s="1005">
        <f t="shared" si="18"/>
        <v>441960</v>
      </c>
      <c r="F205" s="1006"/>
      <c r="G205" s="1008"/>
      <c r="H205" s="1008"/>
      <c r="I205" s="1008"/>
      <c r="J205" s="1008"/>
      <c r="K205" s="1008"/>
      <c r="L205" s="1167">
        <v>441960</v>
      </c>
      <c r="M205" s="1142">
        <f t="shared" si="17"/>
        <v>441960</v>
      </c>
      <c r="N205" s="1006"/>
      <c r="O205" s="1008"/>
      <c r="P205" s="1008"/>
      <c r="Q205" s="1008"/>
      <c r="R205" s="1167"/>
      <c r="S205" s="1142">
        <f>SUM(N206:R206)</f>
        <v>0</v>
      </c>
    </row>
    <row r="206" spans="1:19" ht="12.75">
      <c r="A206" s="849" t="s">
        <v>1195</v>
      </c>
      <c r="B206" s="1013" t="s">
        <v>1196</v>
      </c>
      <c r="C206" s="1003" t="s">
        <v>1193</v>
      </c>
      <c r="D206" s="1050"/>
      <c r="E206" s="1005">
        <f t="shared" si="18"/>
        <v>2500000</v>
      </c>
      <c r="F206" s="1006"/>
      <c r="G206" s="1008"/>
      <c r="H206" s="1008"/>
      <c r="I206" s="1008"/>
      <c r="J206" s="1008"/>
      <c r="K206" s="1008"/>
      <c r="L206" s="1167">
        <v>2500000</v>
      </c>
      <c r="M206" s="1142">
        <f aca="true" t="shared" si="19" ref="M206:M247">SUM(F206:L206)</f>
        <v>2500000</v>
      </c>
      <c r="N206" s="1006"/>
      <c r="O206" s="1008"/>
      <c r="P206" s="1008"/>
      <c r="Q206" s="1008"/>
      <c r="R206" s="1167"/>
      <c r="S206" s="1142">
        <f>SUM(N207:R207)</f>
        <v>0</v>
      </c>
    </row>
    <row r="207" spans="1:19" ht="12.75">
      <c r="A207" s="1020" t="s">
        <v>1197</v>
      </c>
      <c r="B207" s="1013" t="s">
        <v>1008</v>
      </c>
      <c r="C207" s="1021" t="s">
        <v>1009</v>
      </c>
      <c r="D207" s="1022"/>
      <c r="E207" s="1005">
        <f t="shared" si="18"/>
        <v>6479953</v>
      </c>
      <c r="F207" s="1006"/>
      <c r="G207" s="1008"/>
      <c r="H207" s="1008"/>
      <c r="I207" s="1008"/>
      <c r="J207" s="1008"/>
      <c r="K207" s="1008"/>
      <c r="L207" s="1167">
        <v>6479953</v>
      </c>
      <c r="M207" s="1142">
        <f t="shared" si="17"/>
        <v>6479953</v>
      </c>
      <c r="N207" s="1006"/>
      <c r="O207" s="1008"/>
      <c r="P207" s="1008"/>
      <c r="Q207" s="1008"/>
      <c r="R207" s="1167"/>
      <c r="S207" s="1142">
        <f aca="true" t="shared" si="20" ref="S207:S251">SUM(N207:R207)</f>
        <v>0</v>
      </c>
    </row>
    <row r="208" spans="1:19" ht="12.75">
      <c r="A208" s="849" t="s">
        <v>1198</v>
      </c>
      <c r="B208" s="1013" t="s">
        <v>1199</v>
      </c>
      <c r="C208" s="1003" t="s">
        <v>1200</v>
      </c>
      <c r="D208" s="1050"/>
      <c r="E208" s="1005">
        <f t="shared" si="18"/>
        <v>12500000</v>
      </c>
      <c r="F208" s="1006"/>
      <c r="G208" s="1008"/>
      <c r="H208" s="1008"/>
      <c r="I208" s="1008"/>
      <c r="J208" s="1008"/>
      <c r="K208" s="1008"/>
      <c r="L208" s="1167"/>
      <c r="M208" s="1142">
        <f t="shared" si="17"/>
        <v>0</v>
      </c>
      <c r="N208" s="1006"/>
      <c r="O208" s="1008"/>
      <c r="P208" s="1008"/>
      <c r="Q208" s="1008"/>
      <c r="R208" s="1167">
        <v>12500000</v>
      </c>
      <c r="S208" s="1142">
        <f t="shared" si="20"/>
        <v>12500000</v>
      </c>
    </row>
    <row r="209" spans="1:19" ht="12.75">
      <c r="A209" s="849" t="s">
        <v>1201</v>
      </c>
      <c r="B209" s="1013" t="s">
        <v>1202</v>
      </c>
      <c r="C209" s="1003" t="s">
        <v>1203</v>
      </c>
      <c r="D209" s="1050"/>
      <c r="E209" s="1005">
        <f t="shared" si="18"/>
        <v>9964005</v>
      </c>
      <c r="F209" s="1006"/>
      <c r="G209" s="1008"/>
      <c r="H209" s="1008"/>
      <c r="I209" s="1008"/>
      <c r="J209" s="1008"/>
      <c r="K209" s="1008"/>
      <c r="L209" s="1167"/>
      <c r="M209" s="1142">
        <f t="shared" si="19"/>
        <v>0</v>
      </c>
      <c r="N209" s="1006"/>
      <c r="O209" s="1008"/>
      <c r="P209" s="1008"/>
      <c r="Q209" s="1008"/>
      <c r="R209" s="1167">
        <v>9964005</v>
      </c>
      <c r="S209" s="1142">
        <f t="shared" si="20"/>
        <v>9964005</v>
      </c>
    </row>
    <row r="210" spans="1:19" ht="12.75">
      <c r="A210" s="849" t="s">
        <v>618</v>
      </c>
      <c r="B210" s="1013" t="s">
        <v>617</v>
      </c>
      <c r="C210" s="1021" t="s">
        <v>619</v>
      </c>
      <c r="D210" s="1050"/>
      <c r="E210" s="1005">
        <f t="shared" si="18"/>
        <v>28257479</v>
      </c>
      <c r="F210" s="1006"/>
      <c r="G210" s="1008"/>
      <c r="H210" s="1008"/>
      <c r="I210" s="1008"/>
      <c r="J210" s="1008"/>
      <c r="K210" s="1008"/>
      <c r="L210" s="1167">
        <v>28257479</v>
      </c>
      <c r="M210" s="1142">
        <f t="shared" si="19"/>
        <v>28257479</v>
      </c>
      <c r="N210" s="1006"/>
      <c r="O210" s="1008"/>
      <c r="P210" s="1008"/>
      <c r="Q210" s="1008"/>
      <c r="R210" s="1167"/>
      <c r="S210" s="1142">
        <f t="shared" si="20"/>
        <v>0</v>
      </c>
    </row>
    <row r="211" spans="1:19" ht="12.75">
      <c r="A211" s="849" t="s">
        <v>620</v>
      </c>
      <c r="B211" s="1013" t="s">
        <v>621</v>
      </c>
      <c r="C211" s="1021" t="s">
        <v>619</v>
      </c>
      <c r="D211" s="1050"/>
      <c r="E211" s="1005">
        <f t="shared" si="18"/>
        <v>413262</v>
      </c>
      <c r="F211" s="1006"/>
      <c r="G211" s="1008"/>
      <c r="H211" s="1008"/>
      <c r="I211" s="1008"/>
      <c r="J211" s="1008"/>
      <c r="K211" s="1008"/>
      <c r="L211" s="1167">
        <v>413262</v>
      </c>
      <c r="M211" s="1142">
        <f t="shared" si="19"/>
        <v>413262</v>
      </c>
      <c r="N211" s="1174"/>
      <c r="O211" s="1008"/>
      <c r="P211" s="1008"/>
      <c r="Q211" s="1008"/>
      <c r="R211" s="1167"/>
      <c r="S211" s="1142">
        <f t="shared" si="20"/>
        <v>0</v>
      </c>
    </row>
    <row r="212" spans="1:19" ht="12.75">
      <c r="A212" s="849" t="s">
        <v>622</v>
      </c>
      <c r="B212" s="1013" t="s">
        <v>623</v>
      </c>
      <c r="C212" s="1021" t="s">
        <v>619</v>
      </c>
      <c r="D212" s="1050"/>
      <c r="E212" s="1005">
        <f t="shared" si="18"/>
        <v>93578</v>
      </c>
      <c r="F212" s="1006"/>
      <c r="G212" s="1008"/>
      <c r="H212" s="1008"/>
      <c r="I212" s="1008"/>
      <c r="J212" s="1008"/>
      <c r="K212" s="1008"/>
      <c r="L212" s="1167">
        <v>93578</v>
      </c>
      <c r="M212" s="1175">
        <f t="shared" si="19"/>
        <v>93578</v>
      </c>
      <c r="N212" s="1006"/>
      <c r="O212" s="1008"/>
      <c r="P212" s="1008"/>
      <c r="Q212" s="1008"/>
      <c r="R212" s="1167"/>
      <c r="S212" s="1175">
        <f t="shared" si="20"/>
        <v>0</v>
      </c>
    </row>
    <row r="213" spans="1:19" ht="12.75">
      <c r="A213" s="849" t="s">
        <v>171</v>
      </c>
      <c r="B213" s="1013" t="s">
        <v>172</v>
      </c>
      <c r="C213" s="1021" t="s">
        <v>619</v>
      </c>
      <c r="D213" s="1050"/>
      <c r="E213" s="1005">
        <f t="shared" si="18"/>
        <v>457</v>
      </c>
      <c r="F213" s="1006"/>
      <c r="G213" s="1008"/>
      <c r="H213" s="1008"/>
      <c r="I213" s="1008"/>
      <c r="J213" s="1008"/>
      <c r="K213" s="1008"/>
      <c r="L213" s="1167">
        <v>457</v>
      </c>
      <c r="M213" s="1175">
        <f t="shared" si="19"/>
        <v>457</v>
      </c>
      <c r="N213" s="1006"/>
      <c r="O213" s="1008"/>
      <c r="P213" s="1008"/>
      <c r="Q213" s="1008"/>
      <c r="R213" s="1167"/>
      <c r="S213" s="1175">
        <f t="shared" si="20"/>
        <v>0</v>
      </c>
    </row>
    <row r="214" spans="1:19" ht="12.75">
      <c r="A214" s="849" t="s">
        <v>173</v>
      </c>
      <c r="B214" s="1029" t="s">
        <v>174</v>
      </c>
      <c r="C214" s="1003" t="s">
        <v>175</v>
      </c>
      <c r="D214" s="1050"/>
      <c r="E214" s="1005">
        <f t="shared" si="18"/>
        <v>4286200</v>
      </c>
      <c r="F214" s="1006"/>
      <c r="G214" s="1008"/>
      <c r="H214" s="1008"/>
      <c r="I214" s="1008"/>
      <c r="J214" s="1008"/>
      <c r="K214" s="1008"/>
      <c r="L214" s="1167">
        <v>4286200</v>
      </c>
      <c r="M214" s="1175">
        <f t="shared" si="19"/>
        <v>4286200</v>
      </c>
      <c r="N214" s="1006"/>
      <c r="O214" s="1008"/>
      <c r="P214" s="1008"/>
      <c r="Q214" s="1008"/>
      <c r="R214" s="1167"/>
      <c r="S214" s="1175">
        <f t="shared" si="20"/>
        <v>0</v>
      </c>
    </row>
    <row r="215" spans="1:19" ht="12.75">
      <c r="A215" s="849" t="s">
        <v>176</v>
      </c>
      <c r="B215" s="1013" t="s">
        <v>177</v>
      </c>
      <c r="C215" s="1003" t="s">
        <v>178</v>
      </c>
      <c r="D215" s="1050"/>
      <c r="E215" s="1005">
        <f t="shared" si="18"/>
        <v>-49481784</v>
      </c>
      <c r="F215" s="1006"/>
      <c r="G215" s="1008"/>
      <c r="H215" s="1008"/>
      <c r="I215" s="1008"/>
      <c r="J215" s="1008"/>
      <c r="K215" s="1008"/>
      <c r="L215" s="1167">
        <v>-49481784</v>
      </c>
      <c r="M215" s="1175">
        <f t="shared" si="19"/>
        <v>-49481784</v>
      </c>
      <c r="N215" s="1006"/>
      <c r="O215" s="1008"/>
      <c r="P215" s="1008"/>
      <c r="Q215" s="1008"/>
      <c r="R215" s="1167"/>
      <c r="S215" s="1175">
        <f t="shared" si="20"/>
        <v>0</v>
      </c>
    </row>
    <row r="216" spans="1:19" ht="12.75">
      <c r="A216" s="849" t="s">
        <v>179</v>
      </c>
      <c r="B216" s="1013" t="s">
        <v>180</v>
      </c>
      <c r="C216" s="1042" t="s">
        <v>181</v>
      </c>
      <c r="D216" s="1050"/>
      <c r="E216" s="1005">
        <f t="shared" si="18"/>
        <v>1541400</v>
      </c>
      <c r="F216" s="1006"/>
      <c r="G216" s="1008"/>
      <c r="H216" s="1008"/>
      <c r="I216" s="1008"/>
      <c r="J216" s="1008"/>
      <c r="K216" s="1008"/>
      <c r="L216" s="1167">
        <v>1541400</v>
      </c>
      <c r="M216" s="1175">
        <f t="shared" si="19"/>
        <v>1541400</v>
      </c>
      <c r="N216" s="1006"/>
      <c r="O216" s="1008"/>
      <c r="P216" s="1008"/>
      <c r="Q216" s="1008"/>
      <c r="R216" s="1011"/>
      <c r="S216" s="1175">
        <f t="shared" si="20"/>
        <v>0</v>
      </c>
    </row>
    <row r="217" spans="1:19" ht="12.75">
      <c r="A217" s="849" t="s">
        <v>182</v>
      </c>
      <c r="B217" s="1013" t="s">
        <v>183</v>
      </c>
      <c r="C217" s="1042" t="s">
        <v>181</v>
      </c>
      <c r="D217" s="1050"/>
      <c r="E217" s="1005">
        <f t="shared" si="18"/>
        <v>1565072</v>
      </c>
      <c r="F217" s="1006"/>
      <c r="G217" s="1008"/>
      <c r="H217" s="1008"/>
      <c r="I217" s="1008"/>
      <c r="J217" s="1008"/>
      <c r="K217" s="1008"/>
      <c r="L217" s="1167">
        <v>1565072</v>
      </c>
      <c r="M217" s="1175">
        <f t="shared" si="19"/>
        <v>1565072</v>
      </c>
      <c r="N217" s="1006"/>
      <c r="O217" s="1008"/>
      <c r="P217" s="1008"/>
      <c r="Q217" s="1008"/>
      <c r="R217" s="1011"/>
      <c r="S217" s="1175">
        <f t="shared" si="20"/>
        <v>0</v>
      </c>
    </row>
    <row r="218" spans="1:19" ht="12.75">
      <c r="A218" s="849" t="s">
        <v>185</v>
      </c>
      <c r="B218" s="1013" t="s">
        <v>184</v>
      </c>
      <c r="C218" s="1042" t="s">
        <v>214</v>
      </c>
      <c r="D218" s="1050"/>
      <c r="E218" s="1005">
        <f t="shared" si="18"/>
        <v>-13792578</v>
      </c>
      <c r="F218" s="1006"/>
      <c r="G218" s="1008"/>
      <c r="H218" s="1008"/>
      <c r="I218" s="1008"/>
      <c r="J218" s="1008"/>
      <c r="K218" s="1008"/>
      <c r="L218" s="1167">
        <v>-13792578</v>
      </c>
      <c r="M218" s="1175">
        <f t="shared" si="19"/>
        <v>-13792578</v>
      </c>
      <c r="N218" s="1006"/>
      <c r="O218" s="1008"/>
      <c r="P218" s="1008"/>
      <c r="Q218" s="1008"/>
      <c r="R218" s="1011"/>
      <c r="S218" s="1175">
        <f t="shared" si="20"/>
        <v>0</v>
      </c>
    </row>
    <row r="219" spans="1:19" ht="12.75">
      <c r="A219" s="849" t="s">
        <v>186</v>
      </c>
      <c r="B219" s="1013" t="s">
        <v>187</v>
      </c>
      <c r="C219" s="1042" t="s">
        <v>188</v>
      </c>
      <c r="D219" s="1050"/>
      <c r="E219" s="1005">
        <f t="shared" si="18"/>
        <v>5482445</v>
      </c>
      <c r="F219" s="1006"/>
      <c r="G219" s="1008"/>
      <c r="H219" s="1008"/>
      <c r="I219" s="1008"/>
      <c r="J219" s="1008"/>
      <c r="K219" s="1008"/>
      <c r="L219" s="1167"/>
      <c r="M219" s="1175">
        <f t="shared" si="19"/>
        <v>0</v>
      </c>
      <c r="N219" s="1006"/>
      <c r="O219" s="1008"/>
      <c r="P219" s="1008"/>
      <c r="Q219" s="1008"/>
      <c r="R219" s="1011">
        <v>5482445</v>
      </c>
      <c r="S219" s="1175">
        <f t="shared" si="20"/>
        <v>5482445</v>
      </c>
    </row>
    <row r="220" spans="1:19" ht="12.75">
      <c r="A220" s="849" t="s">
        <v>189</v>
      </c>
      <c r="B220" s="1013" t="s">
        <v>190</v>
      </c>
      <c r="C220" s="1042" t="s">
        <v>191</v>
      </c>
      <c r="D220" s="1050"/>
      <c r="E220" s="1005">
        <f t="shared" si="18"/>
        <v>1290000</v>
      </c>
      <c r="F220" s="1170"/>
      <c r="G220" s="1171"/>
      <c r="H220" s="1171"/>
      <c r="I220" s="1147"/>
      <c r="J220" s="1147"/>
      <c r="K220" s="1148"/>
      <c r="L220" s="1148"/>
      <c r="M220" s="1175">
        <f t="shared" si="19"/>
        <v>0</v>
      </c>
      <c r="N220" s="1146"/>
      <c r="O220" s="1147"/>
      <c r="P220" s="1147"/>
      <c r="Q220" s="1147"/>
      <c r="R220" s="1148">
        <v>1290000</v>
      </c>
      <c r="S220" s="1175">
        <f t="shared" si="20"/>
        <v>1290000</v>
      </c>
    </row>
    <row r="221" spans="1:19" ht="12.75">
      <c r="A221" s="849" t="s">
        <v>192</v>
      </c>
      <c r="B221" s="1013" t="s">
        <v>193</v>
      </c>
      <c r="C221" s="1042" t="s">
        <v>194</v>
      </c>
      <c r="D221" s="1050"/>
      <c r="E221" s="1005">
        <f t="shared" si="18"/>
        <v>781833</v>
      </c>
      <c r="F221" s="1170"/>
      <c r="G221" s="1171"/>
      <c r="H221" s="1171"/>
      <c r="I221" s="1147"/>
      <c r="J221" s="1147"/>
      <c r="K221" s="1148"/>
      <c r="L221" s="1148">
        <v>781833</v>
      </c>
      <c r="M221" s="1175">
        <f t="shared" si="19"/>
        <v>781833</v>
      </c>
      <c r="N221" s="1146"/>
      <c r="O221" s="1147"/>
      <c r="P221" s="1147"/>
      <c r="Q221" s="1147"/>
      <c r="R221" s="1148"/>
      <c r="S221" s="1175">
        <f t="shared" si="20"/>
        <v>0</v>
      </c>
    </row>
    <row r="222" spans="1:19" ht="12.75">
      <c r="A222" s="849" t="s">
        <v>195</v>
      </c>
      <c r="B222" s="1013" t="s">
        <v>196</v>
      </c>
      <c r="C222" s="1042" t="s">
        <v>194</v>
      </c>
      <c r="D222" s="1050"/>
      <c r="E222" s="1005">
        <f t="shared" si="18"/>
        <v>84013927</v>
      </c>
      <c r="F222" s="1170"/>
      <c r="G222" s="1171"/>
      <c r="H222" s="1171"/>
      <c r="I222" s="1147"/>
      <c r="J222" s="1147"/>
      <c r="K222" s="1148"/>
      <c r="L222" s="1148">
        <v>84013927</v>
      </c>
      <c r="M222" s="1175">
        <f t="shared" si="19"/>
        <v>84013927</v>
      </c>
      <c r="N222" s="1146"/>
      <c r="O222" s="1147"/>
      <c r="P222" s="1147"/>
      <c r="Q222" s="1147"/>
      <c r="R222" s="1148"/>
      <c r="S222" s="1175">
        <f t="shared" si="20"/>
        <v>0</v>
      </c>
    </row>
    <row r="223" spans="1:19" ht="12.75">
      <c r="A223" s="849" t="s">
        <v>197</v>
      </c>
      <c r="B223" s="1013" t="s">
        <v>198</v>
      </c>
      <c r="C223" s="1042" t="s">
        <v>194</v>
      </c>
      <c r="D223" s="1050"/>
      <c r="E223" s="1005">
        <f t="shared" si="18"/>
        <v>992485</v>
      </c>
      <c r="F223" s="1170"/>
      <c r="G223" s="1171"/>
      <c r="H223" s="1171"/>
      <c r="I223" s="1147"/>
      <c r="J223" s="1147"/>
      <c r="K223" s="1148"/>
      <c r="L223" s="1148">
        <v>992485</v>
      </c>
      <c r="M223" s="1175">
        <f t="shared" si="19"/>
        <v>992485</v>
      </c>
      <c r="N223" s="1146"/>
      <c r="O223" s="1147"/>
      <c r="P223" s="1147"/>
      <c r="Q223" s="1147"/>
      <c r="R223" s="1148"/>
      <c r="S223" s="1175">
        <f t="shared" si="20"/>
        <v>0</v>
      </c>
    </row>
    <row r="224" spans="1:19" ht="12.75">
      <c r="A224" s="849" t="s">
        <v>199</v>
      </c>
      <c r="B224" s="1013" t="s">
        <v>200</v>
      </c>
      <c r="C224" s="1042" t="s">
        <v>194</v>
      </c>
      <c r="D224" s="1050"/>
      <c r="E224" s="1005">
        <f t="shared" si="18"/>
        <v>2550000</v>
      </c>
      <c r="F224" s="1170"/>
      <c r="G224" s="1171"/>
      <c r="H224" s="1171"/>
      <c r="I224" s="1147"/>
      <c r="J224" s="1147"/>
      <c r="K224" s="1148"/>
      <c r="L224" s="1148">
        <v>2550000</v>
      </c>
      <c r="M224" s="1175">
        <f t="shared" si="19"/>
        <v>2550000</v>
      </c>
      <c r="N224" s="1146"/>
      <c r="O224" s="1147"/>
      <c r="P224" s="1147"/>
      <c r="Q224" s="1147"/>
      <c r="R224" s="1148"/>
      <c r="S224" s="1175">
        <f t="shared" si="20"/>
        <v>0</v>
      </c>
    </row>
    <row r="225" spans="1:19" ht="12.75">
      <c r="A225" s="849" t="s">
        <v>201</v>
      </c>
      <c r="B225" s="1013" t="s">
        <v>202</v>
      </c>
      <c r="C225" s="1042" t="s">
        <v>203</v>
      </c>
      <c r="D225" s="1050"/>
      <c r="E225" s="1005">
        <f t="shared" si="18"/>
        <v>-1210000</v>
      </c>
      <c r="F225" s="1170"/>
      <c r="G225" s="1171"/>
      <c r="H225" s="1171"/>
      <c r="I225" s="1147"/>
      <c r="J225" s="1147"/>
      <c r="K225" s="1148"/>
      <c r="L225" s="1148">
        <v>-1210000</v>
      </c>
      <c r="M225" s="1175">
        <f t="shared" si="19"/>
        <v>-1210000</v>
      </c>
      <c r="N225" s="1146"/>
      <c r="O225" s="1147"/>
      <c r="P225" s="1147"/>
      <c r="Q225" s="1147"/>
      <c r="R225" s="1148"/>
      <c r="S225" s="1175">
        <f t="shared" si="20"/>
        <v>0</v>
      </c>
    </row>
    <row r="226" spans="1:19" ht="12.75">
      <c r="A226" s="849" t="s">
        <v>204</v>
      </c>
      <c r="B226" s="1013" t="s">
        <v>207</v>
      </c>
      <c r="C226" s="1042" t="s">
        <v>206</v>
      </c>
      <c r="D226" s="1050"/>
      <c r="E226" s="1005">
        <f t="shared" si="18"/>
        <v>-160000000</v>
      </c>
      <c r="F226" s="1170"/>
      <c r="G226" s="1171"/>
      <c r="H226" s="1171"/>
      <c r="I226" s="1147"/>
      <c r="J226" s="1147"/>
      <c r="K226" s="1148"/>
      <c r="L226" s="1148"/>
      <c r="M226" s="1175">
        <f t="shared" si="19"/>
        <v>0</v>
      </c>
      <c r="N226" s="1146"/>
      <c r="O226" s="1147"/>
      <c r="P226" s="1147"/>
      <c r="Q226" s="1147">
        <v>-160000000</v>
      </c>
      <c r="R226" s="1148"/>
      <c r="S226" s="1175">
        <f t="shared" si="20"/>
        <v>-160000000</v>
      </c>
    </row>
    <row r="227" spans="1:19" ht="12.75">
      <c r="A227" s="849" t="s">
        <v>205</v>
      </c>
      <c r="B227" s="1013" t="s">
        <v>208</v>
      </c>
      <c r="C227" s="1021" t="s">
        <v>209</v>
      </c>
      <c r="D227" s="1050"/>
      <c r="E227" s="1005">
        <f t="shared" si="18"/>
        <v>9653545</v>
      </c>
      <c r="F227" s="1170"/>
      <c r="G227" s="1171"/>
      <c r="H227" s="1171"/>
      <c r="I227" s="1147"/>
      <c r="J227" s="1147"/>
      <c r="K227" s="1148"/>
      <c r="L227" s="1148"/>
      <c r="M227" s="1175">
        <f t="shared" si="19"/>
        <v>0</v>
      </c>
      <c r="N227" s="1146"/>
      <c r="O227" s="1147"/>
      <c r="P227" s="1147"/>
      <c r="Q227" s="1147">
        <v>9653545</v>
      </c>
      <c r="R227" s="1148"/>
      <c r="S227" s="1175">
        <f t="shared" si="20"/>
        <v>9653545</v>
      </c>
    </row>
    <row r="228" spans="1:19" ht="12.75">
      <c r="A228" s="1052" t="s">
        <v>210</v>
      </c>
      <c r="B228" s="1013" t="s">
        <v>211</v>
      </c>
      <c r="C228" s="1021" t="s">
        <v>212</v>
      </c>
      <c r="D228" s="1050"/>
      <c r="E228" s="1005">
        <f t="shared" si="18"/>
        <v>318728</v>
      </c>
      <c r="F228" s="1170"/>
      <c r="G228" s="1171"/>
      <c r="H228" s="1358"/>
      <c r="I228" s="1147"/>
      <c r="J228" s="1147"/>
      <c r="K228" s="1148"/>
      <c r="L228" s="1148">
        <v>318728</v>
      </c>
      <c r="M228" s="1175">
        <f t="shared" si="19"/>
        <v>318728</v>
      </c>
      <c r="N228" s="1146"/>
      <c r="O228" s="1147"/>
      <c r="P228" s="1147"/>
      <c r="Q228" s="1147"/>
      <c r="R228" s="1148"/>
      <c r="S228" s="1175">
        <f t="shared" si="20"/>
        <v>0</v>
      </c>
    </row>
    <row r="229" spans="1:19" ht="12.75">
      <c r="A229" s="1052" t="s">
        <v>213</v>
      </c>
      <c r="B229" s="1002" t="s">
        <v>215</v>
      </c>
      <c r="C229" s="1021" t="s">
        <v>216</v>
      </c>
      <c r="D229" s="1053"/>
      <c r="E229" s="1005">
        <f t="shared" si="18"/>
        <v>-18394259</v>
      </c>
      <c r="F229" s="1170"/>
      <c r="G229" s="1171"/>
      <c r="H229" s="1171"/>
      <c r="I229" s="1147"/>
      <c r="J229" s="1147"/>
      <c r="K229" s="1148">
        <v>-18394259</v>
      </c>
      <c r="L229" s="1148"/>
      <c r="M229" s="1175">
        <f t="shared" si="19"/>
        <v>-18394259</v>
      </c>
      <c r="N229" s="1146"/>
      <c r="O229" s="1147"/>
      <c r="P229" s="1147"/>
      <c r="Q229" s="1147"/>
      <c r="R229" s="1148"/>
      <c r="S229" s="1175">
        <f t="shared" si="20"/>
        <v>0</v>
      </c>
    </row>
    <row r="230" spans="1:19" ht="12.75">
      <c r="A230" s="1052" t="s">
        <v>217</v>
      </c>
      <c r="B230" s="1002" t="s">
        <v>220</v>
      </c>
      <c r="C230" s="1021" t="s">
        <v>218</v>
      </c>
      <c r="D230" s="1053"/>
      <c r="E230" s="1005">
        <f t="shared" si="18"/>
        <v>21722</v>
      </c>
      <c r="F230" s="1170"/>
      <c r="G230" s="1171"/>
      <c r="H230" s="1171"/>
      <c r="I230" s="1147"/>
      <c r="J230" s="1147"/>
      <c r="K230" s="1148"/>
      <c r="L230" s="1148">
        <v>21722</v>
      </c>
      <c r="M230" s="1175">
        <f t="shared" si="19"/>
        <v>21722</v>
      </c>
      <c r="N230" s="1146"/>
      <c r="O230" s="1147"/>
      <c r="P230" s="1147"/>
      <c r="Q230" s="1147"/>
      <c r="R230" s="1148"/>
      <c r="S230" s="1175">
        <f t="shared" si="20"/>
        <v>0</v>
      </c>
    </row>
    <row r="231" spans="1:19" ht="12.75">
      <c r="A231" s="1052" t="s">
        <v>219</v>
      </c>
      <c r="B231" s="1002" t="s">
        <v>221</v>
      </c>
      <c r="C231" s="1021" t="s">
        <v>227</v>
      </c>
      <c r="D231" s="1053"/>
      <c r="E231" s="1005">
        <f t="shared" si="18"/>
        <v>2733913</v>
      </c>
      <c r="F231" s="1170"/>
      <c r="G231" s="1171"/>
      <c r="H231" s="1171"/>
      <c r="I231" s="1147"/>
      <c r="J231" s="1147"/>
      <c r="K231" s="1148">
        <v>2733913</v>
      </c>
      <c r="L231" s="1148"/>
      <c r="M231" s="1175">
        <f t="shared" si="19"/>
        <v>2733913</v>
      </c>
      <c r="N231" s="1146"/>
      <c r="O231" s="1147"/>
      <c r="P231" s="1147"/>
      <c r="Q231" s="1147"/>
      <c r="R231" s="1148"/>
      <c r="S231" s="1175">
        <f t="shared" si="20"/>
        <v>0</v>
      </c>
    </row>
    <row r="232" spans="1:19" ht="12.75">
      <c r="A232" s="1052" t="s">
        <v>222</v>
      </c>
      <c r="B232" s="1002" t="s">
        <v>223</v>
      </c>
      <c r="C232" s="1021" t="s">
        <v>224</v>
      </c>
      <c r="D232" s="1053"/>
      <c r="E232" s="1005">
        <f t="shared" si="18"/>
        <v>643155</v>
      </c>
      <c r="F232" s="1170"/>
      <c r="G232" s="1171"/>
      <c r="H232" s="1358"/>
      <c r="I232" s="1147"/>
      <c r="J232" s="1147"/>
      <c r="K232" s="1148"/>
      <c r="L232" s="1148">
        <v>643155</v>
      </c>
      <c r="M232" s="1175">
        <f t="shared" si="19"/>
        <v>643155</v>
      </c>
      <c r="N232" s="1146"/>
      <c r="O232" s="1147"/>
      <c r="P232" s="1147"/>
      <c r="Q232" s="1147"/>
      <c r="R232" s="1148"/>
      <c r="S232" s="1175">
        <f t="shared" si="20"/>
        <v>0</v>
      </c>
    </row>
    <row r="233" spans="1:19" ht="12.75">
      <c r="A233" s="849" t="s">
        <v>225</v>
      </c>
      <c r="B233" s="1002" t="s">
        <v>226</v>
      </c>
      <c r="C233" s="1003" t="s">
        <v>228</v>
      </c>
      <c r="D233" s="1053"/>
      <c r="E233" s="1005">
        <f t="shared" si="18"/>
        <v>-5324721</v>
      </c>
      <c r="F233" s="1170"/>
      <c r="G233" s="1171"/>
      <c r="H233" s="1171"/>
      <c r="I233" s="1147"/>
      <c r="J233" s="1147"/>
      <c r="K233" s="1148">
        <v>-5324721</v>
      </c>
      <c r="L233" s="1148"/>
      <c r="M233" s="1175">
        <f t="shared" si="19"/>
        <v>-5324721</v>
      </c>
      <c r="N233" s="1146"/>
      <c r="O233" s="1147"/>
      <c r="P233" s="1147"/>
      <c r="Q233" s="1147"/>
      <c r="R233" s="1148"/>
      <c r="S233" s="1175">
        <f t="shared" si="20"/>
        <v>0</v>
      </c>
    </row>
    <row r="234" spans="1:19" ht="12.75">
      <c r="A234" s="1052" t="s">
        <v>229</v>
      </c>
      <c r="B234" s="1002" t="s">
        <v>231</v>
      </c>
      <c r="C234" s="1003" t="s">
        <v>233</v>
      </c>
      <c r="D234" s="1053"/>
      <c r="E234" s="1005">
        <f t="shared" si="18"/>
        <v>2889459</v>
      </c>
      <c r="F234" s="1170"/>
      <c r="G234" s="1171"/>
      <c r="H234" s="1358"/>
      <c r="I234" s="1147"/>
      <c r="J234" s="1147"/>
      <c r="K234" s="1148"/>
      <c r="L234" s="1148">
        <v>2889459</v>
      </c>
      <c r="M234" s="1175">
        <f t="shared" si="19"/>
        <v>2889459</v>
      </c>
      <c r="N234" s="1146"/>
      <c r="O234" s="1147"/>
      <c r="P234" s="1147"/>
      <c r="Q234" s="1147"/>
      <c r="R234" s="1148"/>
      <c r="S234" s="1175">
        <f t="shared" si="20"/>
        <v>0</v>
      </c>
    </row>
    <row r="235" spans="1:19" ht="12.75">
      <c r="A235" s="1052" t="s">
        <v>230</v>
      </c>
      <c r="B235" s="1013" t="s">
        <v>232</v>
      </c>
      <c r="C235" s="1021" t="s">
        <v>234</v>
      </c>
      <c r="D235" s="1053"/>
      <c r="E235" s="1005">
        <f t="shared" si="18"/>
        <v>-2262089</v>
      </c>
      <c r="F235" s="1170"/>
      <c r="G235" s="1171"/>
      <c r="H235" s="1171"/>
      <c r="I235" s="1147"/>
      <c r="J235" s="1147"/>
      <c r="K235" s="1148">
        <v>-2262089</v>
      </c>
      <c r="L235" s="1148"/>
      <c r="M235" s="1175">
        <f t="shared" si="19"/>
        <v>-2262089</v>
      </c>
      <c r="N235" s="1146"/>
      <c r="O235" s="1147"/>
      <c r="P235" s="1147"/>
      <c r="Q235" s="1147"/>
      <c r="R235" s="1148"/>
      <c r="S235" s="1175">
        <f t="shared" si="20"/>
        <v>0</v>
      </c>
    </row>
    <row r="236" spans="1:19" ht="12.75">
      <c r="A236" s="849" t="s">
        <v>235</v>
      </c>
      <c r="B236" s="1002" t="s">
        <v>236</v>
      </c>
      <c r="C236" s="1003" t="s">
        <v>237</v>
      </c>
      <c r="D236" s="1055"/>
      <c r="E236" s="1005">
        <f t="shared" si="18"/>
        <v>-50000</v>
      </c>
      <c r="F236" s="1170"/>
      <c r="G236" s="1171"/>
      <c r="H236" s="1171"/>
      <c r="I236" s="1147"/>
      <c r="J236" s="1147"/>
      <c r="K236" s="1148"/>
      <c r="L236" s="1148">
        <v>-50000</v>
      </c>
      <c r="M236" s="1175">
        <f t="shared" si="19"/>
        <v>-50000</v>
      </c>
      <c r="N236" s="1146"/>
      <c r="O236" s="1147"/>
      <c r="P236" s="1147"/>
      <c r="Q236" s="1147"/>
      <c r="R236" s="1148"/>
      <c r="S236" s="1175">
        <f t="shared" si="20"/>
        <v>0</v>
      </c>
    </row>
    <row r="237" spans="1:19" ht="12.75">
      <c r="A237" s="849" t="s">
        <v>238</v>
      </c>
      <c r="B237" s="1013" t="s">
        <v>187</v>
      </c>
      <c r="C237" s="1042" t="s">
        <v>188</v>
      </c>
      <c r="D237" s="1055"/>
      <c r="E237" s="1005">
        <f t="shared" si="18"/>
        <v>-5482445</v>
      </c>
      <c r="F237" s="1006"/>
      <c r="G237" s="1008"/>
      <c r="H237" s="1008"/>
      <c r="I237" s="1008"/>
      <c r="J237" s="1008"/>
      <c r="K237" s="1167"/>
      <c r="L237" s="1167"/>
      <c r="M237" s="1175">
        <f t="shared" si="19"/>
        <v>0</v>
      </c>
      <c r="N237" s="1006"/>
      <c r="O237" s="1008"/>
      <c r="P237" s="1008"/>
      <c r="Q237" s="1008"/>
      <c r="R237" s="1177">
        <v>-5482445</v>
      </c>
      <c r="S237" s="1175">
        <f t="shared" si="20"/>
        <v>-5482445</v>
      </c>
    </row>
    <row r="238" spans="1:19" ht="12.75">
      <c r="A238" s="849" t="s">
        <v>239</v>
      </c>
      <c r="B238" s="1029" t="s">
        <v>241</v>
      </c>
      <c r="C238" s="1003" t="s">
        <v>240</v>
      </c>
      <c r="D238" s="1055"/>
      <c r="E238" s="1005">
        <f t="shared" si="18"/>
        <v>-997350</v>
      </c>
      <c r="F238" s="1006"/>
      <c r="G238" s="1008"/>
      <c r="H238" s="1008"/>
      <c r="I238" s="1008"/>
      <c r="J238" s="1008"/>
      <c r="K238" s="1167"/>
      <c r="L238" s="1167">
        <v>-997350</v>
      </c>
      <c r="M238" s="1175">
        <f t="shared" si="19"/>
        <v>-997350</v>
      </c>
      <c r="N238" s="1006"/>
      <c r="O238" s="1008"/>
      <c r="P238" s="1008"/>
      <c r="Q238" s="1008"/>
      <c r="R238" s="1177"/>
      <c r="S238" s="1175">
        <f t="shared" si="20"/>
        <v>0</v>
      </c>
    </row>
    <row r="239" spans="1:19" ht="12.75">
      <c r="A239" s="849" t="s">
        <v>243</v>
      </c>
      <c r="B239" s="1029" t="s">
        <v>242</v>
      </c>
      <c r="C239" s="1003" t="s">
        <v>240</v>
      </c>
      <c r="D239" s="1055"/>
      <c r="E239" s="1005">
        <f t="shared" si="18"/>
        <v>5189700</v>
      </c>
      <c r="F239" s="1006"/>
      <c r="G239" s="1008"/>
      <c r="H239" s="1008"/>
      <c r="I239" s="1008"/>
      <c r="J239" s="1008"/>
      <c r="K239" s="1167"/>
      <c r="L239" s="1167"/>
      <c r="M239" s="1175">
        <f t="shared" si="19"/>
        <v>0</v>
      </c>
      <c r="N239" s="1006"/>
      <c r="O239" s="1008"/>
      <c r="P239" s="1008"/>
      <c r="Q239" s="1008"/>
      <c r="R239" s="1177">
        <v>5189700</v>
      </c>
      <c r="S239" s="1175">
        <f t="shared" si="20"/>
        <v>5189700</v>
      </c>
    </row>
    <row r="240" spans="1:19" ht="12.75">
      <c r="A240" s="849" t="s">
        <v>244</v>
      </c>
      <c r="B240" s="1029" t="s">
        <v>245</v>
      </c>
      <c r="C240" s="1042" t="s">
        <v>1304</v>
      </c>
      <c r="D240" s="1022"/>
      <c r="E240" s="1005">
        <f t="shared" si="18"/>
        <v>0</v>
      </c>
      <c r="F240" s="1006">
        <v>1106000</v>
      </c>
      <c r="G240" s="1008">
        <v>1188000</v>
      </c>
      <c r="H240" s="1008">
        <v>3457000</v>
      </c>
      <c r="I240" s="1008">
        <v>3119000</v>
      </c>
      <c r="J240" s="1008">
        <v>-15986000</v>
      </c>
      <c r="K240" s="1167"/>
      <c r="L240" s="1167">
        <v>7116000</v>
      </c>
      <c r="M240" s="1175">
        <f t="shared" si="19"/>
        <v>0</v>
      </c>
      <c r="N240" s="1006"/>
      <c r="O240" s="1008"/>
      <c r="P240" s="1008">
        <v>800000</v>
      </c>
      <c r="Q240" s="1008"/>
      <c r="R240" s="1177">
        <v>-800000</v>
      </c>
      <c r="S240" s="1175">
        <f t="shared" si="20"/>
        <v>0</v>
      </c>
    </row>
    <row r="241" spans="1:19" ht="12.75">
      <c r="A241" s="849" t="s">
        <v>246</v>
      </c>
      <c r="B241" s="1029" t="s">
        <v>247</v>
      </c>
      <c r="C241" s="1042" t="s">
        <v>1304</v>
      </c>
      <c r="D241" s="1168"/>
      <c r="E241" s="1005">
        <f t="shared" si="18"/>
        <v>0</v>
      </c>
      <c r="F241" s="1006"/>
      <c r="G241" s="1008">
        <v>-1000</v>
      </c>
      <c r="H241" s="1008">
        <v>-18257000</v>
      </c>
      <c r="I241" s="1008"/>
      <c r="J241" s="1008"/>
      <c r="K241" s="1167"/>
      <c r="L241" s="1167">
        <v>18258000</v>
      </c>
      <c r="M241" s="1175">
        <f t="shared" si="19"/>
        <v>0</v>
      </c>
      <c r="N241" s="1006">
        <v>180000</v>
      </c>
      <c r="O241" s="1008"/>
      <c r="P241" s="1008"/>
      <c r="Q241" s="1008"/>
      <c r="R241" s="1177">
        <v>-180000</v>
      </c>
      <c r="S241" s="1175">
        <f t="shared" si="20"/>
        <v>0</v>
      </c>
    </row>
    <row r="242" spans="1:19" ht="12.75">
      <c r="A242" s="849" t="s">
        <v>248</v>
      </c>
      <c r="B242" s="1029" t="s">
        <v>251</v>
      </c>
      <c r="C242" s="1042" t="s">
        <v>1304</v>
      </c>
      <c r="D242" s="1168"/>
      <c r="E242" s="1005">
        <f t="shared" si="18"/>
        <v>0</v>
      </c>
      <c r="F242" s="1006">
        <v>2446000</v>
      </c>
      <c r="G242" s="1008">
        <v>738000</v>
      </c>
      <c r="H242" s="1008">
        <v>-741000</v>
      </c>
      <c r="I242" s="1008"/>
      <c r="J242" s="1008"/>
      <c r="K242" s="1167"/>
      <c r="L242" s="1167">
        <v>-2443000</v>
      </c>
      <c r="M242" s="1175">
        <f t="shared" si="19"/>
        <v>0</v>
      </c>
      <c r="N242" s="1006">
        <v>313</v>
      </c>
      <c r="O242" s="1008"/>
      <c r="P242" s="1008"/>
      <c r="Q242" s="1008"/>
      <c r="R242" s="1177">
        <v>-313</v>
      </c>
      <c r="S242" s="1175">
        <f t="shared" si="20"/>
        <v>0</v>
      </c>
    </row>
    <row r="243" spans="1:19" ht="12.75">
      <c r="A243" s="849" t="s">
        <v>249</v>
      </c>
      <c r="B243" s="1029" t="s">
        <v>250</v>
      </c>
      <c r="C243" s="1042" t="s">
        <v>1304</v>
      </c>
      <c r="D243" s="1168"/>
      <c r="E243" s="1005">
        <f t="shared" si="18"/>
        <v>0</v>
      </c>
      <c r="F243" s="1006">
        <v>1000</v>
      </c>
      <c r="G243" s="1008"/>
      <c r="H243" s="1008">
        <v>-5932000</v>
      </c>
      <c r="I243" s="1008"/>
      <c r="J243" s="1008"/>
      <c r="K243" s="1167"/>
      <c r="L243" s="1167">
        <v>5931000</v>
      </c>
      <c r="M243" s="1175">
        <f t="shared" si="19"/>
        <v>0</v>
      </c>
      <c r="N243" s="1006">
        <v>1248000</v>
      </c>
      <c r="O243" s="1008"/>
      <c r="P243" s="1008"/>
      <c r="Q243" s="1008"/>
      <c r="R243" s="1177">
        <v>-1248000</v>
      </c>
      <c r="S243" s="1175">
        <f t="shared" si="20"/>
        <v>0</v>
      </c>
    </row>
    <row r="244" spans="1:19" ht="12.75">
      <c r="A244" s="849" t="s">
        <v>252</v>
      </c>
      <c r="B244" s="1029" t="s">
        <v>253</v>
      </c>
      <c r="C244" s="1042" t="s">
        <v>1304</v>
      </c>
      <c r="D244" s="1168"/>
      <c r="E244" s="1005">
        <f t="shared" si="18"/>
        <v>0</v>
      </c>
      <c r="F244" s="1006">
        <v>176000</v>
      </c>
      <c r="G244" s="1008">
        <v>1149000</v>
      </c>
      <c r="H244" s="1008">
        <v>-1007000</v>
      </c>
      <c r="I244" s="1008"/>
      <c r="J244" s="1008"/>
      <c r="K244" s="1167"/>
      <c r="L244" s="1167">
        <v>-318000</v>
      </c>
      <c r="M244" s="1175">
        <f t="shared" si="19"/>
        <v>0</v>
      </c>
      <c r="N244" s="1006">
        <v>311</v>
      </c>
      <c r="O244" s="1008"/>
      <c r="P244" s="1008"/>
      <c r="Q244" s="1008"/>
      <c r="R244" s="1177">
        <v>-311</v>
      </c>
      <c r="S244" s="1175">
        <f t="shared" si="20"/>
        <v>0</v>
      </c>
    </row>
    <row r="245" spans="1:19" ht="12.75">
      <c r="A245" s="849" t="s">
        <v>256</v>
      </c>
      <c r="B245" s="1029" t="s">
        <v>245</v>
      </c>
      <c r="C245" s="1042" t="s">
        <v>1304</v>
      </c>
      <c r="D245" s="1168"/>
      <c r="E245" s="1005">
        <f t="shared" si="18"/>
        <v>0</v>
      </c>
      <c r="F245" s="1006"/>
      <c r="G245" s="1008"/>
      <c r="H245" s="1008"/>
      <c r="I245" s="1008">
        <v>-1500000</v>
      </c>
      <c r="J245" s="1008"/>
      <c r="K245" s="1167"/>
      <c r="L245" s="1167">
        <v>1500000</v>
      </c>
      <c r="M245" s="1175">
        <f t="shared" si="19"/>
        <v>0</v>
      </c>
      <c r="N245" s="1006"/>
      <c r="O245" s="1008"/>
      <c r="P245" s="1008"/>
      <c r="Q245" s="1008"/>
      <c r="R245" s="1177"/>
      <c r="S245" s="1175">
        <f t="shared" si="20"/>
        <v>0</v>
      </c>
    </row>
    <row r="246" spans="1:19" ht="12.75">
      <c r="A246" s="849" t="s">
        <v>257</v>
      </c>
      <c r="B246" s="1029" t="s">
        <v>245</v>
      </c>
      <c r="C246" s="1042" t="s">
        <v>1304</v>
      </c>
      <c r="D246" s="1168"/>
      <c r="E246" s="1005">
        <f t="shared" si="18"/>
        <v>0</v>
      </c>
      <c r="F246" s="1006"/>
      <c r="G246" s="1008"/>
      <c r="H246" s="1008"/>
      <c r="I246" s="1008"/>
      <c r="J246" s="1008"/>
      <c r="K246" s="1167"/>
      <c r="L246" s="1167"/>
      <c r="M246" s="1175">
        <f t="shared" si="19"/>
        <v>0</v>
      </c>
      <c r="N246" s="1006">
        <v>623500</v>
      </c>
      <c r="O246" s="1008"/>
      <c r="P246" s="1008"/>
      <c r="Q246" s="1008"/>
      <c r="R246" s="1177">
        <v>-623500</v>
      </c>
      <c r="S246" s="1175">
        <f t="shared" si="20"/>
        <v>0</v>
      </c>
    </row>
    <row r="247" spans="1:19" ht="12.75">
      <c r="A247" s="849" t="s">
        <v>258</v>
      </c>
      <c r="B247" s="1029" t="s">
        <v>245</v>
      </c>
      <c r="C247" s="1042" t="s">
        <v>1304</v>
      </c>
      <c r="D247" s="1168"/>
      <c r="E247" s="1005">
        <f t="shared" si="18"/>
        <v>0</v>
      </c>
      <c r="F247" s="1006"/>
      <c r="G247" s="1008"/>
      <c r="H247" s="1008"/>
      <c r="I247" s="1008"/>
      <c r="J247" s="1008"/>
      <c r="K247" s="1167"/>
      <c r="L247" s="1167">
        <v>-14156800</v>
      </c>
      <c r="M247" s="1175">
        <f t="shared" si="19"/>
        <v>-14156800</v>
      </c>
      <c r="N247" s="1006"/>
      <c r="O247" s="1008"/>
      <c r="P247" s="1008"/>
      <c r="Q247" s="1008"/>
      <c r="R247" s="1177">
        <v>14156800</v>
      </c>
      <c r="S247" s="1175">
        <f t="shared" si="20"/>
        <v>14156800</v>
      </c>
    </row>
    <row r="248" spans="1:19" ht="12.75">
      <c r="A248" s="849" t="s">
        <v>1164</v>
      </c>
      <c r="B248" s="1029" t="s">
        <v>245</v>
      </c>
      <c r="C248" s="1042" t="s">
        <v>1304</v>
      </c>
      <c r="D248" s="1168"/>
      <c r="E248" s="1005">
        <f t="shared" si="18"/>
        <v>0</v>
      </c>
      <c r="F248" s="1006"/>
      <c r="G248" s="1008"/>
      <c r="H248" s="1008"/>
      <c r="I248" s="1008"/>
      <c r="J248" s="1008"/>
      <c r="K248" s="1167"/>
      <c r="L248" s="1167"/>
      <c r="M248" s="1005">
        <f aca="true" t="shared" si="21" ref="M248:M253">SUM(F248:L248)</f>
        <v>0</v>
      </c>
      <c r="N248" s="1006">
        <v>182500</v>
      </c>
      <c r="O248" s="1008">
        <v>-182500</v>
      </c>
      <c r="P248" s="1008"/>
      <c r="Q248" s="1008"/>
      <c r="R248" s="1177"/>
      <c r="S248" s="1175">
        <f t="shared" si="20"/>
        <v>0</v>
      </c>
    </row>
    <row r="249" spans="2:19" ht="12.75">
      <c r="B249" s="1002" t="s">
        <v>1166</v>
      </c>
      <c r="C249" s="1059"/>
      <c r="D249" s="1168"/>
      <c r="E249" s="1005">
        <f t="shared" si="18"/>
        <v>0</v>
      </c>
      <c r="F249" s="1006"/>
      <c r="G249" s="1008"/>
      <c r="H249" s="1008"/>
      <c r="I249" s="1008"/>
      <c r="J249" s="1008"/>
      <c r="K249" s="1167"/>
      <c r="L249" s="1167"/>
      <c r="M249" s="1005">
        <f t="shared" si="21"/>
        <v>0</v>
      </c>
      <c r="N249" s="1006"/>
      <c r="O249" s="1008"/>
      <c r="P249" s="1008"/>
      <c r="Q249" s="1008"/>
      <c r="R249" s="1177"/>
      <c r="S249" s="1175">
        <f t="shared" si="20"/>
        <v>0</v>
      </c>
    </row>
    <row r="250" spans="1:19" ht="12.75">
      <c r="A250" s="849" t="s">
        <v>1165</v>
      </c>
      <c r="B250" s="1029" t="s">
        <v>1168</v>
      </c>
      <c r="C250" s="1059" t="s">
        <v>1304</v>
      </c>
      <c r="D250" s="1168"/>
      <c r="E250" s="1005">
        <f t="shared" si="18"/>
        <v>0</v>
      </c>
      <c r="F250" s="1006">
        <v>1000</v>
      </c>
      <c r="G250" s="1008"/>
      <c r="H250" s="1008"/>
      <c r="I250" s="1008"/>
      <c r="J250" s="1008">
        <v>-1000</v>
      </c>
      <c r="K250" s="1167"/>
      <c r="L250" s="1167"/>
      <c r="M250" s="1005">
        <f t="shared" si="21"/>
        <v>0</v>
      </c>
      <c r="N250" s="1006"/>
      <c r="O250" s="1008"/>
      <c r="P250" s="1008"/>
      <c r="Q250" s="1008"/>
      <c r="R250" s="1177"/>
      <c r="S250" s="1175">
        <f t="shared" si="20"/>
        <v>0</v>
      </c>
    </row>
    <row r="251" spans="1:19" ht="12.75">
      <c r="A251" s="849" t="s">
        <v>1167</v>
      </c>
      <c r="B251" s="1029" t="s">
        <v>1169</v>
      </c>
      <c r="C251" s="1059" t="s">
        <v>1304</v>
      </c>
      <c r="D251" s="1168"/>
      <c r="E251" s="1005">
        <f t="shared" si="18"/>
        <v>1595</v>
      </c>
      <c r="F251" s="1006"/>
      <c r="G251" s="1008"/>
      <c r="H251" s="1008"/>
      <c r="I251" s="1008"/>
      <c r="J251" s="1008"/>
      <c r="K251" s="1167"/>
      <c r="L251" s="1167"/>
      <c r="M251" s="1005">
        <f t="shared" si="21"/>
        <v>0</v>
      </c>
      <c r="N251" s="1006">
        <v>1595</v>
      </c>
      <c r="O251" s="1008"/>
      <c r="P251" s="1008"/>
      <c r="Q251" s="1008"/>
      <c r="R251" s="1177"/>
      <c r="S251" s="1175">
        <f t="shared" si="20"/>
        <v>1595</v>
      </c>
    </row>
    <row r="252" spans="1:19" ht="13.5" thickBot="1">
      <c r="A252" s="1052" t="s">
        <v>1167</v>
      </c>
      <c r="B252" s="1029" t="s">
        <v>1169</v>
      </c>
      <c r="C252" s="1059" t="s">
        <v>1304</v>
      </c>
      <c r="D252" s="1145"/>
      <c r="E252" s="1005">
        <f t="shared" si="18"/>
        <v>-1595</v>
      </c>
      <c r="F252" s="1170"/>
      <c r="G252" s="1171"/>
      <c r="H252" s="1171"/>
      <c r="I252" s="1147"/>
      <c r="J252" s="1147"/>
      <c r="K252" s="1148"/>
      <c r="L252" s="1148"/>
      <c r="M252" s="1005">
        <f t="shared" si="21"/>
        <v>0</v>
      </c>
      <c r="N252" s="1146">
        <v>-1595</v>
      </c>
      <c r="O252" s="1147"/>
      <c r="P252" s="1147"/>
      <c r="Q252" s="1147"/>
      <c r="R252" s="1148"/>
      <c r="S252" s="1005">
        <f>SUM(N252:R252)</f>
        <v>-1595</v>
      </c>
    </row>
    <row r="253" spans="1:19" ht="13.5" thickBot="1">
      <c r="A253" s="1153"/>
      <c r="B253" s="1154" t="s">
        <v>1305</v>
      </c>
      <c r="C253" s="1094" t="s">
        <v>1206</v>
      </c>
      <c r="D253" s="1060">
        <v>42004</v>
      </c>
      <c r="E253" s="1155">
        <f>SUM(E202:E252)</f>
        <v>2134245994</v>
      </c>
      <c r="F253" s="1157">
        <f>SUM(F202:F252)</f>
        <v>321629470</v>
      </c>
      <c r="G253" s="1157">
        <f aca="true" t="shared" si="22" ref="G253:Q253">SUM(G202:G252)</f>
        <v>79720668</v>
      </c>
      <c r="H253" s="1157">
        <f t="shared" si="22"/>
        <v>260878678</v>
      </c>
      <c r="I253" s="1157">
        <f>SUM(I202:I252)</f>
        <v>41888326</v>
      </c>
      <c r="J253" s="1157">
        <f>SUM(J202:J252)</f>
        <v>66047000</v>
      </c>
      <c r="K253" s="1157">
        <f t="shared" si="22"/>
        <v>346086640</v>
      </c>
      <c r="L253" s="1157">
        <f>SUM(L202:L252)</f>
        <v>88338126</v>
      </c>
      <c r="M253" s="1157">
        <f t="shared" si="21"/>
        <v>1204588908</v>
      </c>
      <c r="N253" s="1157">
        <f>SUM(N202:N252)</f>
        <v>181902854</v>
      </c>
      <c r="O253" s="1157">
        <f t="shared" si="22"/>
        <v>515306048</v>
      </c>
      <c r="P253" s="1157">
        <f t="shared" si="22"/>
        <v>15175000</v>
      </c>
      <c r="Q253" s="1157">
        <f t="shared" si="22"/>
        <v>49653545</v>
      </c>
      <c r="R253" s="1157">
        <f>SUM(R202:R252)</f>
        <v>167619639</v>
      </c>
      <c r="S253" s="1157">
        <f>SUM(S202:S252)</f>
        <v>929657086</v>
      </c>
    </row>
    <row r="254" spans="1:19" ht="13.5" thickBot="1">
      <c r="A254" s="1121"/>
      <c r="B254" s="1179"/>
      <c r="C254" s="1179"/>
      <c r="D254" s="1179"/>
      <c r="E254" s="971">
        <f aca="true" t="shared" si="23" ref="E254:S254">SUM(E67:E137)</f>
        <v>-34965406</v>
      </c>
      <c r="F254" s="971">
        <f t="shared" si="23"/>
        <v>29241338</v>
      </c>
      <c r="G254" s="971">
        <f t="shared" si="23"/>
        <v>3907065</v>
      </c>
      <c r="H254" s="971">
        <f t="shared" si="23"/>
        <v>30125742</v>
      </c>
      <c r="I254" s="971">
        <f t="shared" si="23"/>
        <v>2456936</v>
      </c>
      <c r="J254" s="971">
        <f t="shared" si="23"/>
        <v>0</v>
      </c>
      <c r="K254" s="971">
        <f t="shared" si="23"/>
        <v>9599778</v>
      </c>
      <c r="L254" s="971">
        <f t="shared" si="23"/>
        <v>-14891521</v>
      </c>
      <c r="M254" s="971">
        <f t="shared" si="23"/>
        <v>60439338</v>
      </c>
      <c r="N254" s="971">
        <f t="shared" si="23"/>
        <v>3874084</v>
      </c>
      <c r="O254" s="971">
        <f t="shared" si="23"/>
        <v>7502529</v>
      </c>
      <c r="P254" s="971">
        <f t="shared" si="23"/>
        <v>0</v>
      </c>
      <c r="Q254" s="971">
        <f t="shared" si="23"/>
        <v>-90000000</v>
      </c>
      <c r="R254" s="971">
        <f t="shared" si="23"/>
        <v>-16781357</v>
      </c>
      <c r="S254" s="971">
        <f t="shared" si="23"/>
        <v>-95404744</v>
      </c>
    </row>
    <row r="255" spans="2:19" ht="13.5" thickBot="1">
      <c r="B255" s="1180" t="s">
        <v>504</v>
      </c>
      <c r="C255" s="1181" t="s">
        <v>894</v>
      </c>
      <c r="D255" s="1182">
        <v>41640</v>
      </c>
      <c r="E255" s="1183">
        <f aca="true" t="shared" si="24" ref="E255:E261">SUM(M255+S255)</f>
        <v>430000</v>
      </c>
      <c r="F255" s="1184">
        <v>0</v>
      </c>
      <c r="G255" s="1185">
        <v>0</v>
      </c>
      <c r="H255" s="1185">
        <v>430000</v>
      </c>
      <c r="I255" s="1185"/>
      <c r="J255" s="1185">
        <v>0</v>
      </c>
      <c r="K255" s="1186"/>
      <c r="L255" s="1186">
        <v>0</v>
      </c>
      <c r="M255" s="1183">
        <f aca="true" t="shared" si="25" ref="M255:M261">SUM(F255:L255)</f>
        <v>430000</v>
      </c>
      <c r="N255" s="1184">
        <v>0</v>
      </c>
      <c r="O255" s="1185">
        <v>0</v>
      </c>
      <c r="P255" s="1185">
        <v>0</v>
      </c>
      <c r="Q255" s="1185">
        <v>0</v>
      </c>
      <c r="R255" s="1186">
        <v>0</v>
      </c>
      <c r="S255" s="1183">
        <f aca="true" t="shared" si="26" ref="S255:S261">SUM(N255:R255)</f>
        <v>0</v>
      </c>
    </row>
    <row r="256" spans="2:19" ht="12.75">
      <c r="B256" s="1187" t="s">
        <v>1391</v>
      </c>
      <c r="C256" s="1188" t="s">
        <v>1392</v>
      </c>
      <c r="D256" s="1189"/>
      <c r="E256" s="987">
        <f t="shared" si="24"/>
        <v>255162</v>
      </c>
      <c r="F256" s="1190"/>
      <c r="G256" s="1191"/>
      <c r="H256" s="1192">
        <v>255162</v>
      </c>
      <c r="I256" s="1193"/>
      <c r="J256" s="1193"/>
      <c r="K256" s="1193"/>
      <c r="L256" s="1193"/>
      <c r="M256" s="987">
        <f t="shared" si="25"/>
        <v>255162</v>
      </c>
      <c r="N256" s="1194"/>
      <c r="O256" s="1193"/>
      <c r="P256" s="1193"/>
      <c r="Q256" s="1193"/>
      <c r="R256" s="1195"/>
      <c r="S256" s="987">
        <f t="shared" si="26"/>
        <v>0</v>
      </c>
    </row>
    <row r="257" spans="2:19" ht="12.75">
      <c r="B257" s="1029" t="s">
        <v>1210</v>
      </c>
      <c r="C257" s="1077" t="s">
        <v>1211</v>
      </c>
      <c r="D257" s="1196"/>
      <c r="E257" s="1005">
        <f t="shared" si="24"/>
        <v>55710</v>
      </c>
      <c r="F257" s="1143"/>
      <c r="G257" s="1024">
        <v>55710</v>
      </c>
      <c r="H257" s="1197"/>
      <c r="I257" s="1198"/>
      <c r="J257" s="1198"/>
      <c r="K257" s="1198"/>
      <c r="L257" s="1198"/>
      <c r="M257" s="1005">
        <f t="shared" si="25"/>
        <v>55710</v>
      </c>
      <c r="N257" s="1199"/>
      <c r="O257" s="1198"/>
      <c r="P257" s="1198"/>
      <c r="Q257" s="1198"/>
      <c r="R257" s="1200"/>
      <c r="S257" s="1005">
        <f t="shared" si="26"/>
        <v>0</v>
      </c>
    </row>
    <row r="258" spans="2:19" ht="12.75">
      <c r="B258" s="1029" t="s">
        <v>1212</v>
      </c>
      <c r="C258" s="1077" t="s">
        <v>1213</v>
      </c>
      <c r="D258" s="1196"/>
      <c r="E258" s="1005">
        <f t="shared" si="24"/>
        <v>243663</v>
      </c>
      <c r="F258" s="1143"/>
      <c r="G258" s="1024"/>
      <c r="H258" s="1197">
        <v>243663</v>
      </c>
      <c r="I258" s="1198"/>
      <c r="J258" s="1198"/>
      <c r="K258" s="1198"/>
      <c r="L258" s="1198"/>
      <c r="M258" s="1005">
        <f t="shared" si="25"/>
        <v>243663</v>
      </c>
      <c r="N258" s="1199"/>
      <c r="O258" s="1198"/>
      <c r="P258" s="1198"/>
      <c r="Q258" s="1198"/>
      <c r="R258" s="1200"/>
      <c r="S258" s="1005">
        <f t="shared" si="26"/>
        <v>0</v>
      </c>
    </row>
    <row r="259" spans="2:19" ht="12.75">
      <c r="B259" s="1201" t="s">
        <v>1393</v>
      </c>
      <c r="C259" s="1059" t="s">
        <v>1392</v>
      </c>
      <c r="D259" s="1202"/>
      <c r="E259" s="1005">
        <f t="shared" si="24"/>
        <v>19230</v>
      </c>
      <c r="F259" s="1143"/>
      <c r="G259" s="1024"/>
      <c r="H259" s="1197">
        <v>19230</v>
      </c>
      <c r="I259" s="1198"/>
      <c r="J259" s="1198"/>
      <c r="K259" s="1198"/>
      <c r="L259" s="1198"/>
      <c r="M259" s="1005">
        <f t="shared" si="25"/>
        <v>19230</v>
      </c>
      <c r="N259" s="1199"/>
      <c r="O259" s="1198"/>
      <c r="P259" s="1198"/>
      <c r="Q259" s="1198"/>
      <c r="R259" s="1200"/>
      <c r="S259" s="1005">
        <f t="shared" si="26"/>
        <v>0</v>
      </c>
    </row>
    <row r="260" spans="2:19" ht="12.75">
      <c r="B260" s="1029" t="s">
        <v>1215</v>
      </c>
      <c r="C260" s="1077" t="s">
        <v>1211</v>
      </c>
      <c r="D260" s="1196"/>
      <c r="E260" s="1005">
        <f t="shared" si="24"/>
        <v>55710</v>
      </c>
      <c r="F260" s="1143"/>
      <c r="G260" s="1024">
        <v>55710</v>
      </c>
      <c r="H260" s="1197"/>
      <c r="I260" s="1198"/>
      <c r="J260" s="1198"/>
      <c r="K260" s="1198"/>
      <c r="L260" s="1198"/>
      <c r="M260" s="1005">
        <f t="shared" si="25"/>
        <v>55710</v>
      </c>
      <c r="N260" s="1199"/>
      <c r="O260" s="1198"/>
      <c r="P260" s="1198"/>
      <c r="Q260" s="1198"/>
      <c r="R260" s="1200"/>
      <c r="S260" s="1005">
        <f t="shared" si="26"/>
        <v>0</v>
      </c>
    </row>
    <row r="261" spans="2:19" ht="13.5" thickBot="1">
      <c r="B261" s="1029" t="s">
        <v>1216</v>
      </c>
      <c r="C261" s="1077" t="s">
        <v>1213</v>
      </c>
      <c r="D261" s="1196"/>
      <c r="E261" s="1005">
        <f t="shared" si="24"/>
        <v>609158</v>
      </c>
      <c r="F261" s="1143"/>
      <c r="G261" s="1024"/>
      <c r="H261" s="1197">
        <v>609158</v>
      </c>
      <c r="I261" s="1198"/>
      <c r="J261" s="1198"/>
      <c r="K261" s="1198"/>
      <c r="L261" s="1198"/>
      <c r="M261" s="1005">
        <f t="shared" si="25"/>
        <v>609158</v>
      </c>
      <c r="N261" s="1199"/>
      <c r="O261" s="1198"/>
      <c r="P261" s="1198"/>
      <c r="Q261" s="1198"/>
      <c r="R261" s="1200"/>
      <c r="S261" s="1005">
        <f t="shared" si="26"/>
        <v>0</v>
      </c>
    </row>
    <row r="262" spans="2:19" ht="13.5" thickBot="1">
      <c r="B262" s="1135" t="s">
        <v>1394</v>
      </c>
      <c r="C262" s="1203" t="s">
        <v>1395</v>
      </c>
      <c r="D262" s="1204">
        <v>41820</v>
      </c>
      <c r="E262" s="1137">
        <f aca="true" t="shared" si="27" ref="E262:J262">SUM(E255:E261)</f>
        <v>1668633</v>
      </c>
      <c r="F262" s="1138">
        <f t="shared" si="27"/>
        <v>0</v>
      </c>
      <c r="G262" s="1139">
        <f t="shared" si="27"/>
        <v>111420</v>
      </c>
      <c r="H262" s="1139">
        <f t="shared" si="27"/>
        <v>1557213</v>
      </c>
      <c r="I262" s="1139">
        <f t="shared" si="27"/>
        <v>0</v>
      </c>
      <c r="J262" s="1139">
        <f t="shared" si="27"/>
        <v>0</v>
      </c>
      <c r="K262" s="1139"/>
      <c r="L262" s="1139">
        <f aca="true" t="shared" si="28" ref="L262:S262">SUM(L255:L261)</f>
        <v>0</v>
      </c>
      <c r="M262" s="1137">
        <f t="shared" si="28"/>
        <v>1668633</v>
      </c>
      <c r="N262" s="1138">
        <f t="shared" si="28"/>
        <v>0</v>
      </c>
      <c r="O262" s="1139">
        <f t="shared" si="28"/>
        <v>0</v>
      </c>
      <c r="P262" s="1139">
        <f t="shared" si="28"/>
        <v>0</v>
      </c>
      <c r="Q262" s="1139">
        <f t="shared" si="28"/>
        <v>0</v>
      </c>
      <c r="R262" s="1139">
        <f t="shared" si="28"/>
        <v>0</v>
      </c>
      <c r="S262" s="1137">
        <f t="shared" si="28"/>
        <v>0</v>
      </c>
    </row>
    <row r="263" spans="2:19" ht="12.75">
      <c r="B263" s="1029" t="s">
        <v>1218</v>
      </c>
      <c r="C263" s="1077" t="s">
        <v>1219</v>
      </c>
      <c r="D263" s="1196"/>
      <c r="E263" s="1005">
        <f>SUM(M263+S263)</f>
        <v>307000</v>
      </c>
      <c r="F263" s="1143"/>
      <c r="G263" s="1024"/>
      <c r="H263" s="1197">
        <v>307000</v>
      </c>
      <c r="I263" s="1198"/>
      <c r="J263" s="1198"/>
      <c r="K263" s="1198"/>
      <c r="L263" s="1198"/>
      <c r="M263" s="1005">
        <f>SUM(F263:L263)</f>
        <v>307000</v>
      </c>
      <c r="N263" s="1199"/>
      <c r="O263" s="1198"/>
      <c r="P263" s="1198"/>
      <c r="Q263" s="1198"/>
      <c r="R263" s="1200"/>
      <c r="S263" s="1005">
        <f>SUM(N263:R263)</f>
        <v>0</v>
      </c>
    </row>
    <row r="264" spans="2:19" ht="12.75">
      <c r="B264" s="1029" t="s">
        <v>1396</v>
      </c>
      <c r="C264" s="1077" t="s">
        <v>1397</v>
      </c>
      <c r="D264" s="1196"/>
      <c r="E264" s="1005">
        <f>SUM(M264+S264)</f>
        <v>0</v>
      </c>
      <c r="F264" s="1143">
        <v>100000</v>
      </c>
      <c r="G264" s="1024"/>
      <c r="H264" s="1197">
        <v>-100000</v>
      </c>
      <c r="I264" s="1198"/>
      <c r="J264" s="1198"/>
      <c r="K264" s="1198"/>
      <c r="L264" s="1198"/>
      <c r="M264" s="1005">
        <f>SUM(F264:L264)</f>
        <v>0</v>
      </c>
      <c r="N264" s="1199"/>
      <c r="O264" s="1198"/>
      <c r="P264" s="1198"/>
      <c r="Q264" s="1198"/>
      <c r="R264" s="1200"/>
      <c r="S264" s="1005">
        <f>SUM(N264:R264)</f>
        <v>0</v>
      </c>
    </row>
    <row r="265" spans="2:19" ht="13.5" thickBot="1">
      <c r="B265" s="1029" t="s">
        <v>1398</v>
      </c>
      <c r="C265" s="1077" t="s">
        <v>1399</v>
      </c>
      <c r="D265" s="1196"/>
      <c r="E265" s="1005">
        <f>SUM(M265+S265)</f>
        <v>0</v>
      </c>
      <c r="F265" s="1143"/>
      <c r="G265" s="1024">
        <v>50000</v>
      </c>
      <c r="H265" s="1197">
        <v>-50000</v>
      </c>
      <c r="I265" s="1198"/>
      <c r="J265" s="1198"/>
      <c r="K265" s="1198"/>
      <c r="L265" s="1198"/>
      <c r="M265" s="1005">
        <f>SUM(F265:L265)</f>
        <v>0</v>
      </c>
      <c r="N265" s="1199"/>
      <c r="O265" s="1198"/>
      <c r="P265" s="1198"/>
      <c r="Q265" s="1198"/>
      <c r="R265" s="1200"/>
      <c r="S265" s="1005">
        <f>SUM(N265:R265)</f>
        <v>0</v>
      </c>
    </row>
    <row r="266" spans="2:19" ht="13.5" thickBot="1">
      <c r="B266" s="1205" t="s">
        <v>1394</v>
      </c>
      <c r="C266" s="1206" t="s">
        <v>1400</v>
      </c>
      <c r="D266" s="1207">
        <v>41912</v>
      </c>
      <c r="E266" s="1183">
        <f aca="true" t="shared" si="29" ref="E266:S266">SUM(E262:E265)</f>
        <v>1975633</v>
      </c>
      <c r="F266" s="1184">
        <f t="shared" si="29"/>
        <v>100000</v>
      </c>
      <c r="G266" s="1185">
        <f t="shared" si="29"/>
        <v>161420</v>
      </c>
      <c r="H266" s="1185">
        <f t="shared" si="29"/>
        <v>1714213</v>
      </c>
      <c r="I266" s="1185">
        <f t="shared" si="29"/>
        <v>0</v>
      </c>
      <c r="J266" s="1185">
        <f t="shared" si="29"/>
        <v>0</v>
      </c>
      <c r="K266" s="1185">
        <f t="shared" si="29"/>
        <v>0</v>
      </c>
      <c r="L266" s="1185">
        <f t="shared" si="29"/>
        <v>0</v>
      </c>
      <c r="M266" s="1183">
        <f t="shared" si="29"/>
        <v>1975633</v>
      </c>
      <c r="N266" s="1184">
        <f t="shared" si="29"/>
        <v>0</v>
      </c>
      <c r="O266" s="1185">
        <f t="shared" si="29"/>
        <v>0</v>
      </c>
      <c r="P266" s="1185">
        <f t="shared" si="29"/>
        <v>0</v>
      </c>
      <c r="Q266" s="1185">
        <f t="shared" si="29"/>
        <v>0</v>
      </c>
      <c r="R266" s="1185">
        <f t="shared" si="29"/>
        <v>0</v>
      </c>
      <c r="S266" s="1183">
        <f t="shared" si="29"/>
        <v>0</v>
      </c>
    </row>
    <row r="267" spans="1:19" ht="13.5" thickBot="1">
      <c r="A267" s="1052"/>
      <c r="B267" s="1187" t="s">
        <v>1401</v>
      </c>
      <c r="C267" s="1188" t="s">
        <v>1402</v>
      </c>
      <c r="D267" s="1208"/>
      <c r="E267" s="1209">
        <f>SUM(M267+S267)</f>
        <v>0</v>
      </c>
      <c r="F267" s="1210"/>
      <c r="G267" s="1211"/>
      <c r="H267" s="1211">
        <v>-150000</v>
      </c>
      <c r="I267" s="1211"/>
      <c r="J267" s="1211"/>
      <c r="K267" s="1211"/>
      <c r="L267" s="1212"/>
      <c r="M267" s="1209">
        <f>SUM(F267:L267)</f>
        <v>-150000</v>
      </c>
      <c r="N267" s="1210">
        <v>150000</v>
      </c>
      <c r="O267" s="1211"/>
      <c r="P267" s="1211"/>
      <c r="Q267" s="1211"/>
      <c r="R267" s="1211"/>
      <c r="S267" s="1213">
        <f>SUM(N267:R267)</f>
        <v>150000</v>
      </c>
    </row>
    <row r="268" spans="2:19" ht="13.5" thickBot="1">
      <c r="B268" s="1135" t="s">
        <v>1394</v>
      </c>
      <c r="C268" s="1203" t="s">
        <v>1403</v>
      </c>
      <c r="D268" s="1219">
        <v>41973</v>
      </c>
      <c r="E268" s="1137">
        <f aca="true" t="shared" si="30" ref="E268:S268">SUM(E266:E267)</f>
        <v>1975633</v>
      </c>
      <c r="F268" s="1220">
        <f t="shared" si="30"/>
        <v>100000</v>
      </c>
      <c r="G268" s="1137">
        <f t="shared" si="30"/>
        <v>161420</v>
      </c>
      <c r="H268" s="1137">
        <f t="shared" si="30"/>
        <v>1564213</v>
      </c>
      <c r="I268" s="1137">
        <f t="shared" si="30"/>
        <v>0</v>
      </c>
      <c r="J268" s="1137">
        <f t="shared" si="30"/>
        <v>0</v>
      </c>
      <c r="K268" s="1137">
        <f t="shared" si="30"/>
        <v>0</v>
      </c>
      <c r="L268" s="1221">
        <f t="shared" si="30"/>
        <v>0</v>
      </c>
      <c r="M268" s="1137">
        <f t="shared" si="30"/>
        <v>1825633</v>
      </c>
      <c r="N268" s="1220">
        <f t="shared" si="30"/>
        <v>150000</v>
      </c>
      <c r="O268" s="1137">
        <f t="shared" si="30"/>
        <v>0</v>
      </c>
      <c r="P268" s="1137">
        <f t="shared" si="30"/>
        <v>0</v>
      </c>
      <c r="Q268" s="1137">
        <f t="shared" si="30"/>
        <v>0</v>
      </c>
      <c r="R268" s="1137">
        <f t="shared" si="30"/>
        <v>0</v>
      </c>
      <c r="S268" s="1137">
        <f t="shared" si="30"/>
        <v>150000</v>
      </c>
    </row>
    <row r="269" spans="2:19" ht="12.75">
      <c r="B269" s="1201" t="s">
        <v>254</v>
      </c>
      <c r="C269" s="1214"/>
      <c r="D269" s="1215"/>
      <c r="E269" s="1216">
        <f>SUM(M269+S269)</f>
        <v>0</v>
      </c>
      <c r="F269" s="1217">
        <v>59000</v>
      </c>
      <c r="G269" s="1218"/>
      <c r="H269" s="1218">
        <v>-59000</v>
      </c>
      <c r="I269" s="1218"/>
      <c r="J269" s="1218"/>
      <c r="K269" s="1218"/>
      <c r="L269" s="1218"/>
      <c r="M269" s="1005">
        <f>SUM(F269:L269)</f>
        <v>0</v>
      </c>
      <c r="N269" s="1218"/>
      <c r="O269" s="1218"/>
      <c r="P269" s="1218"/>
      <c r="Q269" s="1218"/>
      <c r="R269" s="1218"/>
      <c r="S269" s="1005">
        <f>SUM(N269:R269)</f>
        <v>0</v>
      </c>
    </row>
    <row r="270" spans="2:19" ht="13.5" thickBot="1">
      <c r="B270" s="1201" t="s">
        <v>255</v>
      </c>
      <c r="C270" s="1214"/>
      <c r="D270" s="1215"/>
      <c r="E270" s="1216">
        <f>SUM(M270+S270)</f>
        <v>0</v>
      </c>
      <c r="F270" s="1217"/>
      <c r="G270" s="1218">
        <v>-69000</v>
      </c>
      <c r="H270" s="1218">
        <v>69000</v>
      </c>
      <c r="I270" s="1218"/>
      <c r="J270" s="1218"/>
      <c r="K270" s="1218"/>
      <c r="L270" s="1218"/>
      <c r="M270" s="1005">
        <f>SUM(F270:L270)</f>
        <v>0</v>
      </c>
      <c r="N270" s="1218"/>
      <c r="O270" s="1218"/>
      <c r="P270" s="1218"/>
      <c r="Q270" s="1218"/>
      <c r="R270" s="1218"/>
      <c r="S270" s="1005">
        <f>SUM(N270:R270)</f>
        <v>0</v>
      </c>
    </row>
    <row r="271" spans="2:19" ht="13.5" thickBot="1">
      <c r="B271" s="1135" t="s">
        <v>1394</v>
      </c>
      <c r="C271" s="1094" t="s">
        <v>1206</v>
      </c>
      <c r="D271" s="1219">
        <v>42004</v>
      </c>
      <c r="E271" s="1137">
        <f aca="true" t="shared" si="31" ref="E271:S271">SUM(E268:E270)</f>
        <v>1975633</v>
      </c>
      <c r="F271" s="1220">
        <f t="shared" si="31"/>
        <v>159000</v>
      </c>
      <c r="G271" s="1137">
        <f t="shared" si="31"/>
        <v>92420</v>
      </c>
      <c r="H271" s="1137">
        <f t="shared" si="31"/>
        <v>1574213</v>
      </c>
      <c r="I271" s="1137">
        <f t="shared" si="31"/>
        <v>0</v>
      </c>
      <c r="J271" s="1137">
        <f t="shared" si="31"/>
        <v>0</v>
      </c>
      <c r="K271" s="1137">
        <f t="shared" si="31"/>
        <v>0</v>
      </c>
      <c r="L271" s="1137">
        <f t="shared" si="31"/>
        <v>0</v>
      </c>
      <c r="M271" s="1137">
        <f t="shared" si="31"/>
        <v>1825633</v>
      </c>
      <c r="N271" s="1137">
        <f t="shared" si="31"/>
        <v>150000</v>
      </c>
      <c r="O271" s="1137">
        <f t="shared" si="31"/>
        <v>0</v>
      </c>
      <c r="P271" s="1137">
        <f t="shared" si="31"/>
        <v>0</v>
      </c>
      <c r="Q271" s="1137">
        <f t="shared" si="31"/>
        <v>0</v>
      </c>
      <c r="R271" s="1137">
        <f t="shared" si="31"/>
        <v>0</v>
      </c>
      <c r="S271" s="1137">
        <f t="shared" si="31"/>
        <v>150000</v>
      </c>
    </row>
    <row r="272" spans="2:19" ht="13.5" thickBot="1">
      <c r="B272" s="1222"/>
      <c r="C272" s="1119"/>
      <c r="D272" s="1223"/>
      <c r="E272" s="1134"/>
      <c r="F272" s="1134"/>
      <c r="G272" s="1134"/>
      <c r="H272" s="1134"/>
      <c r="I272" s="1134"/>
      <c r="J272" s="1134"/>
      <c r="K272" s="1134"/>
      <c r="L272" s="1134"/>
      <c r="M272" s="1134"/>
      <c r="N272" s="1134"/>
      <c r="O272" s="1134"/>
      <c r="P272" s="1134"/>
      <c r="Q272" s="1134"/>
      <c r="R272" s="1134"/>
      <c r="S272" s="1134"/>
    </row>
    <row r="273" spans="1:21" ht="13.5" thickBot="1">
      <c r="A273" s="1153"/>
      <c r="B273" s="1224" t="s">
        <v>8</v>
      </c>
      <c r="C273" s="1094" t="s">
        <v>1206</v>
      </c>
      <c r="D273" s="1219">
        <v>42004</v>
      </c>
      <c r="E273" s="1101">
        <f aca="true" t="shared" si="32" ref="E273:N273">SUM(E253+E271)</f>
        <v>2136221627</v>
      </c>
      <c r="F273" s="1225">
        <f t="shared" si="32"/>
        <v>321788470</v>
      </c>
      <c r="G273" s="1225">
        <f t="shared" si="32"/>
        <v>79813088</v>
      </c>
      <c r="H273" s="1225">
        <f t="shared" si="32"/>
        <v>262452891</v>
      </c>
      <c r="I273" s="1225">
        <f t="shared" si="32"/>
        <v>41888326</v>
      </c>
      <c r="J273" s="1225">
        <f t="shared" si="32"/>
        <v>66047000</v>
      </c>
      <c r="K273" s="1225">
        <f t="shared" si="32"/>
        <v>346086640</v>
      </c>
      <c r="L273" s="1225">
        <f t="shared" si="32"/>
        <v>88338126</v>
      </c>
      <c r="M273" s="1225">
        <f t="shared" si="32"/>
        <v>1206414541</v>
      </c>
      <c r="N273" s="1226">
        <f t="shared" si="32"/>
        <v>182052854</v>
      </c>
      <c r="O273" s="1226">
        <f>SUM(O202+O268)</f>
        <v>515488548</v>
      </c>
      <c r="P273" s="1226">
        <f>SUM(P202+P268)</f>
        <v>14375000</v>
      </c>
      <c r="Q273" s="1226">
        <f>SUM(Q253)</f>
        <v>49653545</v>
      </c>
      <c r="R273" s="1226">
        <f>SUM(R253)</f>
        <v>167619639</v>
      </c>
      <c r="S273" s="1226">
        <f>SUM(S253+S271)</f>
        <v>929807086</v>
      </c>
      <c r="U273" s="292"/>
    </row>
    <row r="274" spans="1:19" ht="13.5" thickBot="1">
      <c r="A274" s="1227"/>
      <c r="B274" s="1228" t="s">
        <v>1404</v>
      </c>
      <c r="C274" s="1229"/>
      <c r="D274" s="1109"/>
      <c r="E274" s="1230">
        <f>SUM(M274+S274)</f>
        <v>-346086640</v>
      </c>
      <c r="F274" s="1109"/>
      <c r="G274" s="1109"/>
      <c r="H274" s="1109"/>
      <c r="I274" s="1109"/>
      <c r="J274" s="1109"/>
      <c r="K274" s="1229">
        <v>-346086640</v>
      </c>
      <c r="L274" s="1107"/>
      <c r="M274" s="1225">
        <f>SUM(F274:L274)</f>
        <v>-346086640</v>
      </c>
      <c r="N274" s="1108"/>
      <c r="O274" s="1109"/>
      <c r="P274" s="1109"/>
      <c r="Q274" s="1109"/>
      <c r="R274" s="1107"/>
      <c r="S274" s="1231">
        <f>SUM(N274:R274)</f>
        <v>0</v>
      </c>
    </row>
    <row r="275" spans="1:19" ht="13.5" thickBot="1">
      <c r="A275" s="1232"/>
      <c r="B275" s="1112" t="s">
        <v>1405</v>
      </c>
      <c r="C275" s="1094" t="s">
        <v>1206</v>
      </c>
      <c r="D275" s="1219">
        <v>42004</v>
      </c>
      <c r="E275" s="1113">
        <f aca="true" t="shared" si="33" ref="E275:L275">SUM(E273:E274)</f>
        <v>1790134987</v>
      </c>
      <c r="F275" s="1114">
        <f t="shared" si="33"/>
        <v>321788470</v>
      </c>
      <c r="G275" s="1115">
        <f t="shared" si="33"/>
        <v>79813088</v>
      </c>
      <c r="H275" s="1115">
        <f t="shared" si="33"/>
        <v>262452891</v>
      </c>
      <c r="I275" s="1115">
        <f t="shared" si="33"/>
        <v>41888326</v>
      </c>
      <c r="J275" s="1115">
        <f t="shared" si="33"/>
        <v>66047000</v>
      </c>
      <c r="K275" s="1115">
        <f t="shared" si="33"/>
        <v>0</v>
      </c>
      <c r="L275" s="1233">
        <f t="shared" si="33"/>
        <v>88338126</v>
      </c>
      <c r="M275" s="1113">
        <f>SUM(F275:L275)</f>
        <v>860327901</v>
      </c>
      <c r="N275" s="1114">
        <f>SUM(N273:N274)</f>
        <v>182052854</v>
      </c>
      <c r="O275" s="1115">
        <f>SUM(O273:O274)</f>
        <v>515488548</v>
      </c>
      <c r="P275" s="1115">
        <f>SUM(P273:P274)</f>
        <v>14375000</v>
      </c>
      <c r="Q275" s="1115">
        <f>SUM(Q273:Q274)</f>
        <v>49653545</v>
      </c>
      <c r="R275" s="1233">
        <f>SUM(R273:R274)</f>
        <v>167619639</v>
      </c>
      <c r="S275" s="1113">
        <f>SUM(S273)</f>
        <v>929807086</v>
      </c>
    </row>
    <row r="276" ht="12.75">
      <c r="G276" s="292"/>
    </row>
    <row r="277" ht="12.75">
      <c r="E277" s="292"/>
    </row>
    <row r="278" spans="5:6" ht="12.75">
      <c r="E278" s="292"/>
      <c r="F278" s="292"/>
    </row>
    <row r="279" spans="5:14" ht="12.75">
      <c r="E279" s="292"/>
      <c r="M279" s="292"/>
      <c r="N279" s="292"/>
    </row>
    <row r="280" spans="5:19" ht="12.75">
      <c r="E280" s="292"/>
      <c r="F280" s="292"/>
      <c r="G280" s="292"/>
      <c r="H280" s="292"/>
      <c r="I280" s="292"/>
      <c r="J280" s="292"/>
      <c r="K280" s="292"/>
      <c r="L280" s="292"/>
      <c r="M280" s="292"/>
      <c r="N280" s="292"/>
      <c r="O280" s="292"/>
      <c r="P280" s="292"/>
      <c r="Q280" s="292"/>
      <c r="R280" s="292"/>
      <c r="S280" s="292"/>
    </row>
    <row r="281" ht="12.75">
      <c r="I281" s="292"/>
    </row>
    <row r="282" ht="12.75">
      <c r="E282" s="292"/>
    </row>
    <row r="283" ht="12.75">
      <c r="I283" s="292"/>
    </row>
    <row r="284" ht="12.75">
      <c r="E284" s="292"/>
    </row>
  </sheetData>
  <sheetProtection/>
  <mergeCells count="2">
    <mergeCell ref="R1:S1"/>
    <mergeCell ref="B1:C1"/>
  </mergeCells>
  <printOptions/>
  <pageMargins left="0.75" right="0.75" top="1" bottom="1" header="0.5" footer="0.5"/>
  <pageSetup fitToHeight="4" fitToWidth="1" horizontalDpi="600" verticalDpi="600" orientation="landscape" paperSize="8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4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48.8515625" style="0" customWidth="1"/>
    <col min="2" max="2" width="6.28125" style="0" customWidth="1"/>
    <col min="3" max="3" width="13.140625" style="0" customWidth="1"/>
    <col min="4" max="4" width="13.00390625" style="0" customWidth="1"/>
    <col min="5" max="5" width="11.8515625" style="0" customWidth="1"/>
    <col min="6" max="6" width="13.8515625" style="0" customWidth="1"/>
    <col min="7" max="7" width="12.28125" style="0" customWidth="1"/>
    <col min="8" max="8" width="15.28125" style="0" customWidth="1"/>
    <col min="9" max="10" width="13.8515625" style="0" customWidth="1"/>
    <col min="11" max="11" width="17.8515625" style="0" customWidth="1"/>
  </cols>
  <sheetData>
    <row r="1" spans="1:9" ht="12.75">
      <c r="A1" s="1974" t="s">
        <v>597</v>
      </c>
      <c r="B1" s="1974"/>
      <c r="C1" s="1974"/>
      <c r="D1" s="1974"/>
      <c r="E1" s="1974"/>
      <c r="F1" s="1974"/>
      <c r="G1" s="1974"/>
      <c r="H1" s="1974"/>
      <c r="I1" s="1974"/>
    </row>
    <row r="3" spans="1:11" ht="15.75">
      <c r="A3" s="2095" t="s">
        <v>8</v>
      </c>
      <c r="B3" s="2095"/>
      <c r="C3" s="2095"/>
      <c r="D3" s="2095"/>
      <c r="E3" s="2095"/>
      <c r="F3" s="2095"/>
      <c r="G3" s="2095"/>
      <c r="H3" s="2095"/>
      <c r="I3" s="2095"/>
      <c r="J3" s="2095"/>
      <c r="K3" s="2095"/>
    </row>
    <row r="4" spans="1:3" ht="15.75">
      <c r="A4" s="782"/>
      <c r="B4" s="782"/>
      <c r="C4" s="782"/>
    </row>
    <row r="5" spans="1:11" ht="15.75">
      <c r="A5" s="2095" t="s">
        <v>647</v>
      </c>
      <c r="B5" s="2095"/>
      <c r="C5" s="2095"/>
      <c r="D5" s="2095"/>
      <c r="E5" s="2095"/>
      <c r="F5" s="2095"/>
      <c r="G5" s="2095"/>
      <c r="H5" s="2095"/>
      <c r="I5" s="2095"/>
      <c r="J5" s="2095"/>
      <c r="K5" s="2095"/>
    </row>
    <row r="6" ht="12.75">
      <c r="A6" s="766"/>
    </row>
    <row r="7" spans="1:11" ht="13.5" thickBot="1">
      <c r="A7" s="766"/>
      <c r="J7" s="2090" t="s">
        <v>1406</v>
      </c>
      <c r="K7" s="2090"/>
    </row>
    <row r="8" spans="1:11" ht="13.5" thickBot="1">
      <c r="A8" s="1238"/>
      <c r="B8" s="784" t="s">
        <v>775</v>
      </c>
      <c r="C8" s="768" t="s">
        <v>75</v>
      </c>
      <c r="D8" s="769" t="s">
        <v>783</v>
      </c>
      <c r="E8" s="769" t="s">
        <v>1462</v>
      </c>
      <c r="F8" s="769" t="s">
        <v>852</v>
      </c>
      <c r="G8" s="783" t="s">
        <v>1440</v>
      </c>
      <c r="H8" s="769" t="s">
        <v>784</v>
      </c>
      <c r="I8" s="785" t="s">
        <v>785</v>
      </c>
      <c r="J8" s="769" t="s">
        <v>165</v>
      </c>
      <c r="K8" s="786" t="s">
        <v>787</v>
      </c>
    </row>
    <row r="9" spans="1:11" ht="13.5" thickBot="1">
      <c r="A9" s="1277"/>
      <c r="B9" s="1279"/>
      <c r="C9" s="800"/>
      <c r="D9" s="801"/>
      <c r="E9" s="801"/>
      <c r="F9" s="801"/>
      <c r="G9" s="1252"/>
      <c r="H9" s="1239"/>
      <c r="I9" s="700"/>
      <c r="J9" s="801"/>
      <c r="K9" s="1257"/>
    </row>
    <row r="10" spans="1:11" s="909" customFormat="1" ht="12.75">
      <c r="A10" s="1281" t="s">
        <v>637</v>
      </c>
      <c r="B10" s="1282">
        <v>1</v>
      </c>
      <c r="C10" s="1283">
        <v>1102614</v>
      </c>
      <c r="D10" s="1284">
        <v>4296</v>
      </c>
      <c r="E10" s="1284">
        <v>7455</v>
      </c>
      <c r="F10" s="1284">
        <v>5778</v>
      </c>
      <c r="G10" s="1285">
        <v>9845</v>
      </c>
      <c r="H10" s="1284">
        <f>SUM(C10:G10)</f>
        <v>1129988</v>
      </c>
      <c r="I10" s="1286">
        <v>515</v>
      </c>
      <c r="J10" s="1284">
        <v>1187</v>
      </c>
      <c r="K10" s="1287">
        <f>SUM(H10:J10)</f>
        <v>1131690</v>
      </c>
    </row>
    <row r="11" spans="1:11" s="909" customFormat="1" ht="13.5" thickBot="1">
      <c r="A11" s="1292" t="s">
        <v>638</v>
      </c>
      <c r="B11" s="1293">
        <v>2</v>
      </c>
      <c r="C11" s="1294">
        <v>-741045</v>
      </c>
      <c r="D11" s="1295">
        <v>-108617</v>
      </c>
      <c r="E11" s="1295">
        <v>-56135</v>
      </c>
      <c r="F11" s="1295">
        <v>-46863</v>
      </c>
      <c r="G11" s="1296">
        <v>-165241</v>
      </c>
      <c r="H11" s="1297">
        <f aca="true" t="shared" si="0" ref="H11:H34">SUM(C11:G11)</f>
        <v>-1117901</v>
      </c>
      <c r="I11" s="1298">
        <v>-741</v>
      </c>
      <c r="J11" s="1299">
        <v>-1203</v>
      </c>
      <c r="K11" s="1300">
        <f aca="true" t="shared" si="1" ref="K11:K38">SUM(H11:J11)</f>
        <v>-1119845</v>
      </c>
    </row>
    <row r="12" spans="1:11" ht="13.5" thickBot="1">
      <c r="A12" s="168" t="s">
        <v>634</v>
      </c>
      <c r="B12" s="469">
        <v>3</v>
      </c>
      <c r="C12" s="1253">
        <f>SUM(C10:C11)</f>
        <v>361569</v>
      </c>
      <c r="D12" s="795">
        <f>SUM(D10:D11)</f>
        <v>-104321</v>
      </c>
      <c r="E12" s="795">
        <f>SUM(E10:E11)</f>
        <v>-48680</v>
      </c>
      <c r="F12" s="795">
        <f>SUM(F10:F11)</f>
        <v>-41085</v>
      </c>
      <c r="G12" s="796">
        <f>SUM(G10:G11)</f>
        <v>-155396</v>
      </c>
      <c r="H12" s="795">
        <f t="shared" si="0"/>
        <v>12087</v>
      </c>
      <c r="I12" s="797">
        <f>SUM(I10:I11)</f>
        <v>-226</v>
      </c>
      <c r="J12" s="795">
        <f>SUM(J10:J11)</f>
        <v>-16</v>
      </c>
      <c r="K12" s="515">
        <f t="shared" si="1"/>
        <v>11845</v>
      </c>
    </row>
    <row r="13" spans="1:11" ht="13.5" thickBot="1">
      <c r="A13" s="1278"/>
      <c r="B13" s="1279"/>
      <c r="C13" s="1255"/>
      <c r="D13" s="820"/>
      <c r="E13" s="820"/>
      <c r="F13" s="820"/>
      <c r="G13" s="1240"/>
      <c r="H13" s="820"/>
      <c r="I13" s="1250"/>
      <c r="J13" s="820"/>
      <c r="K13" s="1259"/>
    </row>
    <row r="14" spans="1:11" s="909" customFormat="1" ht="12.75">
      <c r="A14" s="1281" t="s">
        <v>639</v>
      </c>
      <c r="B14" s="1282">
        <v>4</v>
      </c>
      <c r="C14" s="1288">
        <v>255975</v>
      </c>
      <c r="D14" s="1289">
        <v>116388</v>
      </c>
      <c r="E14" s="1289">
        <v>49350</v>
      </c>
      <c r="F14" s="1289">
        <v>44172</v>
      </c>
      <c r="G14" s="1290">
        <v>155287</v>
      </c>
      <c r="H14" s="1284">
        <f t="shared" si="0"/>
        <v>621172</v>
      </c>
      <c r="I14" s="1291">
        <v>255</v>
      </c>
      <c r="J14" s="1289">
        <v>19</v>
      </c>
      <c r="K14" s="1287">
        <f t="shared" si="1"/>
        <v>621446</v>
      </c>
    </row>
    <row r="15" spans="1:11" s="909" customFormat="1" ht="13.5" thickBot="1">
      <c r="A15" s="1292" t="s">
        <v>640</v>
      </c>
      <c r="B15" s="1293">
        <v>5</v>
      </c>
      <c r="C15" s="1294">
        <v>-386086</v>
      </c>
      <c r="D15" s="1295">
        <v>0</v>
      </c>
      <c r="E15" s="1295">
        <v>0</v>
      </c>
      <c r="F15" s="1295">
        <v>0</v>
      </c>
      <c r="G15" s="1296">
        <v>0</v>
      </c>
      <c r="H15" s="1297">
        <f t="shared" si="0"/>
        <v>-386086</v>
      </c>
      <c r="I15" s="1298">
        <v>0</v>
      </c>
      <c r="J15" s="1299">
        <v>0</v>
      </c>
      <c r="K15" s="1300">
        <f t="shared" si="1"/>
        <v>-386086</v>
      </c>
    </row>
    <row r="16" spans="1:11" ht="13.5" thickBot="1">
      <c r="A16" s="168" t="s">
        <v>633</v>
      </c>
      <c r="B16" s="1247">
        <v>6</v>
      </c>
      <c r="C16" s="1253">
        <f>SUM(C14:C15)</f>
        <v>-130111</v>
      </c>
      <c r="D16" s="795">
        <f aca="true" t="shared" si="2" ref="D16:J16">SUM(D14:D15)</f>
        <v>116388</v>
      </c>
      <c r="E16" s="795">
        <f t="shared" si="2"/>
        <v>49350</v>
      </c>
      <c r="F16" s="795">
        <f t="shared" si="2"/>
        <v>44172</v>
      </c>
      <c r="G16" s="796">
        <f t="shared" si="2"/>
        <v>155287</v>
      </c>
      <c r="H16" s="795">
        <f t="shared" si="0"/>
        <v>235086</v>
      </c>
      <c r="I16" s="797">
        <f t="shared" si="2"/>
        <v>255</v>
      </c>
      <c r="J16" s="795">
        <f t="shared" si="2"/>
        <v>19</v>
      </c>
      <c r="K16" s="515">
        <f t="shared" si="1"/>
        <v>235360</v>
      </c>
    </row>
    <row r="17" spans="1:11" ht="13.5" thickBot="1">
      <c r="A17" s="1277"/>
      <c r="B17" s="1279"/>
      <c r="C17" s="1260"/>
      <c r="D17" s="802"/>
      <c r="E17" s="802"/>
      <c r="F17" s="802"/>
      <c r="G17" s="1261"/>
      <c r="H17" s="820"/>
      <c r="I17" s="1262"/>
      <c r="J17" s="802"/>
      <c r="K17" s="1259"/>
    </row>
    <row r="18" spans="1:11" s="5" customFormat="1" ht="13.5" thickBot="1">
      <c r="A18" s="168" t="s">
        <v>635</v>
      </c>
      <c r="B18" s="1451">
        <v>7</v>
      </c>
      <c r="C18" s="1253">
        <f>SUM(C12+C16)</f>
        <v>231458</v>
      </c>
      <c r="D18" s="795">
        <f aca="true" t="shared" si="3" ref="D18:J18">SUM(D12+D16)</f>
        <v>12067</v>
      </c>
      <c r="E18" s="795">
        <f t="shared" si="3"/>
        <v>670</v>
      </c>
      <c r="F18" s="795">
        <f t="shared" si="3"/>
        <v>3087</v>
      </c>
      <c r="G18" s="796">
        <f t="shared" si="3"/>
        <v>-109</v>
      </c>
      <c r="H18" s="795">
        <f t="shared" si="0"/>
        <v>247173</v>
      </c>
      <c r="I18" s="797">
        <f t="shared" si="3"/>
        <v>29</v>
      </c>
      <c r="J18" s="795">
        <f t="shared" si="3"/>
        <v>3</v>
      </c>
      <c r="K18" s="515">
        <f t="shared" si="1"/>
        <v>247205</v>
      </c>
    </row>
    <row r="19" spans="1:11" ht="13.5" thickBot="1">
      <c r="A19" s="1277"/>
      <c r="B19" s="1279"/>
      <c r="C19" s="1260"/>
      <c r="D19" s="802"/>
      <c r="E19" s="802"/>
      <c r="F19" s="802"/>
      <c r="G19" s="1261"/>
      <c r="H19" s="820"/>
      <c r="I19" s="1262"/>
      <c r="J19" s="802"/>
      <c r="K19" s="1259"/>
    </row>
    <row r="20" spans="1:11" s="909" customFormat="1" ht="12.75">
      <c r="A20" s="1281" t="s">
        <v>641</v>
      </c>
      <c r="B20" s="1282">
        <v>8</v>
      </c>
      <c r="C20" s="1288">
        <v>0</v>
      </c>
      <c r="D20" s="1289">
        <v>0</v>
      </c>
      <c r="E20" s="1289">
        <v>0</v>
      </c>
      <c r="F20" s="1289">
        <v>0</v>
      </c>
      <c r="G20" s="1290">
        <v>0</v>
      </c>
      <c r="H20" s="1284">
        <f t="shared" si="0"/>
        <v>0</v>
      </c>
      <c r="I20" s="1291">
        <v>0</v>
      </c>
      <c r="J20" s="1289">
        <v>0</v>
      </c>
      <c r="K20" s="1287">
        <f t="shared" si="1"/>
        <v>0</v>
      </c>
    </row>
    <row r="21" spans="1:11" s="909" customFormat="1" ht="13.5" thickBot="1">
      <c r="A21" s="1292" t="s">
        <v>642</v>
      </c>
      <c r="B21" s="1301">
        <v>9</v>
      </c>
      <c r="C21" s="1302">
        <v>0</v>
      </c>
      <c r="D21" s="1303"/>
      <c r="E21" s="1303">
        <v>0</v>
      </c>
      <c r="F21" s="1303">
        <v>0</v>
      </c>
      <c r="G21" s="1304">
        <v>0</v>
      </c>
      <c r="H21" s="1297">
        <f t="shared" si="0"/>
        <v>0</v>
      </c>
      <c r="I21" s="1305">
        <v>0</v>
      </c>
      <c r="J21" s="1306">
        <v>0</v>
      </c>
      <c r="K21" s="1300">
        <f t="shared" si="1"/>
        <v>0</v>
      </c>
    </row>
    <row r="22" spans="1:11" ht="13.5" thickBot="1">
      <c r="A22" s="168" t="s">
        <v>636</v>
      </c>
      <c r="B22" s="1247">
        <v>10</v>
      </c>
      <c r="C22" s="1253">
        <f>SUM(C20-C21)</f>
        <v>0</v>
      </c>
      <c r="D22" s="795">
        <f aca="true" t="shared" si="4" ref="D22:J22">SUM(D20-D21)</f>
        <v>0</v>
      </c>
      <c r="E22" s="795">
        <f t="shared" si="4"/>
        <v>0</v>
      </c>
      <c r="F22" s="795">
        <f t="shared" si="4"/>
        <v>0</v>
      </c>
      <c r="G22" s="796">
        <f t="shared" si="4"/>
        <v>0</v>
      </c>
      <c r="H22" s="795">
        <f t="shared" si="0"/>
        <v>0</v>
      </c>
      <c r="I22" s="797">
        <f t="shared" si="4"/>
        <v>0</v>
      </c>
      <c r="J22" s="795">
        <f t="shared" si="4"/>
        <v>0</v>
      </c>
      <c r="K22" s="515">
        <f t="shared" si="1"/>
        <v>0</v>
      </c>
    </row>
    <row r="23" spans="1:11" ht="13.5" thickBot="1">
      <c r="A23" s="1278"/>
      <c r="B23" s="1280"/>
      <c r="C23" s="1255"/>
      <c r="D23" s="820"/>
      <c r="E23" s="820"/>
      <c r="F23" s="820"/>
      <c r="G23" s="1240"/>
      <c r="H23" s="820"/>
      <c r="I23" s="1250"/>
      <c r="J23" s="820"/>
      <c r="K23" s="1259"/>
    </row>
    <row r="24" spans="1:11" s="909" customFormat="1" ht="12.75">
      <c r="A24" s="1281" t="s">
        <v>643</v>
      </c>
      <c r="B24" s="1282">
        <v>11</v>
      </c>
      <c r="C24" s="1288">
        <v>0</v>
      </c>
      <c r="D24" s="1289">
        <v>0</v>
      </c>
      <c r="E24" s="1289">
        <v>0</v>
      </c>
      <c r="F24" s="1289">
        <v>0</v>
      </c>
      <c r="G24" s="1290">
        <v>0</v>
      </c>
      <c r="H24" s="1284">
        <f t="shared" si="0"/>
        <v>0</v>
      </c>
      <c r="I24" s="1291">
        <v>0</v>
      </c>
      <c r="J24" s="1289">
        <v>0</v>
      </c>
      <c r="K24" s="1287">
        <f t="shared" si="1"/>
        <v>0</v>
      </c>
    </row>
    <row r="25" spans="1:11" s="909" customFormat="1" ht="13.5" thickBot="1">
      <c r="A25" s="1292" t="s">
        <v>644</v>
      </c>
      <c r="B25" s="1301">
        <v>12</v>
      </c>
      <c r="C25" s="1302">
        <v>0</v>
      </c>
      <c r="D25" s="1303"/>
      <c r="E25" s="1303">
        <v>0</v>
      </c>
      <c r="F25" s="1303">
        <v>0</v>
      </c>
      <c r="G25" s="1304">
        <v>0</v>
      </c>
      <c r="H25" s="1297">
        <f t="shared" si="0"/>
        <v>0</v>
      </c>
      <c r="I25" s="1305">
        <v>0</v>
      </c>
      <c r="J25" s="1306">
        <v>0</v>
      </c>
      <c r="K25" s="1300">
        <f t="shared" si="1"/>
        <v>0</v>
      </c>
    </row>
    <row r="26" spans="1:11" ht="13.5" thickBot="1">
      <c r="A26" s="1263" t="s">
        <v>645</v>
      </c>
      <c r="B26" s="469">
        <v>13</v>
      </c>
      <c r="C26" s="1264">
        <f>SUM(C24-C25)</f>
        <v>0</v>
      </c>
      <c r="D26" s="840">
        <f aca="true" t="shared" si="5" ref="D26:J26">SUM(D24-D25)</f>
        <v>0</v>
      </c>
      <c r="E26" s="840">
        <f t="shared" si="5"/>
        <v>0</v>
      </c>
      <c r="F26" s="840">
        <f t="shared" si="5"/>
        <v>0</v>
      </c>
      <c r="G26" s="1265">
        <f t="shared" si="5"/>
        <v>0</v>
      </c>
      <c r="H26" s="795">
        <f t="shared" si="0"/>
        <v>0</v>
      </c>
      <c r="I26" s="1266">
        <f t="shared" si="5"/>
        <v>0</v>
      </c>
      <c r="J26" s="840">
        <f t="shared" si="5"/>
        <v>0</v>
      </c>
      <c r="K26" s="515">
        <f t="shared" si="1"/>
        <v>0</v>
      </c>
    </row>
    <row r="27" spans="1:11" ht="13.5" thickBot="1">
      <c r="A27" s="8"/>
      <c r="B27" s="1279"/>
      <c r="C27" s="800"/>
      <c r="D27" s="801"/>
      <c r="E27" s="801"/>
      <c r="F27" s="801"/>
      <c r="G27" s="1252"/>
      <c r="H27" s="820"/>
      <c r="I27" s="700"/>
      <c r="J27" s="801"/>
      <c r="K27" s="1259"/>
    </row>
    <row r="28" spans="1:11" ht="13.5" thickBot="1">
      <c r="A28" s="168" t="s">
        <v>646</v>
      </c>
      <c r="B28" s="469">
        <v>14</v>
      </c>
      <c r="C28" s="1253">
        <f>SUM(C22+C26)</f>
        <v>0</v>
      </c>
      <c r="D28" s="795">
        <f>SUM(D22+D26)</f>
        <v>0</v>
      </c>
      <c r="E28" s="795">
        <f>SUM(E22+E26)</f>
        <v>0</v>
      </c>
      <c r="F28" s="795">
        <f>SUM(F22+F26)</f>
        <v>0</v>
      </c>
      <c r="G28" s="796">
        <f>SUM(G22+G26)</f>
        <v>0</v>
      </c>
      <c r="H28" s="795">
        <f t="shared" si="0"/>
        <v>0</v>
      </c>
      <c r="I28" s="797">
        <f>SUM(I22+I26)</f>
        <v>0</v>
      </c>
      <c r="J28" s="795">
        <f>SUM(J22+J26)</f>
        <v>0</v>
      </c>
      <c r="K28" s="515">
        <f t="shared" si="1"/>
        <v>0</v>
      </c>
    </row>
    <row r="29" spans="1:11" ht="13.5" thickBot="1">
      <c r="A29" s="1278"/>
      <c r="B29" s="1279"/>
      <c r="C29" s="1255"/>
      <c r="D29" s="820"/>
      <c r="E29" s="820"/>
      <c r="F29" s="820"/>
      <c r="G29" s="1240"/>
      <c r="H29" s="820"/>
      <c r="I29" s="1250"/>
      <c r="J29" s="820"/>
      <c r="K29" s="1259"/>
    </row>
    <row r="30" spans="1:11" ht="13.5" thickBot="1">
      <c r="A30" s="168" t="s">
        <v>648</v>
      </c>
      <c r="B30" s="1247">
        <v>15</v>
      </c>
      <c r="C30" s="1253">
        <f>SUM(C18+C28)</f>
        <v>231458</v>
      </c>
      <c r="D30" s="795">
        <f>SUM(D18+D28)</f>
        <v>12067</v>
      </c>
      <c r="E30" s="795">
        <f>SUM(E18+E28)</f>
        <v>670</v>
      </c>
      <c r="F30" s="795">
        <f>SUM(F18+F28)</f>
        <v>3087</v>
      </c>
      <c r="G30" s="796">
        <f>SUM(G18+G28)</f>
        <v>-109</v>
      </c>
      <c r="H30" s="795">
        <f t="shared" si="0"/>
        <v>247173</v>
      </c>
      <c r="I30" s="797">
        <f>SUM(I18+I28)</f>
        <v>29</v>
      </c>
      <c r="J30" s="795">
        <f>SUM(J18+J28)</f>
        <v>3</v>
      </c>
      <c r="K30" s="515">
        <f t="shared" si="1"/>
        <v>247205</v>
      </c>
    </row>
    <row r="31" spans="1:11" ht="13.5" thickBot="1">
      <c r="A31" s="1268"/>
      <c r="B31" s="1248"/>
      <c r="C31" s="1268"/>
      <c r="D31" s="1244"/>
      <c r="E31" s="780"/>
      <c r="F31" s="1244"/>
      <c r="G31" s="780"/>
      <c r="H31" s="820"/>
      <c r="I31" s="809"/>
      <c r="J31" s="1273"/>
      <c r="K31" s="1271"/>
    </row>
    <row r="32" spans="1:11" ht="13.5" thickBot="1">
      <c r="A32" s="1251" t="s">
        <v>649</v>
      </c>
      <c r="B32" s="1248">
        <v>16</v>
      </c>
      <c r="C32" s="1251">
        <v>68004</v>
      </c>
      <c r="D32" s="810">
        <v>81</v>
      </c>
      <c r="E32" s="1269">
        <v>87</v>
      </c>
      <c r="F32" s="810">
        <v>152</v>
      </c>
      <c r="G32" s="1269">
        <v>0</v>
      </c>
      <c r="H32" s="795">
        <f t="shared" si="0"/>
        <v>68324</v>
      </c>
      <c r="I32" s="1270">
        <v>17</v>
      </c>
      <c r="J32" s="1274">
        <v>0</v>
      </c>
      <c r="K32" s="1272">
        <f t="shared" si="1"/>
        <v>68341</v>
      </c>
    </row>
    <row r="33" spans="1:11" ht="13.5" thickBot="1">
      <c r="A33" s="1268"/>
      <c r="B33" s="1267"/>
      <c r="C33" s="1268"/>
      <c r="D33" s="1275"/>
      <c r="E33" s="780"/>
      <c r="F33" s="1275"/>
      <c r="G33" s="780"/>
      <c r="H33" s="820"/>
      <c r="I33" s="809"/>
      <c r="J33" s="1276"/>
      <c r="K33" s="1271"/>
    </row>
    <row r="34" spans="1:11" ht="13.5" thickBot="1">
      <c r="A34" s="1251" t="s">
        <v>650</v>
      </c>
      <c r="B34" s="1248">
        <v>17</v>
      </c>
      <c r="C34" s="1251">
        <v>163454</v>
      </c>
      <c r="D34" s="810">
        <v>11986</v>
      </c>
      <c r="E34" s="1269">
        <v>583</v>
      </c>
      <c r="F34" s="810">
        <v>2935</v>
      </c>
      <c r="G34" s="1269">
        <v>-109</v>
      </c>
      <c r="H34" s="795">
        <f t="shared" si="0"/>
        <v>178849</v>
      </c>
      <c r="I34" s="1270">
        <v>12</v>
      </c>
      <c r="J34" s="1274">
        <v>3</v>
      </c>
      <c r="K34" s="1272">
        <f t="shared" si="1"/>
        <v>178864</v>
      </c>
    </row>
    <row r="35" spans="1:11" ht="13.5" thickBot="1">
      <c r="A35" s="1268"/>
      <c r="B35" s="1267"/>
      <c r="C35" s="1268"/>
      <c r="D35" s="1275"/>
      <c r="E35" s="780"/>
      <c r="F35" s="1275"/>
      <c r="G35" s="780"/>
      <c r="H35" s="1239"/>
      <c r="I35" s="809"/>
      <c r="J35" s="1276"/>
      <c r="K35" s="1271"/>
    </row>
    <row r="36" spans="1:11" ht="13.5" thickBot="1">
      <c r="A36" s="1251" t="s">
        <v>651</v>
      </c>
      <c r="B36" s="1248">
        <v>18</v>
      </c>
      <c r="C36" s="1251">
        <v>0</v>
      </c>
      <c r="D36" s="810">
        <v>0</v>
      </c>
      <c r="E36" s="1269">
        <v>0</v>
      </c>
      <c r="F36" s="810">
        <v>0</v>
      </c>
      <c r="G36" s="1269">
        <v>0</v>
      </c>
      <c r="H36" s="803">
        <v>0</v>
      </c>
      <c r="I36" s="1270">
        <v>0</v>
      </c>
      <c r="J36" s="1274">
        <v>0</v>
      </c>
      <c r="K36" s="1272">
        <f t="shared" si="1"/>
        <v>0</v>
      </c>
    </row>
    <row r="37" spans="1:11" ht="13.5" thickBot="1">
      <c r="A37" s="1268"/>
      <c r="B37" s="1267"/>
      <c r="C37" s="1268"/>
      <c r="D37" s="1275"/>
      <c r="E37" s="780"/>
      <c r="F37" s="1275"/>
      <c r="G37" s="780"/>
      <c r="H37" s="1239"/>
      <c r="I37" s="809"/>
      <c r="J37" s="1276"/>
      <c r="K37" s="1271"/>
    </row>
    <row r="38" spans="1:11" ht="13.5" thickBot="1">
      <c r="A38" s="1251" t="s">
        <v>652</v>
      </c>
      <c r="B38" s="1248">
        <v>19</v>
      </c>
      <c r="C38" s="1251">
        <v>0</v>
      </c>
      <c r="D38" s="810">
        <v>0</v>
      </c>
      <c r="E38" s="1269">
        <v>0</v>
      </c>
      <c r="F38" s="810">
        <v>0</v>
      </c>
      <c r="G38" s="1269">
        <v>0</v>
      </c>
      <c r="H38" s="803">
        <v>0</v>
      </c>
      <c r="I38" s="1270">
        <v>0</v>
      </c>
      <c r="J38" s="1274">
        <v>0</v>
      </c>
      <c r="K38" s="1272">
        <f t="shared" si="1"/>
        <v>0</v>
      </c>
    </row>
    <row r="39" spans="1:11" ht="12.75">
      <c r="A39" s="780"/>
      <c r="B39" s="780"/>
      <c r="C39" s="780"/>
      <c r="D39" s="780"/>
      <c r="E39" s="780"/>
      <c r="F39" s="780"/>
      <c r="G39" s="780"/>
      <c r="H39" s="808"/>
      <c r="I39" s="809"/>
      <c r="J39" s="809"/>
      <c r="K39" s="808"/>
    </row>
    <row r="40" spans="1:11" ht="12.75">
      <c r="A40" s="780"/>
      <c r="B40" s="780"/>
      <c r="C40" s="780"/>
      <c r="D40" s="780"/>
      <c r="E40" s="780"/>
      <c r="F40" s="780"/>
      <c r="G40" s="780"/>
      <c r="H40" s="808"/>
      <c r="I40" s="809"/>
      <c r="J40" s="809"/>
      <c r="K40" s="808"/>
    </row>
    <row r="41" spans="1:11" ht="12.75">
      <c r="A41" s="780"/>
      <c r="B41" s="780"/>
      <c r="C41" s="780"/>
      <c r="D41" s="780"/>
      <c r="E41" s="780"/>
      <c r="F41" s="780"/>
      <c r="G41" s="780"/>
      <c r="H41" s="808"/>
      <c r="I41" s="809"/>
      <c r="J41" s="809"/>
      <c r="K41" s="808"/>
    </row>
    <row r="42" spans="1:11" ht="12.75">
      <c r="A42" s="780"/>
      <c r="B42" s="780"/>
      <c r="C42" s="780"/>
      <c r="D42" s="780"/>
      <c r="E42" s="780"/>
      <c r="F42" s="780"/>
      <c r="G42" s="780"/>
      <c r="H42" s="808"/>
      <c r="I42" s="809"/>
      <c r="J42" s="809"/>
      <c r="K42" s="808"/>
    </row>
    <row r="43" spans="1:11" ht="12.75">
      <c r="A43" s="780"/>
      <c r="B43" s="780"/>
      <c r="C43" s="780"/>
      <c r="D43" s="780"/>
      <c r="E43" s="780"/>
      <c r="F43" s="780"/>
      <c r="G43" s="780"/>
      <c r="H43" s="808"/>
      <c r="I43" s="809"/>
      <c r="J43" s="809"/>
      <c r="K43" s="808"/>
    </row>
    <row r="44" spans="1:11" ht="12.75">
      <c r="A44" s="780"/>
      <c r="B44" s="780"/>
      <c r="C44" s="780"/>
      <c r="D44" s="780"/>
      <c r="E44" s="780"/>
      <c r="F44" s="780"/>
      <c r="G44" s="780"/>
      <c r="H44" s="808"/>
      <c r="I44" s="809"/>
      <c r="J44" s="809"/>
      <c r="K44" s="808"/>
    </row>
    <row r="45" spans="1:11" ht="12.75">
      <c r="A45" s="780"/>
      <c r="B45" s="780"/>
      <c r="C45" s="780"/>
      <c r="D45" s="780"/>
      <c r="E45" s="780"/>
      <c r="F45" s="780"/>
      <c r="G45" s="780"/>
      <c r="H45" s="808"/>
      <c r="I45" s="809"/>
      <c r="J45" s="809"/>
      <c r="K45" s="808"/>
    </row>
    <row r="46" spans="1:11" ht="12.75">
      <c r="A46" s="780"/>
      <c r="B46" s="780"/>
      <c r="C46" s="780"/>
      <c r="D46" s="780"/>
      <c r="E46" s="780"/>
      <c r="F46" s="780"/>
      <c r="G46" s="780"/>
      <c r="H46" s="808"/>
      <c r="I46" s="809"/>
      <c r="J46" s="809"/>
      <c r="K46" s="808"/>
    </row>
    <row r="47" spans="1:11" ht="12.75">
      <c r="A47" s="780"/>
      <c r="B47" s="780"/>
      <c r="C47" s="780"/>
      <c r="D47" s="780"/>
      <c r="E47" s="780"/>
      <c r="F47" s="780"/>
      <c r="G47" s="780"/>
      <c r="H47" s="808"/>
      <c r="I47" s="809"/>
      <c r="J47" s="809"/>
      <c r="K47" s="808"/>
    </row>
    <row r="48" spans="1:11" ht="12.75">
      <c r="A48" s="780"/>
      <c r="B48" s="780"/>
      <c r="C48" s="780"/>
      <c r="D48" s="780"/>
      <c r="E48" s="780"/>
      <c r="F48" s="780"/>
      <c r="G48" s="780"/>
      <c r="H48" s="808"/>
      <c r="I48" s="809"/>
      <c r="J48" s="809"/>
      <c r="K48" s="808"/>
    </row>
    <row r="49" spans="1:11" ht="12.75">
      <c r="A49" s="780"/>
      <c r="B49" s="780"/>
      <c r="C49" s="780"/>
      <c r="D49" s="780"/>
      <c r="E49" s="780"/>
      <c r="F49" s="780"/>
      <c r="G49" s="780"/>
      <c r="H49" s="808"/>
      <c r="I49" s="809"/>
      <c r="J49" s="809"/>
      <c r="K49" s="808"/>
    </row>
    <row r="50" spans="1:11" ht="12.75">
      <c r="A50" s="780"/>
      <c r="B50" s="780"/>
      <c r="C50" s="780"/>
      <c r="D50" s="780"/>
      <c r="E50" s="780"/>
      <c r="F50" s="780"/>
      <c r="G50" s="780"/>
      <c r="H50" s="808"/>
      <c r="I50" s="809"/>
      <c r="J50" s="809"/>
      <c r="K50" s="808"/>
    </row>
    <row r="51" spans="1:11" ht="12.75">
      <c r="A51" s="780"/>
      <c r="B51" s="780"/>
      <c r="C51" s="780"/>
      <c r="D51" s="780"/>
      <c r="E51" s="780"/>
      <c r="F51" s="780"/>
      <c r="G51" s="780"/>
      <c r="H51" s="808"/>
      <c r="I51" s="809"/>
      <c r="J51" s="809"/>
      <c r="K51" s="808"/>
    </row>
    <row r="52" spans="1:11" ht="12.75">
      <c r="A52" s="780"/>
      <c r="B52" s="780"/>
      <c r="C52" s="780"/>
      <c r="D52" s="780"/>
      <c r="E52" s="780"/>
      <c r="F52" s="780"/>
      <c r="G52" s="780"/>
      <c r="H52" s="808"/>
      <c r="I52" s="809"/>
      <c r="J52" s="809"/>
      <c r="K52" s="808"/>
    </row>
    <row r="53" spans="1:11" ht="12.75">
      <c r="A53" s="780"/>
      <c r="B53" s="780"/>
      <c r="C53" s="780"/>
      <c r="D53" s="780"/>
      <c r="E53" s="780"/>
      <c r="F53" s="780"/>
      <c r="G53" s="780"/>
      <c r="H53" s="808"/>
      <c r="I53" s="809"/>
      <c r="J53" s="809"/>
      <c r="K53" s="808"/>
    </row>
    <row r="54" ht="12.75">
      <c r="H54" s="812"/>
    </row>
    <row r="56" ht="12.75">
      <c r="A56" s="766"/>
    </row>
    <row r="57" spans="1:11" ht="12.75">
      <c r="A57" s="780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1" ht="12.75">
      <c r="A58" s="8"/>
      <c r="B58" s="8"/>
      <c r="C58" s="813"/>
      <c r="D58" s="8"/>
      <c r="E58" s="8"/>
      <c r="F58" s="8"/>
      <c r="G58" s="8"/>
      <c r="H58" s="8"/>
      <c r="I58" s="8"/>
      <c r="J58" s="8"/>
      <c r="K58" s="8"/>
    </row>
    <row r="59" spans="1:11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14"/>
    </row>
    <row r="63" spans="1:11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 ht="12.75">
      <c r="A64" s="8"/>
      <c r="B64" s="8"/>
      <c r="C64" s="808"/>
      <c r="D64" s="808"/>
      <c r="E64" s="808"/>
      <c r="F64" s="808"/>
      <c r="G64" s="808"/>
      <c r="H64" s="808"/>
      <c r="I64" s="808"/>
      <c r="J64" s="808"/>
      <c r="K64" s="808"/>
    </row>
    <row r="65" spans="1:1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 ht="12.75">
      <c r="A70" s="8"/>
      <c r="B70" s="8"/>
      <c r="C70" s="808"/>
      <c r="D70" s="808"/>
      <c r="E70" s="808"/>
      <c r="F70" s="808"/>
      <c r="G70" s="808"/>
      <c r="H70" s="808"/>
      <c r="I70" s="808"/>
      <c r="J70" s="808"/>
      <c r="K70" s="808"/>
    </row>
    <row r="71" spans="1:1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1:11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1:11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11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1" ht="12.75">
      <c r="A78" s="8"/>
      <c r="B78" s="8"/>
      <c r="C78" s="808"/>
      <c r="D78" s="808"/>
      <c r="E78" s="808"/>
      <c r="F78" s="808"/>
      <c r="G78" s="808"/>
      <c r="H78" s="808"/>
      <c r="I78" s="808"/>
      <c r="J78" s="8"/>
      <c r="K78" s="8"/>
    </row>
    <row r="79" spans="1:11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 ht="12.75">
      <c r="A80" s="780"/>
      <c r="B80" s="780"/>
      <c r="C80" s="780"/>
      <c r="D80" s="780"/>
      <c r="E80" s="780"/>
      <c r="F80" s="780"/>
      <c r="G80" s="780"/>
      <c r="H80" s="780"/>
      <c r="I80" s="809"/>
      <c r="J80" s="809"/>
      <c r="K80" s="808"/>
    </row>
    <row r="81" spans="1:11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 ht="12.75">
      <c r="A82" s="808"/>
      <c r="B82" s="8"/>
      <c r="C82" s="808"/>
      <c r="D82" s="808"/>
      <c r="E82" s="808"/>
      <c r="F82" s="8"/>
      <c r="G82" s="8"/>
      <c r="H82" s="8"/>
      <c r="I82" s="8"/>
      <c r="J82" s="8"/>
      <c r="K82" s="8"/>
    </row>
    <row r="83" spans="1:5" ht="12.75">
      <c r="A83" s="766"/>
      <c r="E83" s="812"/>
    </row>
    <row r="84" spans="1:5" ht="12.75">
      <c r="A84" s="766"/>
      <c r="E84" s="812"/>
    </row>
    <row r="85" spans="1:5" ht="12.75">
      <c r="A85" s="766"/>
      <c r="E85" s="812"/>
    </row>
    <row r="86" spans="1:5" ht="12.75">
      <c r="A86" s="766"/>
      <c r="E86" s="812"/>
    </row>
    <row r="87" spans="1:5" ht="12.75">
      <c r="A87" s="766"/>
      <c r="E87" s="812"/>
    </row>
    <row r="88" ht="12.75">
      <c r="A88" s="766"/>
    </row>
    <row r="90" spans="1:5" ht="12.75">
      <c r="A90" s="766"/>
      <c r="C90" s="812"/>
      <c r="D90" s="812"/>
      <c r="E90" s="812"/>
    </row>
    <row r="94" ht="12.75">
      <c r="A94" s="815"/>
    </row>
  </sheetData>
  <sheetProtection/>
  <mergeCells count="4">
    <mergeCell ref="A1:I1"/>
    <mergeCell ref="A3:K3"/>
    <mergeCell ref="A5:K5"/>
    <mergeCell ref="J7:K7"/>
  </mergeCells>
  <printOptions/>
  <pageMargins left="1.69" right="0.75" top="0.63" bottom="1" header="0.5" footer="0.5"/>
  <pageSetup fitToHeight="1" fitToWidth="1" horizontalDpi="600" verticalDpi="600" orientation="landscape" paperSize="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7.00390625" style="0" customWidth="1"/>
    <col min="2" max="2" width="46.7109375" style="0" customWidth="1"/>
    <col min="3" max="3" width="6.28125" style="0" customWidth="1"/>
    <col min="4" max="4" width="12.421875" style="0" customWidth="1"/>
    <col min="5" max="5" width="11.140625" style="0" customWidth="1"/>
    <col min="6" max="6" width="10.140625" style="0" customWidth="1"/>
    <col min="7" max="7" width="10.28125" style="0" customWidth="1"/>
    <col min="8" max="8" width="10.140625" style="0" customWidth="1"/>
    <col min="9" max="9" width="10.8515625" style="5" customWidth="1"/>
    <col min="10" max="10" width="10.140625" style="0" customWidth="1"/>
    <col min="11" max="11" width="11.28125" style="0" customWidth="1"/>
    <col min="12" max="12" width="12.140625" style="0" customWidth="1"/>
  </cols>
  <sheetData>
    <row r="1" spans="1:9" ht="12.75">
      <c r="A1" s="1974" t="s">
        <v>596</v>
      </c>
      <c r="B1" s="1974"/>
      <c r="C1" s="1974"/>
      <c r="D1" s="1974"/>
      <c r="E1" s="1974"/>
      <c r="F1" s="1974"/>
      <c r="G1" s="1974"/>
      <c r="H1" s="1974"/>
      <c r="I1" s="1974"/>
    </row>
    <row r="3" spans="1:12" ht="12.75">
      <c r="A3" s="766"/>
      <c r="B3" s="2094" t="s">
        <v>789</v>
      </c>
      <c r="C3" s="2094"/>
      <c r="D3" s="2094"/>
      <c r="E3" s="2094"/>
      <c r="F3" s="2094"/>
      <c r="G3" s="2094"/>
      <c r="H3" s="2094"/>
      <c r="I3" s="2094"/>
      <c r="J3" s="2094"/>
      <c r="K3" s="2094"/>
      <c r="L3" s="2094"/>
    </row>
    <row r="4" spans="1:12" ht="12.75">
      <c r="A4" s="766"/>
      <c r="B4" s="2094" t="s">
        <v>872</v>
      </c>
      <c r="C4" s="2094"/>
      <c r="D4" s="2094"/>
      <c r="E4" s="2094"/>
      <c r="F4" s="2094"/>
      <c r="G4" s="2094"/>
      <c r="H4" s="2094"/>
      <c r="I4" s="2094"/>
      <c r="J4" s="2094"/>
      <c r="K4" s="2094"/>
      <c r="L4" s="2094"/>
    </row>
    <row r="5" spans="1:12" ht="13.5" thickBot="1">
      <c r="A5" s="766"/>
      <c r="B5" s="766"/>
      <c r="K5" s="2090" t="s">
        <v>1406</v>
      </c>
      <c r="L5" s="2090"/>
    </row>
    <row r="6" spans="1:12" ht="13.5" thickBot="1">
      <c r="A6" s="816"/>
      <c r="B6" s="810" t="s">
        <v>790</v>
      </c>
      <c r="C6" s="794" t="s">
        <v>775</v>
      </c>
      <c r="D6" s="817" t="s">
        <v>75</v>
      </c>
      <c r="E6" s="817" t="s">
        <v>783</v>
      </c>
      <c r="F6" s="817" t="s">
        <v>1462</v>
      </c>
      <c r="G6" s="817" t="s">
        <v>852</v>
      </c>
      <c r="H6" s="817" t="s">
        <v>1440</v>
      </c>
      <c r="I6" s="817" t="s">
        <v>784</v>
      </c>
      <c r="J6" s="817" t="s">
        <v>785</v>
      </c>
      <c r="K6" s="817" t="s">
        <v>165</v>
      </c>
      <c r="L6" s="818" t="s">
        <v>787</v>
      </c>
    </row>
    <row r="7" spans="1:12" ht="12.75">
      <c r="A7" s="787" t="s">
        <v>1528</v>
      </c>
      <c r="B7" s="788" t="s">
        <v>791</v>
      </c>
      <c r="C7" s="788">
        <v>4</v>
      </c>
      <c r="D7" s="552">
        <v>1908</v>
      </c>
      <c r="E7" s="552">
        <v>84</v>
      </c>
      <c r="F7" s="552">
        <v>115</v>
      </c>
      <c r="G7" s="552">
        <v>0</v>
      </c>
      <c r="H7" s="552">
        <v>0</v>
      </c>
      <c r="I7" s="819">
        <f>SUM(D7:H7)</f>
        <v>2107</v>
      </c>
      <c r="J7" s="552">
        <v>0</v>
      </c>
      <c r="K7" s="552">
        <v>0</v>
      </c>
      <c r="L7" s="1254">
        <f>SUM(I7:K7)</f>
        <v>2107</v>
      </c>
    </row>
    <row r="8" spans="1:12" ht="12.75">
      <c r="A8" s="789" t="s">
        <v>1538</v>
      </c>
      <c r="B8" s="298" t="s">
        <v>792</v>
      </c>
      <c r="C8" s="298">
        <v>10</v>
      </c>
      <c r="D8" s="300">
        <v>3484084</v>
      </c>
      <c r="E8" s="300">
        <v>2574</v>
      </c>
      <c r="F8" s="300">
        <v>2378</v>
      </c>
      <c r="G8" s="300">
        <v>2921</v>
      </c>
      <c r="H8" s="300">
        <v>2400</v>
      </c>
      <c r="I8" s="819">
        <f aca="true" t="shared" si="0" ref="I8:I50">SUM(D8:H8)</f>
        <v>3494357</v>
      </c>
      <c r="J8" s="300">
        <v>2</v>
      </c>
      <c r="K8" s="300">
        <v>112</v>
      </c>
      <c r="L8" s="1254">
        <f aca="true" t="shared" si="1" ref="L8:L50">SUM(I8:K8)</f>
        <v>3494471</v>
      </c>
    </row>
    <row r="9" spans="1:12" ht="12.75">
      <c r="A9" s="789" t="s">
        <v>793</v>
      </c>
      <c r="B9" s="298" t="s">
        <v>544</v>
      </c>
      <c r="C9" s="298">
        <v>18</v>
      </c>
      <c r="D9" s="300">
        <v>66878</v>
      </c>
      <c r="E9" s="300">
        <v>0</v>
      </c>
      <c r="F9" s="300">
        <v>0</v>
      </c>
      <c r="G9" s="300">
        <v>0</v>
      </c>
      <c r="H9" s="300">
        <v>0</v>
      </c>
      <c r="I9" s="819">
        <f t="shared" si="0"/>
        <v>66878</v>
      </c>
      <c r="J9" s="300">
        <v>0</v>
      </c>
      <c r="K9" s="300">
        <v>0</v>
      </c>
      <c r="L9" s="1254">
        <f t="shared" si="1"/>
        <v>66878</v>
      </c>
    </row>
    <row r="10" spans="1:12" ht="13.5" thickBot="1">
      <c r="A10" s="791" t="s">
        <v>794</v>
      </c>
      <c r="B10" s="792" t="s">
        <v>545</v>
      </c>
      <c r="C10" s="792">
        <v>21</v>
      </c>
      <c r="D10" s="553">
        <v>191440</v>
      </c>
      <c r="E10" s="553">
        <v>0</v>
      </c>
      <c r="F10" s="553">
        <v>0</v>
      </c>
      <c r="G10" s="553">
        <v>0</v>
      </c>
      <c r="H10" s="553">
        <v>0</v>
      </c>
      <c r="I10" s="820">
        <f t="shared" si="0"/>
        <v>191440</v>
      </c>
      <c r="J10" s="553">
        <v>0</v>
      </c>
      <c r="K10" s="553">
        <v>0</v>
      </c>
      <c r="L10" s="1259">
        <f t="shared" si="1"/>
        <v>191440</v>
      </c>
    </row>
    <row r="11" spans="1:12" ht="13.5" thickBot="1">
      <c r="A11" s="793" t="s">
        <v>795</v>
      </c>
      <c r="B11" s="803" t="s">
        <v>716</v>
      </c>
      <c r="C11" s="803">
        <v>33</v>
      </c>
      <c r="D11" s="795">
        <f>SUM(D7:D10)</f>
        <v>3744310</v>
      </c>
      <c r="E11" s="795">
        <f>SUM(E7:E10)</f>
        <v>2658</v>
      </c>
      <c r="F11" s="795">
        <f>SUM(F7:F10)</f>
        <v>2493</v>
      </c>
      <c r="G11" s="795">
        <f>SUM(G7:G10)</f>
        <v>2921</v>
      </c>
      <c r="H11" s="795">
        <f>SUM(H7:H10)</f>
        <v>2400</v>
      </c>
      <c r="I11" s="795">
        <f t="shared" si="0"/>
        <v>3754782</v>
      </c>
      <c r="J11" s="795">
        <f>SUM(J7:J10)</f>
        <v>2</v>
      </c>
      <c r="K11" s="795">
        <f>SUM(K7:K10)</f>
        <v>112</v>
      </c>
      <c r="L11" s="515">
        <f t="shared" si="1"/>
        <v>3754896</v>
      </c>
    </row>
    <row r="12" spans="1:12" ht="12.75">
      <c r="A12" s="787"/>
      <c r="B12" s="788"/>
      <c r="C12" s="788"/>
      <c r="D12" s="552"/>
      <c r="E12" s="552"/>
      <c r="F12" s="552"/>
      <c r="G12" s="552"/>
      <c r="H12" s="552"/>
      <c r="I12" s="819"/>
      <c r="J12" s="552"/>
      <c r="K12" s="552"/>
      <c r="L12" s="1254"/>
    </row>
    <row r="13" spans="1:12" ht="12.75">
      <c r="A13" s="789" t="s">
        <v>796</v>
      </c>
      <c r="B13" s="298" t="s">
        <v>797</v>
      </c>
      <c r="C13" s="298">
        <v>28</v>
      </c>
      <c r="D13" s="300">
        <v>5</v>
      </c>
      <c r="E13" s="300">
        <v>101</v>
      </c>
      <c r="F13" s="300">
        <v>28</v>
      </c>
      <c r="G13" s="300">
        <v>36</v>
      </c>
      <c r="H13" s="300">
        <v>60</v>
      </c>
      <c r="I13" s="819">
        <f t="shared" si="0"/>
        <v>230</v>
      </c>
      <c r="J13" s="300">
        <v>1</v>
      </c>
      <c r="K13" s="300">
        <v>2</v>
      </c>
      <c r="L13" s="1254">
        <f t="shared" si="1"/>
        <v>233</v>
      </c>
    </row>
    <row r="14" spans="1:12" ht="13.5" thickBot="1">
      <c r="A14" s="791" t="s">
        <v>798</v>
      </c>
      <c r="B14" s="792" t="s">
        <v>799</v>
      </c>
      <c r="C14" s="792">
        <v>36</v>
      </c>
      <c r="D14" s="553">
        <v>40000</v>
      </c>
      <c r="E14" s="553">
        <v>0</v>
      </c>
      <c r="F14" s="553">
        <v>0</v>
      </c>
      <c r="G14" s="553">
        <v>0</v>
      </c>
      <c r="H14" s="553">
        <v>0</v>
      </c>
      <c r="I14" s="820">
        <f t="shared" si="0"/>
        <v>40000</v>
      </c>
      <c r="J14" s="553">
        <v>0</v>
      </c>
      <c r="K14" s="553">
        <v>0</v>
      </c>
      <c r="L14" s="1259">
        <f t="shared" si="1"/>
        <v>40000</v>
      </c>
    </row>
    <row r="15" spans="1:12" ht="13.5" thickBot="1">
      <c r="A15" s="793" t="s">
        <v>800</v>
      </c>
      <c r="B15" s="803" t="s">
        <v>546</v>
      </c>
      <c r="C15" s="803">
        <v>37</v>
      </c>
      <c r="D15" s="795">
        <f>SUM(D13:D14)</f>
        <v>40005</v>
      </c>
      <c r="E15" s="795">
        <f>SUM(E13:E14)</f>
        <v>101</v>
      </c>
      <c r="F15" s="795">
        <f>SUM(F13:F14)</f>
        <v>28</v>
      </c>
      <c r="G15" s="795">
        <f>SUM(G13:G14)</f>
        <v>36</v>
      </c>
      <c r="H15" s="795">
        <f>SUM(H13:H14)</f>
        <v>60</v>
      </c>
      <c r="I15" s="795">
        <f t="shared" si="0"/>
        <v>40230</v>
      </c>
      <c r="J15" s="795">
        <f>SUM(J12:J14)</f>
        <v>1</v>
      </c>
      <c r="K15" s="795">
        <f>SUM(K12:K14)</f>
        <v>2</v>
      </c>
      <c r="L15" s="515">
        <f t="shared" si="1"/>
        <v>40233</v>
      </c>
    </row>
    <row r="16" spans="1:12" ht="13.5" thickBot="1">
      <c r="A16" s="1249"/>
      <c r="B16" s="1239"/>
      <c r="C16" s="1239"/>
      <c r="D16" s="820"/>
      <c r="E16" s="820"/>
      <c r="F16" s="820"/>
      <c r="G16" s="820"/>
      <c r="H16" s="820"/>
      <c r="I16" s="820"/>
      <c r="J16" s="820"/>
      <c r="K16" s="820"/>
      <c r="L16" s="1259"/>
    </row>
    <row r="17" spans="1:12" ht="13.5" thickBot="1">
      <c r="A17" s="793" t="s">
        <v>547</v>
      </c>
      <c r="B17" s="803" t="s">
        <v>548</v>
      </c>
      <c r="C17" s="803">
        <v>43</v>
      </c>
      <c r="D17" s="795">
        <v>264693</v>
      </c>
      <c r="E17" s="795">
        <v>336</v>
      </c>
      <c r="F17" s="795">
        <v>317</v>
      </c>
      <c r="G17" s="795">
        <v>351</v>
      </c>
      <c r="H17" s="795">
        <v>135</v>
      </c>
      <c r="I17" s="795">
        <f t="shared" si="0"/>
        <v>265832</v>
      </c>
      <c r="J17" s="795">
        <v>28</v>
      </c>
      <c r="K17" s="795">
        <v>3</v>
      </c>
      <c r="L17" s="515">
        <f t="shared" si="1"/>
        <v>265863</v>
      </c>
    </row>
    <row r="18" spans="1:12" ht="12.75">
      <c r="A18" s="1314"/>
      <c r="B18" s="1309"/>
      <c r="C18" s="1309"/>
      <c r="D18" s="1256"/>
      <c r="E18" s="1256"/>
      <c r="F18" s="1256"/>
      <c r="G18" s="1256"/>
      <c r="H18" s="1256"/>
      <c r="I18" s="1256"/>
      <c r="J18" s="1256"/>
      <c r="K18" s="1256"/>
      <c r="L18" s="1258"/>
    </row>
    <row r="19" spans="1:12" ht="12.75">
      <c r="A19" s="1313" t="s">
        <v>796</v>
      </c>
      <c r="B19" s="298" t="s">
        <v>549</v>
      </c>
      <c r="C19" s="1310">
        <v>57</v>
      </c>
      <c r="D19" s="824">
        <v>72517</v>
      </c>
      <c r="E19" s="824">
        <v>18</v>
      </c>
      <c r="F19" s="824">
        <v>276</v>
      </c>
      <c r="G19" s="824">
        <v>0</v>
      </c>
      <c r="H19" s="824">
        <v>488</v>
      </c>
      <c r="I19" s="805">
        <f t="shared" si="0"/>
        <v>73299</v>
      </c>
      <c r="J19" s="824"/>
      <c r="K19" s="824"/>
      <c r="L19" s="1311">
        <f t="shared" si="1"/>
        <v>73299</v>
      </c>
    </row>
    <row r="20" spans="1:12" ht="12.75">
      <c r="A20" s="869" t="s">
        <v>798</v>
      </c>
      <c r="B20" s="298" t="s">
        <v>550</v>
      </c>
      <c r="C20" s="1312">
        <v>71</v>
      </c>
      <c r="D20" s="824">
        <v>5833</v>
      </c>
      <c r="E20" s="824">
        <v>0</v>
      </c>
      <c r="F20" s="824">
        <v>0</v>
      </c>
      <c r="G20" s="824">
        <v>0</v>
      </c>
      <c r="H20" s="824">
        <v>0</v>
      </c>
      <c r="I20" s="805">
        <f t="shared" si="0"/>
        <v>5833</v>
      </c>
      <c r="J20" s="824"/>
      <c r="K20" s="824"/>
      <c r="L20" s="1311">
        <f t="shared" si="1"/>
        <v>5833</v>
      </c>
    </row>
    <row r="21" spans="1:12" ht="13.5" thickBot="1">
      <c r="A21" s="1308" t="s">
        <v>793</v>
      </c>
      <c r="B21" s="801" t="s">
        <v>551</v>
      </c>
      <c r="C21" s="1241">
        <v>84</v>
      </c>
      <c r="D21" s="854">
        <v>6662</v>
      </c>
      <c r="E21" s="854">
        <v>1018</v>
      </c>
      <c r="F21" s="854">
        <v>10</v>
      </c>
      <c r="G21" s="854">
        <v>0</v>
      </c>
      <c r="H21" s="854">
        <v>0</v>
      </c>
      <c r="I21" s="820">
        <f t="shared" si="0"/>
        <v>7690</v>
      </c>
      <c r="J21" s="854"/>
      <c r="K21" s="854"/>
      <c r="L21" s="1259">
        <f t="shared" si="1"/>
        <v>7690</v>
      </c>
    </row>
    <row r="22" spans="1:12" ht="13.5" thickBot="1">
      <c r="A22" s="793" t="s">
        <v>803</v>
      </c>
      <c r="B22" s="803" t="s">
        <v>552</v>
      </c>
      <c r="C22" s="803">
        <v>85</v>
      </c>
      <c r="D22" s="795">
        <f>SUM(D19:D21)</f>
        <v>85012</v>
      </c>
      <c r="E22" s="795">
        <f aca="true" t="shared" si="2" ref="E22:K22">SUM(E19:E21)</f>
        <v>1036</v>
      </c>
      <c r="F22" s="795">
        <f t="shared" si="2"/>
        <v>286</v>
      </c>
      <c r="G22" s="795">
        <f t="shared" si="2"/>
        <v>0</v>
      </c>
      <c r="H22" s="795">
        <f t="shared" si="2"/>
        <v>488</v>
      </c>
      <c r="I22" s="795">
        <f t="shared" si="0"/>
        <v>86822</v>
      </c>
      <c r="J22" s="795">
        <f t="shared" si="2"/>
        <v>0</v>
      </c>
      <c r="K22" s="795">
        <f t="shared" si="2"/>
        <v>0</v>
      </c>
      <c r="L22" s="515">
        <f t="shared" si="1"/>
        <v>86822</v>
      </c>
    </row>
    <row r="23" spans="1:12" ht="13.5" thickBot="1">
      <c r="A23" s="1249"/>
      <c r="B23" s="1239"/>
      <c r="C23" s="1239"/>
      <c r="D23" s="820"/>
      <c r="E23" s="820"/>
      <c r="F23" s="820"/>
      <c r="G23" s="820"/>
      <c r="H23" s="820"/>
      <c r="I23" s="820"/>
      <c r="J23" s="820"/>
      <c r="K23" s="820"/>
      <c r="L23" s="1259"/>
    </row>
    <row r="24" spans="1:12" ht="13.5" thickBot="1">
      <c r="A24" s="793" t="s">
        <v>804</v>
      </c>
      <c r="B24" s="803" t="s">
        <v>573</v>
      </c>
      <c r="C24" s="803">
        <v>86</v>
      </c>
      <c r="D24" s="795">
        <v>0</v>
      </c>
      <c r="E24" s="795">
        <v>0</v>
      </c>
      <c r="F24" s="795">
        <v>0</v>
      </c>
      <c r="G24" s="795">
        <f>SUM(G21:G23)</f>
        <v>0</v>
      </c>
      <c r="H24" s="795">
        <v>0</v>
      </c>
      <c r="I24" s="795">
        <f t="shared" si="0"/>
        <v>0</v>
      </c>
      <c r="J24" s="795">
        <f>SUM(J21:J23)</f>
        <v>0</v>
      </c>
      <c r="K24" s="795">
        <f>SUM(K21:K23)</f>
        <v>0</v>
      </c>
      <c r="L24" s="515">
        <f t="shared" si="1"/>
        <v>0</v>
      </c>
    </row>
    <row r="25" spans="1:12" ht="13.5" thickBot="1">
      <c r="A25" s="1249"/>
      <c r="B25" s="1239"/>
      <c r="C25" s="1239"/>
      <c r="D25" s="820"/>
      <c r="E25" s="820"/>
      <c r="F25" s="820"/>
      <c r="G25" s="820"/>
      <c r="H25" s="820"/>
      <c r="I25" s="820"/>
      <c r="J25" s="820"/>
      <c r="K25" s="820"/>
      <c r="L25" s="1259"/>
    </row>
    <row r="26" spans="1:12" ht="13.5" thickBot="1">
      <c r="A26" s="793" t="s">
        <v>805</v>
      </c>
      <c r="B26" s="803" t="s">
        <v>553</v>
      </c>
      <c r="C26" s="803">
        <v>90</v>
      </c>
      <c r="D26" s="795">
        <v>700</v>
      </c>
      <c r="E26" s="795">
        <v>267</v>
      </c>
      <c r="F26" s="795">
        <v>175</v>
      </c>
      <c r="G26" s="795">
        <v>42</v>
      </c>
      <c r="H26" s="795">
        <v>16</v>
      </c>
      <c r="I26" s="795">
        <f t="shared" si="0"/>
        <v>1200</v>
      </c>
      <c r="J26" s="795">
        <f>SUM(J21:J25)</f>
        <v>0</v>
      </c>
      <c r="K26" s="795">
        <f>SUM(K21:K25)</f>
        <v>0</v>
      </c>
      <c r="L26" s="515">
        <f t="shared" si="1"/>
        <v>1200</v>
      </c>
    </row>
    <row r="27" spans="1:12" ht="13.5" thickBot="1">
      <c r="A27" s="800"/>
      <c r="B27" s="801"/>
      <c r="C27" s="801"/>
      <c r="D27" s="802"/>
      <c r="E27" s="802"/>
      <c r="F27" s="802"/>
      <c r="G27" s="802"/>
      <c r="H27" s="802"/>
      <c r="I27" s="820"/>
      <c r="J27" s="802"/>
      <c r="K27" s="802"/>
      <c r="L27" s="1259"/>
    </row>
    <row r="28" spans="1:12" ht="13.5" thickBot="1">
      <c r="A28" s="816"/>
      <c r="B28" s="810" t="s">
        <v>801</v>
      </c>
      <c r="C28" s="810">
        <v>91</v>
      </c>
      <c r="D28" s="821">
        <f>SUM(D11+D15+D17+D22+D26)</f>
        <v>4134720</v>
      </c>
      <c r="E28" s="821">
        <f aca="true" t="shared" si="3" ref="E28:K28">SUM(E11+E15+E17+E22+E26)</f>
        <v>4398</v>
      </c>
      <c r="F28" s="821">
        <f t="shared" si="3"/>
        <v>3299</v>
      </c>
      <c r="G28" s="821">
        <f t="shared" si="3"/>
        <v>3350</v>
      </c>
      <c r="H28" s="821">
        <f t="shared" si="3"/>
        <v>3099</v>
      </c>
      <c r="I28" s="795">
        <f t="shared" si="0"/>
        <v>4148866</v>
      </c>
      <c r="J28" s="821">
        <f t="shared" si="3"/>
        <v>31</v>
      </c>
      <c r="K28" s="821">
        <f t="shared" si="3"/>
        <v>117</v>
      </c>
      <c r="L28" s="515">
        <f t="shared" si="1"/>
        <v>4149014</v>
      </c>
    </row>
    <row r="29" spans="2:12" s="8" customFormat="1" ht="13.5" thickBot="1">
      <c r="B29" s="780"/>
      <c r="C29" s="780"/>
      <c r="D29" s="822"/>
      <c r="E29" s="822"/>
      <c r="F29" s="822"/>
      <c r="G29" s="822"/>
      <c r="H29" s="822"/>
      <c r="I29" s="807"/>
      <c r="J29" s="823"/>
      <c r="K29" s="823"/>
      <c r="L29" s="1307"/>
    </row>
    <row r="30" spans="1:12" ht="13.5" thickBot="1">
      <c r="A30" s="816"/>
      <c r="B30" s="810" t="s">
        <v>802</v>
      </c>
      <c r="C30" s="794" t="s">
        <v>775</v>
      </c>
      <c r="D30" s="817" t="s">
        <v>75</v>
      </c>
      <c r="E30" s="817" t="s">
        <v>783</v>
      </c>
      <c r="F30" s="817" t="s">
        <v>1462</v>
      </c>
      <c r="G30" s="817" t="s">
        <v>852</v>
      </c>
      <c r="H30" s="817" t="s">
        <v>1440</v>
      </c>
      <c r="I30" s="1256" t="s">
        <v>1413</v>
      </c>
      <c r="J30" s="817" t="s">
        <v>785</v>
      </c>
      <c r="K30" s="817" t="s">
        <v>786</v>
      </c>
      <c r="L30" s="1258" t="s">
        <v>1413</v>
      </c>
    </row>
    <row r="31" spans="1:12" ht="12.75">
      <c r="A31" s="789" t="s">
        <v>796</v>
      </c>
      <c r="B31" s="298" t="s">
        <v>556</v>
      </c>
      <c r="C31" s="298">
        <v>92</v>
      </c>
      <c r="D31" s="824">
        <v>5433649</v>
      </c>
      <c r="E31" s="300">
        <v>24286</v>
      </c>
      <c r="F31" s="300">
        <v>16508</v>
      </c>
      <c r="G31" s="300">
        <v>23657</v>
      </c>
      <c r="H31" s="300">
        <v>12146</v>
      </c>
      <c r="I31" s="819">
        <f t="shared" si="0"/>
        <v>5510246</v>
      </c>
      <c r="J31" s="300">
        <v>533</v>
      </c>
      <c r="K31" s="300">
        <v>203</v>
      </c>
      <c r="L31" s="1254">
        <f t="shared" si="1"/>
        <v>5510982</v>
      </c>
    </row>
    <row r="32" spans="1:12" ht="12.75">
      <c r="A32" s="789" t="s">
        <v>798</v>
      </c>
      <c r="B32" s="298" t="s">
        <v>557</v>
      </c>
      <c r="C32" s="298">
        <v>93</v>
      </c>
      <c r="D32" s="824">
        <v>6662</v>
      </c>
      <c r="E32" s="300">
        <v>0</v>
      </c>
      <c r="F32" s="300">
        <v>0</v>
      </c>
      <c r="G32" s="300">
        <v>0</v>
      </c>
      <c r="H32" s="300">
        <v>0</v>
      </c>
      <c r="I32" s="819">
        <f t="shared" si="0"/>
        <v>6662</v>
      </c>
      <c r="J32" s="300">
        <v>0</v>
      </c>
      <c r="K32" s="300">
        <v>0</v>
      </c>
      <c r="L32" s="1254">
        <f t="shared" si="1"/>
        <v>6662</v>
      </c>
    </row>
    <row r="33" spans="1:12" ht="12.75">
      <c r="A33" s="789" t="s">
        <v>793</v>
      </c>
      <c r="B33" s="298" t="s">
        <v>558</v>
      </c>
      <c r="C33" s="298">
        <v>94</v>
      </c>
      <c r="D33" s="824">
        <v>224477</v>
      </c>
      <c r="E33" s="300">
        <v>1401</v>
      </c>
      <c r="F33" s="300">
        <v>534</v>
      </c>
      <c r="G33" s="300">
        <v>281</v>
      </c>
      <c r="H33" s="300">
        <v>420</v>
      </c>
      <c r="I33" s="819">
        <f t="shared" si="0"/>
        <v>227113</v>
      </c>
      <c r="J33" s="300">
        <v>255</v>
      </c>
      <c r="K33" s="300">
        <v>19</v>
      </c>
      <c r="L33" s="1254">
        <f t="shared" si="1"/>
        <v>227387</v>
      </c>
    </row>
    <row r="34" spans="1:12" ht="12.75">
      <c r="A34" s="789" t="s">
        <v>794</v>
      </c>
      <c r="B34" s="298" t="s">
        <v>559</v>
      </c>
      <c r="C34" s="298">
        <v>95</v>
      </c>
      <c r="D34" s="824">
        <v>-1760656</v>
      </c>
      <c r="E34" s="300">
        <v>-16447</v>
      </c>
      <c r="F34" s="300">
        <v>-12679</v>
      </c>
      <c r="G34" s="300">
        <v>-20553</v>
      </c>
      <c r="H34" s="300">
        <v>-7987</v>
      </c>
      <c r="I34" s="819">
        <f t="shared" si="0"/>
        <v>-1818322</v>
      </c>
      <c r="J34" s="300">
        <v>-514</v>
      </c>
      <c r="K34" s="300">
        <v>-72</v>
      </c>
      <c r="L34" s="1254">
        <f t="shared" si="1"/>
        <v>-1818908</v>
      </c>
    </row>
    <row r="35" spans="1:12" ht="12.75">
      <c r="A35" s="789" t="s">
        <v>554</v>
      </c>
      <c r="B35" s="298" t="s">
        <v>560</v>
      </c>
      <c r="C35" s="298">
        <v>96</v>
      </c>
      <c r="D35" s="300">
        <v>0</v>
      </c>
      <c r="E35" s="300">
        <v>0</v>
      </c>
      <c r="F35" s="300">
        <v>0</v>
      </c>
      <c r="G35" s="300">
        <v>0</v>
      </c>
      <c r="H35" s="300">
        <v>0</v>
      </c>
      <c r="I35" s="819">
        <f t="shared" si="0"/>
        <v>0</v>
      </c>
      <c r="J35" s="300">
        <v>0</v>
      </c>
      <c r="K35" s="300">
        <v>0</v>
      </c>
      <c r="L35" s="1254">
        <f t="shared" si="1"/>
        <v>0</v>
      </c>
    </row>
    <row r="36" spans="1:12" ht="13.5" thickBot="1">
      <c r="A36" s="791" t="s">
        <v>554</v>
      </c>
      <c r="B36" s="792" t="s">
        <v>561</v>
      </c>
      <c r="C36" s="792">
        <v>97</v>
      </c>
      <c r="D36" s="553">
        <v>78558</v>
      </c>
      <c r="E36" s="553">
        <v>-10451</v>
      </c>
      <c r="F36" s="553">
        <v>-4245</v>
      </c>
      <c r="G36" s="553">
        <v>-2611</v>
      </c>
      <c r="H36" s="553">
        <v>-11840</v>
      </c>
      <c r="I36" s="820">
        <f t="shared" si="0"/>
        <v>49411</v>
      </c>
      <c r="J36" s="553">
        <v>-260</v>
      </c>
      <c r="K36" s="553">
        <v>-33</v>
      </c>
      <c r="L36" s="1259">
        <f t="shared" si="1"/>
        <v>49118</v>
      </c>
    </row>
    <row r="37" spans="1:12" ht="13.5" thickBot="1">
      <c r="A37" s="793" t="s">
        <v>555</v>
      </c>
      <c r="B37" s="803" t="s">
        <v>565</v>
      </c>
      <c r="C37" s="803">
        <v>85</v>
      </c>
      <c r="D37" s="795">
        <f aca="true" t="shared" si="4" ref="D37:K37">SUM(D31:D36)</f>
        <v>3982690</v>
      </c>
      <c r="E37" s="795">
        <f t="shared" si="4"/>
        <v>-1211</v>
      </c>
      <c r="F37" s="795">
        <f t="shared" si="4"/>
        <v>118</v>
      </c>
      <c r="G37" s="795">
        <f t="shared" si="4"/>
        <v>774</v>
      </c>
      <c r="H37" s="795">
        <f t="shared" si="4"/>
        <v>-7261</v>
      </c>
      <c r="I37" s="795">
        <f t="shared" si="0"/>
        <v>3975110</v>
      </c>
      <c r="J37" s="795">
        <f t="shared" si="4"/>
        <v>14</v>
      </c>
      <c r="K37" s="795">
        <f t="shared" si="4"/>
        <v>117</v>
      </c>
      <c r="L37" s="515">
        <f t="shared" si="1"/>
        <v>3975241</v>
      </c>
    </row>
    <row r="38" spans="1:12" ht="12.75">
      <c r="A38" s="787"/>
      <c r="B38" s="788"/>
      <c r="C38" s="788"/>
      <c r="D38" s="552"/>
      <c r="E38" s="552"/>
      <c r="F38" s="552"/>
      <c r="G38" s="552"/>
      <c r="H38" s="552"/>
      <c r="I38" s="819"/>
      <c r="J38" s="552"/>
      <c r="K38" s="552"/>
      <c r="L38" s="1254"/>
    </row>
    <row r="39" spans="1:12" ht="12.75">
      <c r="A39" s="789" t="s">
        <v>796</v>
      </c>
      <c r="B39" s="298" t="s">
        <v>562</v>
      </c>
      <c r="C39" s="298">
        <v>118</v>
      </c>
      <c r="D39" s="300">
        <v>11432</v>
      </c>
      <c r="E39" s="300">
        <v>81</v>
      </c>
      <c r="F39" s="300">
        <v>87</v>
      </c>
      <c r="G39" s="300">
        <v>152</v>
      </c>
      <c r="H39" s="300">
        <v>480</v>
      </c>
      <c r="I39" s="819">
        <f t="shared" si="0"/>
        <v>12232</v>
      </c>
      <c r="J39" s="300">
        <v>17</v>
      </c>
      <c r="K39" s="300">
        <v>0</v>
      </c>
      <c r="L39" s="1254">
        <f t="shared" si="1"/>
        <v>12249</v>
      </c>
    </row>
    <row r="40" spans="1:12" ht="12.75">
      <c r="A40" s="789" t="s">
        <v>798</v>
      </c>
      <c r="B40" s="298" t="s">
        <v>563</v>
      </c>
      <c r="C40" s="298">
        <v>138</v>
      </c>
      <c r="D40" s="300">
        <v>9654</v>
      </c>
      <c r="E40" s="300">
        <v>0</v>
      </c>
      <c r="F40" s="300">
        <v>0</v>
      </c>
      <c r="G40" s="300">
        <v>0</v>
      </c>
      <c r="H40" s="300">
        <v>0</v>
      </c>
      <c r="I40" s="819">
        <f t="shared" si="0"/>
        <v>9654</v>
      </c>
      <c r="J40" s="300">
        <v>0</v>
      </c>
      <c r="K40" s="300">
        <v>0</v>
      </c>
      <c r="L40" s="1254">
        <f t="shared" si="1"/>
        <v>9654</v>
      </c>
    </row>
    <row r="41" spans="1:12" ht="13.5" thickBot="1">
      <c r="A41" s="791" t="s">
        <v>793</v>
      </c>
      <c r="B41" s="792" t="s">
        <v>564</v>
      </c>
      <c r="C41" s="792">
        <v>146</v>
      </c>
      <c r="D41" s="553">
        <v>49118</v>
      </c>
      <c r="E41" s="553">
        <v>0</v>
      </c>
      <c r="F41" s="553">
        <v>0</v>
      </c>
      <c r="G41" s="553">
        <v>0</v>
      </c>
      <c r="H41" s="553">
        <v>0</v>
      </c>
      <c r="I41" s="820">
        <f t="shared" si="0"/>
        <v>49118</v>
      </c>
      <c r="J41" s="553">
        <v>0</v>
      </c>
      <c r="K41" s="553">
        <v>0</v>
      </c>
      <c r="L41" s="1259">
        <f t="shared" si="1"/>
        <v>49118</v>
      </c>
    </row>
    <row r="42" spans="1:12" ht="13.5" thickBot="1">
      <c r="A42" s="793" t="s">
        <v>567</v>
      </c>
      <c r="B42" s="803" t="s">
        <v>566</v>
      </c>
      <c r="C42" s="803">
        <v>147</v>
      </c>
      <c r="D42" s="795">
        <f>SUM(D39:D41)</f>
        <v>70204</v>
      </c>
      <c r="E42" s="795">
        <f>SUM(E39:E41)</f>
        <v>81</v>
      </c>
      <c r="F42" s="795">
        <f>SUM(F39:F41)</f>
        <v>87</v>
      </c>
      <c r="G42" s="795">
        <f>SUM(G39:G41)</f>
        <v>152</v>
      </c>
      <c r="H42" s="795">
        <f>SUM(H39:H41)</f>
        <v>480</v>
      </c>
      <c r="I42" s="795">
        <f t="shared" si="0"/>
        <v>71004</v>
      </c>
      <c r="J42" s="795">
        <f>SUM(J39:J41)</f>
        <v>17</v>
      </c>
      <c r="K42" s="795">
        <v>0</v>
      </c>
      <c r="L42" s="515">
        <f t="shared" si="1"/>
        <v>71021</v>
      </c>
    </row>
    <row r="43" spans="1:12" ht="13.5" thickBot="1">
      <c r="A43" s="1249"/>
      <c r="B43" s="1239"/>
      <c r="C43" s="1239"/>
      <c r="D43" s="820"/>
      <c r="E43" s="820"/>
      <c r="F43" s="820"/>
      <c r="G43" s="820"/>
      <c r="H43" s="820"/>
      <c r="I43" s="820"/>
      <c r="J43" s="820"/>
      <c r="K43" s="820"/>
      <c r="L43" s="1259"/>
    </row>
    <row r="44" spans="1:12" ht="13.5" thickBot="1">
      <c r="A44" s="793" t="s">
        <v>796</v>
      </c>
      <c r="B44" s="803" t="s">
        <v>568</v>
      </c>
      <c r="C44" s="803">
        <v>148</v>
      </c>
      <c r="D44" s="795">
        <f>SUM(D43:D43)</f>
        <v>0</v>
      </c>
      <c r="E44" s="795">
        <f>SUM(E43:E43)</f>
        <v>0</v>
      </c>
      <c r="F44" s="795">
        <f>SUM(F43:F43)</f>
        <v>0</v>
      </c>
      <c r="G44" s="795">
        <f>SUM(G43:G43)</f>
        <v>0</v>
      </c>
      <c r="H44" s="795">
        <f>SUM(H43:H43)</f>
        <v>0</v>
      </c>
      <c r="I44" s="795">
        <f t="shared" si="0"/>
        <v>0</v>
      </c>
      <c r="J44" s="795">
        <v>0</v>
      </c>
      <c r="K44" s="795">
        <f>SUM(K42:K43)</f>
        <v>0</v>
      </c>
      <c r="L44" s="515">
        <f t="shared" si="1"/>
        <v>0</v>
      </c>
    </row>
    <row r="45" spans="1:12" ht="13.5" thickBot="1">
      <c r="A45" s="1249"/>
      <c r="B45" s="1239"/>
      <c r="C45" s="1239"/>
      <c r="D45" s="820"/>
      <c r="E45" s="820"/>
      <c r="F45" s="820"/>
      <c r="G45" s="820"/>
      <c r="H45" s="820"/>
      <c r="I45" s="820"/>
      <c r="J45" s="820"/>
      <c r="K45" s="820"/>
      <c r="L45" s="1259"/>
    </row>
    <row r="46" spans="1:12" ht="13.5" thickBot="1">
      <c r="A46" s="793" t="s">
        <v>569</v>
      </c>
      <c r="B46" s="803" t="s">
        <v>570</v>
      </c>
      <c r="C46" s="803">
        <v>149</v>
      </c>
      <c r="D46" s="795">
        <f>SUM(D44:D45)</f>
        <v>0</v>
      </c>
      <c r="E46" s="795">
        <f>SUM(E44:E45)</f>
        <v>0</v>
      </c>
      <c r="F46" s="795">
        <f>SUM(F44:F45)</f>
        <v>0</v>
      </c>
      <c r="G46" s="795">
        <f>SUM(G44:G45)</f>
        <v>0</v>
      </c>
      <c r="H46" s="795">
        <f>SUM(H44:H45)</f>
        <v>0</v>
      </c>
      <c r="I46" s="795">
        <f t="shared" si="0"/>
        <v>0</v>
      </c>
      <c r="J46" s="795">
        <f>SUM(J44:J45)</f>
        <v>0</v>
      </c>
      <c r="K46" s="795">
        <f>SUM(K44:K45)</f>
        <v>0</v>
      </c>
      <c r="L46" s="515">
        <f t="shared" si="1"/>
        <v>0</v>
      </c>
    </row>
    <row r="47" spans="1:12" ht="13.5" thickBot="1">
      <c r="A47" s="1249"/>
      <c r="B47" s="1239"/>
      <c r="C47" s="1239"/>
      <c r="D47" s="820"/>
      <c r="E47" s="820"/>
      <c r="F47" s="820"/>
      <c r="G47" s="820"/>
      <c r="H47" s="820"/>
      <c r="I47" s="820"/>
      <c r="J47" s="820"/>
      <c r="K47" s="820"/>
      <c r="L47" s="1259"/>
    </row>
    <row r="48" spans="1:12" ht="13.5" thickBot="1">
      <c r="A48" s="793" t="s">
        <v>571</v>
      </c>
      <c r="B48" s="803" t="s">
        <v>572</v>
      </c>
      <c r="C48" s="803">
        <v>153</v>
      </c>
      <c r="D48" s="795">
        <v>81826</v>
      </c>
      <c r="E48" s="795">
        <v>5528</v>
      </c>
      <c r="F48" s="795">
        <v>3094</v>
      </c>
      <c r="G48" s="795">
        <v>2424</v>
      </c>
      <c r="H48" s="795">
        <v>9880</v>
      </c>
      <c r="I48" s="795">
        <f t="shared" si="0"/>
        <v>102752</v>
      </c>
      <c r="J48" s="795">
        <f>SUM(J45:J47)</f>
        <v>0</v>
      </c>
      <c r="K48" s="795">
        <f>SUM(K45:K47)</f>
        <v>0</v>
      </c>
      <c r="L48" s="515">
        <f t="shared" si="1"/>
        <v>102752</v>
      </c>
    </row>
    <row r="49" spans="1:12" ht="13.5" thickBot="1">
      <c r="A49" s="1249"/>
      <c r="B49" s="1239"/>
      <c r="C49" s="1239"/>
      <c r="D49" s="820"/>
      <c r="E49" s="820"/>
      <c r="F49" s="820"/>
      <c r="G49" s="820"/>
      <c r="H49" s="820"/>
      <c r="I49" s="820"/>
      <c r="J49" s="820"/>
      <c r="K49" s="820"/>
      <c r="L49" s="1259"/>
    </row>
    <row r="50" spans="1:12" ht="13.5" thickBot="1">
      <c r="A50" s="793"/>
      <c r="B50" s="803" t="s">
        <v>806</v>
      </c>
      <c r="C50" s="803">
        <v>154</v>
      </c>
      <c r="D50" s="795">
        <f>SUM(D37+D42+D44+D46+D48)</f>
        <v>4134720</v>
      </c>
      <c r="E50" s="795">
        <f aca="true" t="shared" si="5" ref="E50:K50">SUM(E37+E42+E44+E46+E48)</f>
        <v>4398</v>
      </c>
      <c r="F50" s="795">
        <f t="shared" si="5"/>
        <v>3299</v>
      </c>
      <c r="G50" s="795">
        <f t="shared" si="5"/>
        <v>3350</v>
      </c>
      <c r="H50" s="795">
        <f t="shared" si="5"/>
        <v>3099</v>
      </c>
      <c r="I50" s="795">
        <f t="shared" si="0"/>
        <v>4148866</v>
      </c>
      <c r="J50" s="795">
        <f t="shared" si="5"/>
        <v>31</v>
      </c>
      <c r="K50" s="795">
        <f t="shared" si="5"/>
        <v>117</v>
      </c>
      <c r="L50" s="515">
        <f t="shared" si="1"/>
        <v>4149014</v>
      </c>
    </row>
    <row r="53" ht="12.75">
      <c r="L53" s="292"/>
    </row>
    <row r="55" spans="2:6" ht="12.75">
      <c r="B55" s="812"/>
      <c r="D55" s="812"/>
      <c r="E55" s="812"/>
      <c r="F55" s="812"/>
    </row>
    <row r="56" spans="1:6" ht="12.75">
      <c r="A56" s="825"/>
      <c r="B56" s="826"/>
      <c r="D56" s="292"/>
      <c r="E56" s="292"/>
      <c r="F56" s="827"/>
    </row>
    <row r="57" spans="2:6" ht="12.75">
      <c r="B57" s="826"/>
      <c r="D57" s="292"/>
      <c r="E57" s="292"/>
      <c r="F57" s="827"/>
    </row>
    <row r="58" spans="2:6" ht="12.75">
      <c r="B58" s="826"/>
      <c r="D58" s="292"/>
      <c r="E58" s="292"/>
      <c r="F58" s="827"/>
    </row>
    <row r="59" spans="2:6" ht="12.75">
      <c r="B59" s="826"/>
      <c r="D59" s="292"/>
      <c r="E59" s="292"/>
      <c r="F59" s="827"/>
    </row>
    <row r="60" spans="1:6" ht="12.75">
      <c r="A60" s="825"/>
      <c r="B60" s="826"/>
      <c r="D60" s="292"/>
      <c r="E60" s="292"/>
      <c r="F60" s="827"/>
    </row>
    <row r="61" spans="1:6" ht="12.75">
      <c r="A61" s="766"/>
      <c r="B61" s="766"/>
      <c r="D61" s="292"/>
      <c r="E61" s="292"/>
      <c r="F61" s="292"/>
    </row>
    <row r="62" spans="4:6" ht="12.75">
      <c r="D62" s="292"/>
      <c r="E62" s="292"/>
      <c r="F62" s="292"/>
    </row>
    <row r="63" spans="1:6" ht="12.75">
      <c r="A63" s="766"/>
      <c r="B63" s="766"/>
      <c r="D63" s="827"/>
      <c r="E63" s="827"/>
      <c r="F63" s="827"/>
    </row>
    <row r="65" spans="1:2" ht="12.75">
      <c r="A65" s="766"/>
      <c r="B65" s="766"/>
    </row>
    <row r="67" spans="1:2" ht="12.75">
      <c r="A67" s="766"/>
      <c r="B67" s="815"/>
    </row>
    <row r="69" ht="12.75">
      <c r="A69" s="766"/>
    </row>
  </sheetData>
  <sheetProtection/>
  <mergeCells count="4">
    <mergeCell ref="A1:I1"/>
    <mergeCell ref="B3:L3"/>
    <mergeCell ref="B4:L4"/>
    <mergeCell ref="K5:L5"/>
  </mergeCells>
  <printOptions/>
  <pageMargins left="1.41" right="0.75" top="0.34" bottom="0.28" header="0.24" footer="0.5"/>
  <pageSetup fitToHeight="1" fitToWidth="1" horizontalDpi="300" verticalDpi="300" orientation="landscape" paperSize="8" r:id="rId1"/>
  <rowBreaks count="1" manualBreakCount="1">
    <brk id="29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44.7109375" style="0" customWidth="1"/>
    <col min="2" max="2" width="4.00390625" style="0" hidden="1" customWidth="1"/>
    <col min="3" max="4" width="15.8515625" style="0" bestFit="1" customWidth="1"/>
    <col min="5" max="5" width="14.28125" style="0" bestFit="1" customWidth="1"/>
    <col min="6" max="6" width="14.28125" style="0" customWidth="1"/>
    <col min="7" max="7" width="13.00390625" style="0" customWidth="1"/>
    <col min="8" max="8" width="12.8515625" style="0" customWidth="1"/>
    <col min="9" max="9" width="13.7109375" style="0" customWidth="1"/>
    <col min="10" max="10" width="10.140625" style="0" bestFit="1" customWidth="1"/>
  </cols>
  <sheetData>
    <row r="1" spans="1:9" ht="12.75">
      <c r="A1" s="1974" t="s">
        <v>595</v>
      </c>
      <c r="B1" s="1974"/>
      <c r="C1" s="1974"/>
      <c r="D1" s="1974"/>
      <c r="E1" s="1974"/>
      <c r="F1" s="1974"/>
      <c r="G1" s="1974"/>
      <c r="H1" s="1974"/>
      <c r="I1" s="1974"/>
    </row>
    <row r="3" spans="1:9" ht="12.75">
      <c r="A3" s="2094" t="s">
        <v>807</v>
      </c>
      <c r="B3" s="2094"/>
      <c r="C3" s="2094"/>
      <c r="D3" s="2094"/>
      <c r="E3" s="2094"/>
      <c r="F3" s="2094"/>
      <c r="G3" s="2094"/>
      <c r="H3" s="2094"/>
      <c r="I3" s="2094"/>
    </row>
    <row r="4" spans="1:9" ht="12.75">
      <c r="A4" s="2096" t="s">
        <v>871</v>
      </c>
      <c r="B4" s="2096"/>
      <c r="C4" s="2096"/>
      <c r="D4" s="2096"/>
      <c r="E4" s="2096"/>
      <c r="F4" s="2096"/>
      <c r="G4" s="2096"/>
      <c r="H4" s="2096"/>
      <c r="I4" s="2096"/>
    </row>
    <row r="5" spans="1:9" ht="12.75">
      <c r="A5" s="2094"/>
      <c r="B5" s="2094"/>
      <c r="C5" s="2094"/>
      <c r="D5" s="2094"/>
      <c r="E5" s="2094"/>
      <c r="F5" s="2094"/>
      <c r="G5" s="2094"/>
      <c r="H5" s="2094"/>
      <c r="I5" s="2094"/>
    </row>
    <row r="6" ht="12.75">
      <c r="A6" s="766"/>
    </row>
    <row r="7" spans="1:9" ht="13.5" thickBot="1">
      <c r="A7" s="766" t="s">
        <v>808</v>
      </c>
      <c r="I7" t="s">
        <v>809</v>
      </c>
    </row>
    <row r="8" spans="1:9" ht="77.25" customHeight="1">
      <c r="A8" s="828" t="s">
        <v>1408</v>
      </c>
      <c r="B8" s="829"/>
      <c r="C8" s="830" t="s">
        <v>810</v>
      </c>
      <c r="D8" s="830" t="s">
        <v>811</v>
      </c>
      <c r="E8" s="830" t="s">
        <v>812</v>
      </c>
      <c r="F8" s="830" t="s">
        <v>1509</v>
      </c>
      <c r="G8" s="830" t="s">
        <v>813</v>
      </c>
      <c r="H8" s="830" t="s">
        <v>814</v>
      </c>
      <c r="I8" s="831" t="s">
        <v>1413</v>
      </c>
    </row>
    <row r="9" spans="1:9" ht="12.75">
      <c r="A9" s="832"/>
      <c r="B9" s="833"/>
      <c r="C9" s="834"/>
      <c r="D9" s="834"/>
      <c r="E9" s="834"/>
      <c r="F9" s="834"/>
      <c r="G9" s="834"/>
      <c r="H9" s="834"/>
      <c r="I9" s="835"/>
    </row>
    <row r="10" spans="1:9" ht="12.75">
      <c r="A10" s="789" t="s">
        <v>167</v>
      </c>
      <c r="B10" s="298"/>
      <c r="C10" s="300"/>
      <c r="D10" s="300"/>
      <c r="E10" s="300">
        <v>11030000</v>
      </c>
      <c r="F10" s="300"/>
      <c r="G10" s="300"/>
      <c r="H10" s="300"/>
      <c r="I10" s="836">
        <f>SUM(C10:E10)</f>
        <v>11030000</v>
      </c>
    </row>
    <row r="11" spans="1:9" ht="12.75">
      <c r="A11" s="789" t="s">
        <v>166</v>
      </c>
      <c r="B11" s="298"/>
      <c r="C11" s="300"/>
      <c r="D11" s="300"/>
      <c r="E11" s="300">
        <v>3000000</v>
      </c>
      <c r="F11" s="300"/>
      <c r="G11" s="300"/>
      <c r="H11" s="300"/>
      <c r="I11" s="836">
        <f>SUM(C11:E11)</f>
        <v>3000000</v>
      </c>
    </row>
    <row r="12" spans="1:9" ht="12.75">
      <c r="A12" s="789" t="s">
        <v>815</v>
      </c>
      <c r="B12" s="298"/>
      <c r="C12" s="300"/>
      <c r="D12" s="300"/>
      <c r="E12" s="300"/>
      <c r="F12" s="300">
        <v>20000</v>
      </c>
      <c r="G12" s="300"/>
      <c r="H12" s="300"/>
      <c r="I12" s="836">
        <f>SUM(C12:H12)</f>
        <v>20000</v>
      </c>
    </row>
    <row r="13" spans="1:9" ht="12.75">
      <c r="A13" s="789" t="s">
        <v>816</v>
      </c>
      <c r="B13" s="298"/>
      <c r="C13" s="300"/>
      <c r="D13" s="300"/>
      <c r="E13" s="300"/>
      <c r="F13" s="300">
        <v>5037864</v>
      </c>
      <c r="G13" s="300"/>
      <c r="H13" s="300"/>
      <c r="I13" s="836">
        <f aca="true" t="shared" si="0" ref="I13:I24">SUM(C13:H13)</f>
        <v>5037864</v>
      </c>
    </row>
    <row r="14" spans="1:9" ht="12.75">
      <c r="A14" s="789" t="s">
        <v>817</v>
      </c>
      <c r="B14" s="298"/>
      <c r="C14" s="300"/>
      <c r="D14" s="300"/>
      <c r="E14" s="300"/>
      <c r="F14" s="300">
        <v>7247372</v>
      </c>
      <c r="G14" s="300"/>
      <c r="H14" s="300"/>
      <c r="I14" s="836">
        <f t="shared" si="0"/>
        <v>7247372</v>
      </c>
    </row>
    <row r="15" spans="1:9" ht="12.75">
      <c r="A15" s="789" t="s">
        <v>818</v>
      </c>
      <c r="B15" s="298"/>
      <c r="C15" s="300"/>
      <c r="D15" s="300"/>
      <c r="E15" s="300"/>
      <c r="F15" s="300">
        <v>8889232</v>
      </c>
      <c r="G15" s="300"/>
      <c r="H15" s="300"/>
      <c r="I15" s="836">
        <f t="shared" si="0"/>
        <v>8889232</v>
      </c>
    </row>
    <row r="16" spans="1:9" ht="12.75">
      <c r="A16" s="789" t="s">
        <v>819</v>
      </c>
      <c r="B16" s="298"/>
      <c r="C16" s="300"/>
      <c r="D16" s="300"/>
      <c r="E16" s="300"/>
      <c r="F16" s="300">
        <v>8559588</v>
      </c>
      <c r="G16" s="300"/>
      <c r="H16" s="300"/>
      <c r="I16" s="836">
        <f t="shared" si="0"/>
        <v>8559588</v>
      </c>
    </row>
    <row r="17" spans="1:9" ht="12.75">
      <c r="A17" s="789" t="s">
        <v>820</v>
      </c>
      <c r="B17" s="298"/>
      <c r="C17" s="300"/>
      <c r="D17" s="300"/>
      <c r="E17" s="300"/>
      <c r="F17" s="300">
        <v>11901972</v>
      </c>
      <c r="G17" s="300"/>
      <c r="H17" s="300"/>
      <c r="I17" s="836">
        <f t="shared" si="0"/>
        <v>11901972</v>
      </c>
    </row>
    <row r="18" spans="1:9" ht="12.75">
      <c r="A18" s="789" t="s">
        <v>821</v>
      </c>
      <c r="B18" s="298"/>
      <c r="C18" s="300"/>
      <c r="D18" s="300"/>
      <c r="E18" s="300"/>
      <c r="F18" s="300">
        <v>2724764</v>
      </c>
      <c r="G18" s="300"/>
      <c r="H18" s="300"/>
      <c r="I18" s="836">
        <f t="shared" si="0"/>
        <v>2724764</v>
      </c>
    </row>
    <row r="19" spans="1:9" ht="12.75">
      <c r="A19" s="789" t="s">
        <v>822</v>
      </c>
      <c r="B19" s="298"/>
      <c r="C19" s="300"/>
      <c r="D19" s="300"/>
      <c r="E19" s="300"/>
      <c r="F19" s="300">
        <v>280000</v>
      </c>
      <c r="G19" s="300"/>
      <c r="H19" s="300"/>
      <c r="I19" s="836">
        <f t="shared" si="0"/>
        <v>280000</v>
      </c>
    </row>
    <row r="20" spans="1:9" ht="12.75">
      <c r="A20" s="789" t="s">
        <v>823</v>
      </c>
      <c r="B20" s="298"/>
      <c r="C20" s="300"/>
      <c r="D20" s="300"/>
      <c r="E20" s="300"/>
      <c r="F20" s="300">
        <v>83000</v>
      </c>
      <c r="G20" s="300"/>
      <c r="H20" s="300"/>
      <c r="I20" s="836">
        <f t="shared" si="0"/>
        <v>83000</v>
      </c>
    </row>
    <row r="21" spans="1:9" ht="12.75">
      <c r="A21" s="789" t="s">
        <v>824</v>
      </c>
      <c r="B21" s="298"/>
      <c r="C21" s="300"/>
      <c r="D21" s="300"/>
      <c r="E21" s="300"/>
      <c r="F21" s="300">
        <v>10000</v>
      </c>
      <c r="G21" s="300"/>
      <c r="H21" s="300"/>
      <c r="I21" s="836">
        <f t="shared" si="0"/>
        <v>10000</v>
      </c>
    </row>
    <row r="22" spans="1:9" ht="12.75">
      <c r="A22" s="789" t="s">
        <v>825</v>
      </c>
      <c r="B22" s="298"/>
      <c r="C22" s="300"/>
      <c r="D22" s="300"/>
      <c r="E22" s="300"/>
      <c r="F22" s="300">
        <v>150000</v>
      </c>
      <c r="G22" s="300"/>
      <c r="H22" s="300"/>
      <c r="I22" s="836">
        <f t="shared" si="0"/>
        <v>150000</v>
      </c>
    </row>
    <row r="23" spans="1:9" ht="12.75">
      <c r="A23" s="789" t="s">
        <v>826</v>
      </c>
      <c r="B23" s="298"/>
      <c r="C23" s="300"/>
      <c r="D23" s="300"/>
      <c r="E23" s="300"/>
      <c r="F23" s="300">
        <v>7145000</v>
      </c>
      <c r="G23" s="300"/>
      <c r="H23" s="300"/>
      <c r="I23" s="836">
        <f t="shared" si="0"/>
        <v>7145000</v>
      </c>
    </row>
    <row r="24" spans="1:9" ht="13.5" thickBot="1">
      <c r="A24" s="800" t="s">
        <v>1510</v>
      </c>
      <c r="B24" s="801"/>
      <c r="C24" s="802"/>
      <c r="D24" s="802"/>
      <c r="E24" s="802"/>
      <c r="F24" s="802">
        <v>790000</v>
      </c>
      <c r="G24" s="802"/>
      <c r="H24" s="802"/>
      <c r="I24" s="836">
        <f t="shared" si="0"/>
        <v>790000</v>
      </c>
    </row>
    <row r="25" spans="1:10" ht="13.5" thickBot="1">
      <c r="A25" s="793" t="s">
        <v>827</v>
      </c>
      <c r="B25" s="803"/>
      <c r="C25" s="795">
        <f>SUM(C10:C23)</f>
        <v>0</v>
      </c>
      <c r="D25" s="795">
        <f>SUM(D10:D23)</f>
        <v>0</v>
      </c>
      <c r="E25" s="795">
        <f>SUM(E10:E23)</f>
        <v>14030000</v>
      </c>
      <c r="F25" s="795">
        <f>SUM(F9:F24)</f>
        <v>52838792</v>
      </c>
      <c r="G25" s="795">
        <v>0</v>
      </c>
      <c r="H25" s="795">
        <v>0</v>
      </c>
      <c r="I25" s="798">
        <f>SUM(I9:I24)</f>
        <v>66868792</v>
      </c>
      <c r="J25" s="292"/>
    </row>
    <row r="26" spans="1:9" ht="12.75">
      <c r="A26" s="787"/>
      <c r="B26" s="788"/>
      <c r="C26" s="552"/>
      <c r="D26" s="552"/>
      <c r="E26" s="552"/>
      <c r="F26" s="552"/>
      <c r="G26" s="552"/>
      <c r="H26" s="552"/>
      <c r="I26" s="804"/>
    </row>
    <row r="27" spans="1:9" ht="12.75">
      <c r="A27" s="789" t="s">
        <v>828</v>
      </c>
      <c r="B27" s="298"/>
      <c r="C27" s="300"/>
      <c r="D27" s="300"/>
      <c r="E27" s="300"/>
      <c r="F27" s="300"/>
      <c r="G27" s="300">
        <v>9000</v>
      </c>
      <c r="H27" s="300"/>
      <c r="I27" s="837">
        <f>SUM(C27:G27)</f>
        <v>9000</v>
      </c>
    </row>
    <row r="28" spans="1:9" ht="13.5" thickBot="1">
      <c r="A28" s="791" t="s">
        <v>829</v>
      </c>
      <c r="B28" s="792"/>
      <c r="C28" s="553"/>
      <c r="D28" s="553"/>
      <c r="E28" s="553"/>
      <c r="F28" s="553"/>
      <c r="G28" s="553"/>
      <c r="H28" s="553"/>
      <c r="I28" s="838">
        <f>SUM(C28:G28)</f>
        <v>0</v>
      </c>
    </row>
    <row r="29" spans="1:9" ht="13.5" thickBot="1">
      <c r="A29" s="793" t="s">
        <v>830</v>
      </c>
      <c r="B29" s="803"/>
      <c r="C29" s="795">
        <f>SUM(C27:C28)</f>
        <v>0</v>
      </c>
      <c r="D29" s="795">
        <f>SUM(D27:D28)</f>
        <v>0</v>
      </c>
      <c r="E29" s="795">
        <f>SUM(E27:E28)</f>
        <v>0</v>
      </c>
      <c r="F29" s="795"/>
      <c r="G29" s="795">
        <f>SUM(G27:G28)</f>
        <v>9000</v>
      </c>
      <c r="H29" s="795"/>
      <c r="I29" s="798">
        <f>SUM(I27:I28)</f>
        <v>9000</v>
      </c>
    </row>
    <row r="30" spans="1:9" ht="13.5" thickBot="1">
      <c r="A30" s="800"/>
      <c r="B30" s="801"/>
      <c r="C30" s="802"/>
      <c r="D30" s="802"/>
      <c r="E30" s="802"/>
      <c r="F30" s="802"/>
      <c r="G30" s="802"/>
      <c r="H30" s="802"/>
      <c r="I30" s="839"/>
    </row>
    <row r="31" spans="1:9" ht="13.5" thickBot="1">
      <c r="A31" s="793" t="s">
        <v>1511</v>
      </c>
      <c r="B31" s="794"/>
      <c r="C31" s="796">
        <f aca="true" t="shared" si="1" ref="C31:I31">SUM(C25+C29)</f>
        <v>0</v>
      </c>
      <c r="D31" s="796">
        <f t="shared" si="1"/>
        <v>0</v>
      </c>
      <c r="E31" s="796">
        <f t="shared" si="1"/>
        <v>14030000</v>
      </c>
      <c r="F31" s="796"/>
      <c r="G31" s="796">
        <f t="shared" si="1"/>
        <v>9000</v>
      </c>
      <c r="H31" s="796">
        <f t="shared" si="1"/>
        <v>0</v>
      </c>
      <c r="I31" s="798">
        <f t="shared" si="1"/>
        <v>66877792</v>
      </c>
    </row>
    <row r="32" spans="1:9" ht="12.75">
      <c r="A32" s="780"/>
      <c r="B32" s="780"/>
      <c r="C32" s="780"/>
      <c r="D32" s="780"/>
      <c r="E32" s="780"/>
      <c r="F32" s="780"/>
      <c r="G32" s="780"/>
      <c r="H32" s="780"/>
      <c r="I32" s="780"/>
    </row>
    <row r="33" spans="1:9" ht="12.75">
      <c r="A33" s="780"/>
      <c r="B33" s="780"/>
      <c r="C33" s="780"/>
      <c r="D33" s="780"/>
      <c r="E33" s="780"/>
      <c r="F33" s="780"/>
      <c r="G33" s="780"/>
      <c r="H33" s="780"/>
      <c r="I33" s="780"/>
    </row>
    <row r="34" spans="1:9" ht="12.75">
      <c r="A34" s="780"/>
      <c r="B34" s="780"/>
      <c r="C34" s="780"/>
      <c r="D34" s="780"/>
      <c r="E34" s="780"/>
      <c r="F34" s="780"/>
      <c r="G34" s="780"/>
      <c r="H34" s="780"/>
      <c r="I34" s="780"/>
    </row>
    <row r="35" spans="1:9" ht="12.75">
      <c r="A35" s="780"/>
      <c r="B35" s="780"/>
      <c r="C35" s="780"/>
      <c r="D35" s="780"/>
      <c r="E35" s="780"/>
      <c r="F35" s="780"/>
      <c r="G35" s="780"/>
      <c r="H35" s="780"/>
      <c r="I35" s="780"/>
    </row>
    <row r="36" spans="1:9" ht="12.75">
      <c r="A36" s="780"/>
      <c r="B36" s="780"/>
      <c r="C36" s="780"/>
      <c r="D36" s="780"/>
      <c r="E36" s="780"/>
      <c r="F36" s="780"/>
      <c r="G36" s="780"/>
      <c r="H36" s="780"/>
      <c r="I36" s="780"/>
    </row>
    <row r="37" spans="1:9" ht="12.75">
      <c r="A37" s="780"/>
      <c r="B37" s="780"/>
      <c r="C37" s="780"/>
      <c r="D37" s="780"/>
      <c r="E37" s="780"/>
      <c r="F37" s="780"/>
      <c r="G37" s="780"/>
      <c r="H37" s="780"/>
      <c r="I37" s="780"/>
    </row>
    <row r="38" spans="1:9" ht="12.75">
      <c r="A38" s="780"/>
      <c r="B38" s="780"/>
      <c r="C38" s="780"/>
      <c r="D38" s="780"/>
      <c r="E38" s="780"/>
      <c r="F38" s="780"/>
      <c r="G38" s="780"/>
      <c r="H38" s="780"/>
      <c r="I38" s="780"/>
    </row>
    <row r="39" spans="1:9" ht="12.75">
      <c r="A39" s="780"/>
      <c r="B39" s="780"/>
      <c r="C39" s="780"/>
      <c r="D39" s="780"/>
      <c r="E39" s="780"/>
      <c r="F39" s="780"/>
      <c r="G39" s="780"/>
      <c r="H39" s="780"/>
      <c r="I39" s="780"/>
    </row>
    <row r="40" spans="1:9" ht="12.75">
      <c r="A40" s="780"/>
      <c r="B40" s="780"/>
      <c r="C40" s="780"/>
      <c r="D40" s="780"/>
      <c r="E40" s="780"/>
      <c r="F40" s="780"/>
      <c r="G40" s="780"/>
      <c r="H40" s="780"/>
      <c r="I40" s="780"/>
    </row>
    <row r="41" spans="1:9" ht="12.75">
      <c r="A41" s="780"/>
      <c r="B41" s="780"/>
      <c r="C41" s="780"/>
      <c r="D41" s="780"/>
      <c r="E41" s="780"/>
      <c r="F41" s="780"/>
      <c r="G41" s="780"/>
      <c r="H41" s="780"/>
      <c r="I41" s="780"/>
    </row>
    <row r="42" spans="1:9" ht="12.75">
      <c r="A42" s="780"/>
      <c r="B42" s="780"/>
      <c r="C42" s="780"/>
      <c r="D42" s="780"/>
      <c r="E42" s="780"/>
      <c r="F42" s="780"/>
      <c r="G42" s="780"/>
      <c r="H42" s="780"/>
      <c r="I42" s="780"/>
    </row>
    <row r="43" spans="1:9" ht="12.75">
      <c r="A43" s="780"/>
      <c r="B43" s="780"/>
      <c r="C43" s="780"/>
      <c r="D43" s="780"/>
      <c r="E43" s="780"/>
      <c r="F43" s="780"/>
      <c r="G43" s="780"/>
      <c r="H43" s="780"/>
      <c r="I43" s="780"/>
    </row>
    <row r="44" spans="1:9" ht="12.75">
      <c r="A44" s="780"/>
      <c r="B44" s="780"/>
      <c r="C44" s="780"/>
      <c r="D44" s="780"/>
      <c r="E44" s="780"/>
      <c r="F44" s="780"/>
      <c r="G44" s="780"/>
      <c r="H44" s="780"/>
      <c r="I44" s="780"/>
    </row>
    <row r="45" spans="1:9" ht="12.75">
      <c r="A45" s="780"/>
      <c r="B45" s="780"/>
      <c r="C45" s="780"/>
      <c r="D45" s="780"/>
      <c r="E45" s="780"/>
      <c r="F45" s="780"/>
      <c r="G45" s="780"/>
      <c r="H45" s="780"/>
      <c r="I45" s="780"/>
    </row>
  </sheetData>
  <sheetProtection/>
  <mergeCells count="4">
    <mergeCell ref="A3:I3"/>
    <mergeCell ref="A4:I4"/>
    <mergeCell ref="A5:I5"/>
    <mergeCell ref="A1:I1"/>
  </mergeCells>
  <printOptions/>
  <pageMargins left="2.7" right="0.75" top="1.15" bottom="1" header="0.5" footer="0.5"/>
  <pageSetup horizontalDpi="600" verticalDpi="600" orientation="landscape" paperSize="8" scale="91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23.140625" style="0" bestFit="1" customWidth="1"/>
    <col min="2" max="2" width="13.8515625" style="0" customWidth="1"/>
    <col min="3" max="3" width="15.140625" style="0" customWidth="1"/>
    <col min="4" max="6" width="16.8515625" style="0" hidden="1" customWidth="1"/>
    <col min="7" max="7" width="11.140625" style="0" customWidth="1"/>
    <col min="8" max="8" width="0.13671875" style="0" hidden="1" customWidth="1"/>
    <col min="9" max="9" width="17.00390625" style="0" bestFit="1" customWidth="1"/>
  </cols>
  <sheetData>
    <row r="1" spans="1:9" ht="12.75">
      <c r="A1" s="1974" t="s">
        <v>594</v>
      </c>
      <c r="B1" s="1974"/>
      <c r="C1" s="1974"/>
      <c r="D1" s="1974"/>
      <c r="E1" s="1974"/>
      <c r="F1" s="1974"/>
      <c r="G1" s="1974"/>
      <c r="H1" s="1974"/>
      <c r="I1" s="1974"/>
    </row>
    <row r="3" spans="1:9" ht="12.75">
      <c r="A3" s="2106" t="s">
        <v>1505</v>
      </c>
      <c r="B3" s="2106"/>
      <c r="C3" s="2106"/>
      <c r="D3" s="2106"/>
      <c r="E3" s="2106"/>
      <c r="F3" s="2106"/>
      <c r="G3" s="2106"/>
      <c r="H3" s="2106"/>
      <c r="I3" s="2106"/>
    </row>
    <row r="4" spans="1:9" ht="12.75">
      <c r="A4" s="2106" t="s">
        <v>869</v>
      </c>
      <c r="B4" s="2106"/>
      <c r="C4" s="2106"/>
      <c r="D4" s="2106"/>
      <c r="E4" s="2106"/>
      <c r="F4" s="2106"/>
      <c r="G4" s="2106"/>
      <c r="H4" s="2106"/>
      <c r="I4" s="2106"/>
    </row>
    <row r="5" spans="1:9" ht="12.75">
      <c r="A5" s="2106" t="s">
        <v>868</v>
      </c>
      <c r="B5" s="2106"/>
      <c r="C5" s="2106"/>
      <c r="D5" s="2106"/>
      <c r="E5" s="2106"/>
      <c r="F5" s="2106"/>
      <c r="G5" s="2106"/>
      <c r="H5" s="2106"/>
      <c r="I5" s="2106"/>
    </row>
    <row r="6" spans="1:5" ht="12.75">
      <c r="A6" s="8"/>
      <c r="B6" s="842"/>
      <c r="C6" s="8"/>
      <c r="D6" s="843"/>
      <c r="E6" s="298"/>
    </row>
    <row r="7" spans="1:9" ht="13.5" thickBot="1">
      <c r="A7" s="8"/>
      <c r="B7" s="8"/>
      <c r="C7" s="8"/>
      <c r="D7" s="844"/>
      <c r="E7" s="792"/>
      <c r="G7" s="2114" t="s">
        <v>831</v>
      </c>
      <c r="H7" s="2114"/>
      <c r="I7" s="2114"/>
    </row>
    <row r="8" spans="1:9" ht="13.5" thickBot="1">
      <c r="A8" s="2092" t="s">
        <v>832</v>
      </c>
      <c r="B8" s="2115" t="s">
        <v>833</v>
      </c>
      <c r="C8" s="2116"/>
      <c r="D8" s="2116"/>
      <c r="E8" s="2116"/>
      <c r="F8" s="2116"/>
      <c r="G8" s="2116"/>
      <c r="H8" s="2116"/>
      <c r="I8" s="2117"/>
    </row>
    <row r="9" spans="1:9" ht="13.5" thickBot="1">
      <c r="A9" s="2093"/>
      <c r="B9" s="768" t="s">
        <v>834</v>
      </c>
      <c r="C9" s="769" t="s">
        <v>835</v>
      </c>
      <c r="D9" s="769"/>
      <c r="E9" s="769"/>
      <c r="F9" s="769"/>
      <c r="G9" s="2118" t="s">
        <v>1413</v>
      </c>
      <c r="H9" s="2118"/>
      <c r="I9" s="2119"/>
    </row>
    <row r="10" spans="1:9" ht="12.75">
      <c r="A10" s="787" t="s">
        <v>836</v>
      </c>
      <c r="B10" s="552">
        <v>4000</v>
      </c>
      <c r="C10" s="552">
        <v>54047</v>
      </c>
      <c r="D10" s="799"/>
      <c r="E10" s="552"/>
      <c r="F10" s="806"/>
      <c r="G10" s="2109">
        <f>SUM(B10:F10)</f>
        <v>58047</v>
      </c>
      <c r="H10" s="2109"/>
      <c r="I10" s="2110"/>
    </row>
    <row r="11" spans="1:9" ht="12.75">
      <c r="A11" s="789" t="s">
        <v>837</v>
      </c>
      <c r="B11" s="806">
        <v>99664</v>
      </c>
      <c r="C11" s="300">
        <v>327771</v>
      </c>
      <c r="D11" s="790"/>
      <c r="E11" s="300"/>
      <c r="F11" s="806"/>
      <c r="G11" s="2107">
        <f aca="true" t="shared" si="0" ref="G11:G20">SUM(B11:F11)</f>
        <v>427435</v>
      </c>
      <c r="H11" s="2107"/>
      <c r="I11" s="2108"/>
    </row>
    <row r="12" spans="1:9" ht="12.75">
      <c r="A12" s="789" t="s">
        <v>838</v>
      </c>
      <c r="B12" s="300">
        <v>32600</v>
      </c>
      <c r="C12" s="300">
        <v>33400</v>
      </c>
      <c r="D12" s="790"/>
      <c r="E12" s="300"/>
      <c r="F12" s="806"/>
      <c r="G12" s="2107">
        <f>SUM(B12:F12)</f>
        <v>66000</v>
      </c>
      <c r="H12" s="2107"/>
      <c r="I12" s="2108"/>
    </row>
    <row r="13" spans="1:9" ht="12.75">
      <c r="A13" s="789" t="s">
        <v>839</v>
      </c>
      <c r="B13" s="300">
        <v>11852910</v>
      </c>
      <c r="C13" s="300">
        <v>29384837</v>
      </c>
      <c r="D13" s="790"/>
      <c r="E13" s="300"/>
      <c r="F13" s="806"/>
      <c r="G13" s="2107">
        <f t="shared" si="0"/>
        <v>41237747</v>
      </c>
      <c r="H13" s="2107"/>
      <c r="I13" s="2108"/>
    </row>
    <row r="14" spans="1:9" ht="12.75">
      <c r="A14" s="789" t="s">
        <v>502</v>
      </c>
      <c r="B14" s="300">
        <v>309785</v>
      </c>
      <c r="C14" s="300">
        <v>1297391</v>
      </c>
      <c r="D14" s="790"/>
      <c r="E14" s="300"/>
      <c r="F14" s="806"/>
      <c r="G14" s="2107">
        <f t="shared" si="0"/>
        <v>1607176</v>
      </c>
      <c r="H14" s="2107"/>
      <c r="I14" s="2108"/>
    </row>
    <row r="15" spans="1:9" ht="12.75">
      <c r="A15" s="789" t="s">
        <v>1512</v>
      </c>
      <c r="B15" s="300">
        <v>0</v>
      </c>
      <c r="C15" s="300">
        <v>16800</v>
      </c>
      <c r="D15" s="790"/>
      <c r="E15" s="300"/>
      <c r="F15" s="806"/>
      <c r="G15" s="2111">
        <f>SUM(B15:H15)</f>
        <v>16800</v>
      </c>
      <c r="H15" s="2112"/>
      <c r="I15" s="2113"/>
    </row>
    <row r="16" spans="1:9" ht="12.75">
      <c r="A16" s="789" t="s">
        <v>844</v>
      </c>
      <c r="B16" s="300">
        <v>8313</v>
      </c>
      <c r="C16" s="300">
        <v>0</v>
      </c>
      <c r="D16" s="790"/>
      <c r="E16" s="300"/>
      <c r="F16" s="806"/>
      <c r="G16" s="2107">
        <f>SUM(B16:F16)</f>
        <v>8313</v>
      </c>
      <c r="H16" s="2107"/>
      <c r="I16" s="2108"/>
    </row>
    <row r="17" spans="1:9" ht="12.75">
      <c r="A17" s="789" t="s">
        <v>840</v>
      </c>
      <c r="B17" s="300">
        <v>86894</v>
      </c>
      <c r="C17" s="300">
        <v>171899</v>
      </c>
      <c r="D17" s="790"/>
      <c r="E17" s="300"/>
      <c r="F17" s="806"/>
      <c r="G17" s="2107">
        <f t="shared" si="0"/>
        <v>258793</v>
      </c>
      <c r="H17" s="2107"/>
      <c r="I17" s="2108"/>
    </row>
    <row r="18" spans="1:9" ht="12.75">
      <c r="A18" s="789" t="s">
        <v>841</v>
      </c>
      <c r="B18" s="300">
        <v>36576</v>
      </c>
      <c r="C18" s="300">
        <v>10000</v>
      </c>
      <c r="D18" s="790"/>
      <c r="E18" s="300"/>
      <c r="F18" s="806"/>
      <c r="G18" s="2107">
        <f t="shared" si="0"/>
        <v>46576</v>
      </c>
      <c r="H18" s="2107"/>
      <c r="I18" s="2108"/>
    </row>
    <row r="19" spans="1:9" ht="12.75">
      <c r="A19" s="789" t="s">
        <v>842</v>
      </c>
      <c r="B19" s="300">
        <v>8250</v>
      </c>
      <c r="C19" s="300">
        <v>23850</v>
      </c>
      <c r="D19" s="790"/>
      <c r="E19" s="300"/>
      <c r="F19" s="806"/>
      <c r="G19" s="2107">
        <f t="shared" si="0"/>
        <v>32100</v>
      </c>
      <c r="H19" s="2107"/>
      <c r="I19" s="2108"/>
    </row>
    <row r="20" spans="1:9" ht="13.5" thickBot="1">
      <c r="A20" s="789" t="s">
        <v>843</v>
      </c>
      <c r="B20" s="300">
        <v>16497</v>
      </c>
      <c r="C20" s="300">
        <v>89956</v>
      </c>
      <c r="D20" s="790"/>
      <c r="E20" s="300"/>
      <c r="F20" s="806"/>
      <c r="G20" s="2107">
        <f t="shared" si="0"/>
        <v>106453</v>
      </c>
      <c r="H20" s="2107"/>
      <c r="I20" s="2108"/>
    </row>
    <row r="21" spans="1:9" ht="13.5" thickBot="1">
      <c r="A21" s="793" t="s">
        <v>845</v>
      </c>
      <c r="B21" s="795">
        <f>SUM(B10:B20)</f>
        <v>12455489</v>
      </c>
      <c r="C21" s="795">
        <f>SUM(C10:C20)</f>
        <v>31409951</v>
      </c>
      <c r="D21" s="797"/>
      <c r="E21" s="795"/>
      <c r="F21" s="846"/>
      <c r="G21" s="2104">
        <f>SUM(G10:I20)</f>
        <v>0</v>
      </c>
      <c r="H21" s="2104"/>
      <c r="I21" s="2105"/>
    </row>
    <row r="22" spans="1:9" ht="12.75">
      <c r="A22" s="814"/>
      <c r="B22" s="806"/>
      <c r="C22" s="806"/>
      <c r="D22" s="806"/>
      <c r="E22" s="806"/>
      <c r="F22" s="806"/>
      <c r="G22" s="847"/>
      <c r="H22" s="806"/>
      <c r="I22" s="806"/>
    </row>
    <row r="23" spans="1:9" ht="12.75">
      <c r="A23" s="848"/>
      <c r="B23" s="807"/>
      <c r="C23" s="807"/>
      <c r="D23" s="807"/>
      <c r="E23" s="807"/>
      <c r="F23" s="807"/>
      <c r="G23" s="807"/>
      <c r="H23" s="807"/>
      <c r="I23" s="807"/>
    </row>
    <row r="24" ht="12.75">
      <c r="I24" s="292"/>
    </row>
    <row r="25" spans="1:9" ht="12.75">
      <c r="A25" s="2106" t="s">
        <v>1505</v>
      </c>
      <c r="B25" s="2106"/>
      <c r="C25" s="2106"/>
      <c r="D25" s="2106"/>
      <c r="E25" s="2106"/>
      <c r="F25" s="2106"/>
      <c r="G25" s="2106"/>
      <c r="H25" s="2106"/>
      <c r="I25" s="2106"/>
    </row>
    <row r="26" spans="1:9" ht="12.75">
      <c r="A26" s="2106" t="s">
        <v>870</v>
      </c>
      <c r="B26" s="2106"/>
      <c r="C26" s="2106"/>
      <c r="D26" s="2106"/>
      <c r="E26" s="2106"/>
      <c r="F26" s="2106"/>
      <c r="G26" s="2106"/>
      <c r="H26" s="2106"/>
      <c r="I26" s="2106"/>
    </row>
    <row r="27" spans="1:9" ht="12.75">
      <c r="A27" s="2106" t="s">
        <v>868</v>
      </c>
      <c r="B27" s="2106"/>
      <c r="C27" s="2106"/>
      <c r="D27" s="2106"/>
      <c r="E27" s="2106"/>
      <c r="F27" s="2106"/>
      <c r="G27" s="2106"/>
      <c r="H27" s="2106"/>
      <c r="I27" s="2106"/>
    </row>
    <row r="28" spans="1:5" ht="12.75">
      <c r="A28" s="8"/>
      <c r="B28" s="842"/>
      <c r="C28" s="8"/>
      <c r="D28" s="843"/>
      <c r="E28" s="298"/>
    </row>
    <row r="29" spans="1:9" ht="13.5" thickBot="1">
      <c r="A29" s="8"/>
      <c r="B29" s="8"/>
      <c r="C29" s="8"/>
      <c r="D29" s="844"/>
      <c r="E29" s="792"/>
      <c r="I29" s="849" t="s">
        <v>809</v>
      </c>
    </row>
    <row r="30" spans="1:9" ht="12.75">
      <c r="A30" s="2097" t="s">
        <v>832</v>
      </c>
      <c r="B30" s="2099" t="s">
        <v>846</v>
      </c>
      <c r="C30" s="2100"/>
      <c r="D30" s="2100"/>
      <c r="E30" s="2100"/>
      <c r="F30" s="2100"/>
      <c r="G30" s="2101"/>
      <c r="H30" s="850"/>
      <c r="I30" s="2102" t="s">
        <v>847</v>
      </c>
    </row>
    <row r="31" spans="1:9" ht="13.5" thickBot="1">
      <c r="A31" s="2098"/>
      <c r="B31" s="851" t="s">
        <v>834</v>
      </c>
      <c r="C31" s="851" t="s">
        <v>835</v>
      </c>
      <c r="D31" s="851"/>
      <c r="E31" s="851"/>
      <c r="F31" s="851"/>
      <c r="G31" s="851" t="s">
        <v>1413</v>
      </c>
      <c r="H31" s="851"/>
      <c r="I31" s="2103"/>
    </row>
    <row r="32" spans="1:9" ht="12.75">
      <c r="A32" s="787" t="s">
        <v>836</v>
      </c>
      <c r="B32" s="552">
        <v>786434</v>
      </c>
      <c r="C32" s="552">
        <v>762415</v>
      </c>
      <c r="D32" s="799"/>
      <c r="E32" s="552"/>
      <c r="F32" s="806"/>
      <c r="G32" s="552">
        <f>SUM(B32:F32)</f>
        <v>1548849</v>
      </c>
      <c r="H32" s="806"/>
      <c r="I32" s="804">
        <v>-1213102</v>
      </c>
    </row>
    <row r="33" spans="1:9" ht="12.75">
      <c r="A33" s="789" t="s">
        <v>837</v>
      </c>
      <c r="B33" s="806">
        <v>1064058</v>
      </c>
      <c r="C33" s="300">
        <v>796883</v>
      </c>
      <c r="D33" s="790"/>
      <c r="E33" s="300"/>
      <c r="F33" s="806"/>
      <c r="G33" s="300">
        <f aca="true" t="shared" si="1" ref="G33:G43">SUM(B33:F33)</f>
        <v>1860941</v>
      </c>
      <c r="H33" s="806"/>
      <c r="I33" s="837">
        <v>-1208935</v>
      </c>
    </row>
    <row r="34" spans="1:9" ht="12.75">
      <c r="A34" s="789" t="s">
        <v>838</v>
      </c>
      <c r="B34" s="300">
        <v>322800</v>
      </c>
      <c r="C34" s="300">
        <v>0</v>
      </c>
      <c r="D34" s="790"/>
      <c r="E34" s="300"/>
      <c r="F34" s="806"/>
      <c r="G34" s="300">
        <f t="shared" si="1"/>
        <v>322800</v>
      </c>
      <c r="H34" s="806"/>
      <c r="I34" s="837">
        <v>-322800</v>
      </c>
    </row>
    <row r="35" spans="1:9" ht="12.75">
      <c r="A35" s="789" t="s">
        <v>839</v>
      </c>
      <c r="B35" s="300">
        <v>42074034</v>
      </c>
      <c r="C35" s="300">
        <v>14643232</v>
      </c>
      <c r="D35" s="790"/>
      <c r="E35" s="300"/>
      <c r="F35" s="806"/>
      <c r="G35" s="300">
        <f t="shared" si="1"/>
        <v>56717266</v>
      </c>
      <c r="H35" s="806"/>
      <c r="I35" s="837">
        <v>-40696900</v>
      </c>
    </row>
    <row r="36" spans="1:9" ht="12.75">
      <c r="A36" s="789" t="s">
        <v>502</v>
      </c>
      <c r="B36" s="300">
        <v>8704643</v>
      </c>
      <c r="C36" s="300">
        <v>3421964</v>
      </c>
      <c r="D36" s="790"/>
      <c r="E36" s="300"/>
      <c r="F36" s="806"/>
      <c r="G36" s="300">
        <f t="shared" si="1"/>
        <v>12126607</v>
      </c>
      <c r="H36" s="806"/>
      <c r="I36" s="837">
        <v>-7356689</v>
      </c>
    </row>
    <row r="37" spans="1:9" ht="12.75">
      <c r="A37" s="789" t="s">
        <v>1512</v>
      </c>
      <c r="B37" s="300">
        <v>0</v>
      </c>
      <c r="C37" s="300">
        <v>33800</v>
      </c>
      <c r="D37" s="790"/>
      <c r="E37" s="300"/>
      <c r="F37" s="806"/>
      <c r="G37" s="300">
        <f t="shared" si="1"/>
        <v>33800</v>
      </c>
      <c r="H37" s="806"/>
      <c r="I37" s="837">
        <v>0</v>
      </c>
    </row>
    <row r="38" spans="1:9" ht="12.75">
      <c r="A38" s="789" t="s">
        <v>844</v>
      </c>
      <c r="B38" s="300">
        <v>108225</v>
      </c>
      <c r="C38" s="300">
        <v>0</v>
      </c>
      <c r="D38" s="790"/>
      <c r="E38" s="300"/>
      <c r="F38" s="806"/>
      <c r="G38" s="300">
        <f t="shared" si="1"/>
        <v>108225</v>
      </c>
      <c r="H38" s="806"/>
      <c r="I38" s="837">
        <v>-102814</v>
      </c>
    </row>
    <row r="39" spans="1:9" ht="12.75">
      <c r="A39" s="789" t="s">
        <v>840</v>
      </c>
      <c r="B39" s="300">
        <v>25583868</v>
      </c>
      <c r="C39" s="300">
        <v>3725839</v>
      </c>
      <c r="D39" s="790"/>
      <c r="E39" s="300"/>
      <c r="F39" s="806"/>
      <c r="G39" s="300">
        <f t="shared" si="1"/>
        <v>29309707</v>
      </c>
      <c r="H39" s="806"/>
      <c r="I39" s="837">
        <v>-21285757</v>
      </c>
    </row>
    <row r="40" spans="1:9" ht="12.75">
      <c r="A40" s="789" t="s">
        <v>841</v>
      </c>
      <c r="B40" s="300">
        <v>0</v>
      </c>
      <c r="C40" s="300">
        <v>22660</v>
      </c>
      <c r="D40" s="790"/>
      <c r="E40" s="300"/>
      <c r="F40" s="806"/>
      <c r="G40" s="300">
        <f t="shared" si="1"/>
        <v>22660</v>
      </c>
      <c r="H40" s="806"/>
      <c r="I40" s="837">
        <v>0</v>
      </c>
    </row>
    <row r="41" spans="1:9" ht="12.75">
      <c r="A41" s="789" t="s">
        <v>842</v>
      </c>
      <c r="B41" s="300">
        <v>337290</v>
      </c>
      <c r="C41" s="300">
        <v>0</v>
      </c>
      <c r="D41" s="790"/>
      <c r="E41" s="300"/>
      <c r="F41" s="806"/>
      <c r="G41" s="300">
        <f t="shared" si="1"/>
        <v>337290</v>
      </c>
      <c r="H41" s="806"/>
      <c r="I41" s="837">
        <v>-241129</v>
      </c>
    </row>
    <row r="42" spans="1:9" ht="13.5" thickBot="1">
      <c r="A42" s="789" t="s">
        <v>843</v>
      </c>
      <c r="B42" s="300">
        <v>18749393</v>
      </c>
      <c r="C42" s="300">
        <v>11817840</v>
      </c>
      <c r="D42" s="790"/>
      <c r="E42" s="300"/>
      <c r="F42" s="806"/>
      <c r="G42" s="1452">
        <f t="shared" si="1"/>
        <v>30567233</v>
      </c>
      <c r="H42" s="806"/>
      <c r="I42" s="837">
        <v>0</v>
      </c>
    </row>
    <row r="43" spans="1:9" ht="13.5" thickBot="1">
      <c r="A43" s="793" t="s">
        <v>848</v>
      </c>
      <c r="B43" s="795">
        <f>SUM(B32:B42)</f>
        <v>97730745</v>
      </c>
      <c r="C43" s="795">
        <f>SUM(C32:C42)</f>
        <v>35224633</v>
      </c>
      <c r="D43" s="797"/>
      <c r="E43" s="795"/>
      <c r="F43" s="846"/>
      <c r="G43" s="631">
        <f t="shared" si="1"/>
        <v>132955378</v>
      </c>
      <c r="H43" s="852"/>
      <c r="I43" s="798">
        <f>SUM(I32:I42)</f>
        <v>-72428126</v>
      </c>
    </row>
    <row r="44" spans="1:9" ht="13.5" thickBot="1">
      <c r="A44" s="853" t="s">
        <v>847</v>
      </c>
      <c r="B44" s="802"/>
      <c r="C44" s="802"/>
      <c r="D44" s="802"/>
      <c r="E44" s="802"/>
      <c r="F44" s="802"/>
      <c r="G44" s="840">
        <v>-72428126</v>
      </c>
      <c r="H44" s="802"/>
      <c r="I44" s="839"/>
    </row>
    <row r="45" spans="1:9" ht="13.5" thickBot="1">
      <c r="A45" s="855" t="s">
        <v>849</v>
      </c>
      <c r="B45" s="795"/>
      <c r="C45" s="795"/>
      <c r="D45" s="795"/>
      <c r="E45" s="795"/>
      <c r="F45" s="795"/>
      <c r="G45" s="631">
        <f>SUM(G43:G44)</f>
        <v>60527252</v>
      </c>
      <c r="H45" s="795"/>
      <c r="I45" s="798"/>
    </row>
    <row r="46" ht="12.75">
      <c r="G46" t="s">
        <v>1504</v>
      </c>
    </row>
  </sheetData>
  <sheetProtection/>
  <mergeCells count="26">
    <mergeCell ref="G15:I15"/>
    <mergeCell ref="G7:I7"/>
    <mergeCell ref="A8:A9"/>
    <mergeCell ref="B8:I8"/>
    <mergeCell ref="G9:I9"/>
    <mergeCell ref="A1:I1"/>
    <mergeCell ref="A3:I3"/>
    <mergeCell ref="A4:I4"/>
    <mergeCell ref="A5:I5"/>
    <mergeCell ref="G17:I17"/>
    <mergeCell ref="G18:I18"/>
    <mergeCell ref="G19:I19"/>
    <mergeCell ref="G20:I20"/>
    <mergeCell ref="G10:I10"/>
    <mergeCell ref="G11:I11"/>
    <mergeCell ref="G12:I12"/>
    <mergeCell ref="G16:I16"/>
    <mergeCell ref="G13:I13"/>
    <mergeCell ref="G14:I14"/>
    <mergeCell ref="A30:A31"/>
    <mergeCell ref="B30:G30"/>
    <mergeCell ref="I30:I31"/>
    <mergeCell ref="G21:I21"/>
    <mergeCell ref="A25:I25"/>
    <mergeCell ref="A26:I26"/>
    <mergeCell ref="A27:I27"/>
  </mergeCells>
  <printOptions/>
  <pageMargins left="1.07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28.28125" style="0" customWidth="1"/>
    <col min="2" max="2" width="4.00390625" style="0" hidden="1" customWidth="1"/>
    <col min="3" max="3" width="4.00390625" style="0" customWidth="1"/>
    <col min="4" max="4" width="9.421875" style="0" customWidth="1"/>
    <col min="6" max="6" width="7.8515625" style="0" customWidth="1"/>
    <col min="7" max="7" width="8.57421875" style="0" bestFit="1" customWidth="1"/>
    <col min="8" max="8" width="9.421875" style="0" customWidth="1"/>
    <col min="9" max="9" width="9.421875" style="5" customWidth="1"/>
    <col min="10" max="10" width="8.421875" style="0" customWidth="1"/>
    <col min="11" max="11" width="8.57421875" style="0" customWidth="1"/>
    <col min="12" max="12" width="13.7109375" style="5" bestFit="1" customWidth="1"/>
    <col min="13" max="13" width="11.00390625" style="0" customWidth="1"/>
  </cols>
  <sheetData>
    <row r="1" spans="1:9" ht="12.75">
      <c r="A1" s="1974" t="s">
        <v>593</v>
      </c>
      <c r="B1" s="1974"/>
      <c r="C1" s="1974"/>
      <c r="D1" s="1974"/>
      <c r="E1" s="1974"/>
      <c r="F1" s="1974"/>
      <c r="G1" s="1974"/>
      <c r="H1" s="1974"/>
      <c r="I1" s="1974"/>
    </row>
    <row r="2" spans="2:4" ht="15.75">
      <c r="B2" s="782"/>
      <c r="C2" s="782"/>
      <c r="D2" s="782"/>
    </row>
    <row r="3" spans="1:12" ht="15">
      <c r="A3" s="2120" t="s">
        <v>587</v>
      </c>
      <c r="B3" s="2120"/>
      <c r="C3" s="2120"/>
      <c r="D3" s="2120"/>
      <c r="E3" s="2120"/>
      <c r="F3" s="2120"/>
      <c r="G3" s="2120"/>
      <c r="H3" s="2120"/>
      <c r="I3" s="2120"/>
      <c r="J3" s="2120"/>
      <c r="K3" s="2120"/>
      <c r="L3" s="2120"/>
    </row>
    <row r="4" spans="1:12" ht="15">
      <c r="A4" s="856"/>
      <c r="B4" s="856"/>
      <c r="C4" s="856"/>
      <c r="D4" s="856"/>
      <c r="E4" s="856"/>
      <c r="F4" s="856"/>
      <c r="G4" s="856"/>
      <c r="H4" s="856"/>
      <c r="I4" s="856"/>
      <c r="J4" s="856"/>
      <c r="K4" s="856"/>
      <c r="L4" s="856"/>
    </row>
    <row r="5" spans="1:12" ht="12.75">
      <c r="A5" s="2094" t="s">
        <v>867</v>
      </c>
      <c r="B5" s="2094"/>
      <c r="C5" s="2094"/>
      <c r="D5" s="2094"/>
      <c r="E5" s="2094"/>
      <c r="F5" s="2094"/>
      <c r="G5" s="2094"/>
      <c r="H5" s="2094"/>
      <c r="I5" s="2094"/>
      <c r="J5" s="2094"/>
      <c r="K5" s="2094"/>
      <c r="L5" s="2094"/>
    </row>
    <row r="6" ht="12.75">
      <c r="A6" s="766"/>
    </row>
    <row r="7" spans="1:12" ht="13.5" thickBot="1">
      <c r="A7" s="766"/>
      <c r="B7" t="s">
        <v>775</v>
      </c>
      <c r="F7" s="849"/>
      <c r="L7" s="1456" t="s">
        <v>1454</v>
      </c>
    </row>
    <row r="8" spans="1:12" ht="13.5" thickBot="1">
      <c r="A8" s="857" t="s">
        <v>850</v>
      </c>
      <c r="B8" s="858"/>
      <c r="C8" s="858" t="s">
        <v>775</v>
      </c>
      <c r="D8" s="859" t="s">
        <v>75</v>
      </c>
      <c r="E8" s="860" t="s">
        <v>851</v>
      </c>
      <c r="F8" s="860" t="s">
        <v>1462</v>
      </c>
      <c r="G8" s="860" t="s">
        <v>852</v>
      </c>
      <c r="H8" s="861" t="s">
        <v>1440</v>
      </c>
      <c r="I8" s="857" t="s">
        <v>1413</v>
      </c>
      <c r="J8" s="859" t="s">
        <v>785</v>
      </c>
      <c r="K8" s="862" t="s">
        <v>165</v>
      </c>
      <c r="L8" s="863" t="s">
        <v>773</v>
      </c>
    </row>
    <row r="9" spans="1:12" ht="25.5">
      <c r="A9" s="1315" t="s">
        <v>588</v>
      </c>
      <c r="B9" s="1316"/>
      <c r="C9" s="1317">
        <v>48</v>
      </c>
      <c r="D9" s="1321">
        <v>60527</v>
      </c>
      <c r="E9" s="1322">
        <v>0</v>
      </c>
      <c r="F9" s="1322">
        <v>0</v>
      </c>
      <c r="G9" s="1322">
        <v>0</v>
      </c>
      <c r="H9" s="1323">
        <v>0</v>
      </c>
      <c r="I9" s="1453">
        <f aca="true" t="shared" si="0" ref="I9:I14">SUM(D9:H9)</f>
        <v>60527</v>
      </c>
      <c r="J9" s="1321">
        <v>0</v>
      </c>
      <c r="K9" s="1324">
        <v>0</v>
      </c>
      <c r="L9" s="1457">
        <f aca="true" t="shared" si="1" ref="L9:L14">SUM(I9:K9)</f>
        <v>60527</v>
      </c>
    </row>
    <row r="10" spans="1:14" ht="25.5">
      <c r="A10" s="1318" t="s">
        <v>624</v>
      </c>
      <c r="B10" s="1319"/>
      <c r="C10" s="1320">
        <v>49</v>
      </c>
      <c r="D10" s="1325">
        <v>11831</v>
      </c>
      <c r="E10" s="1326">
        <v>18</v>
      </c>
      <c r="F10" s="1326">
        <v>276</v>
      </c>
      <c r="G10" s="1326">
        <v>0</v>
      </c>
      <c r="H10" s="1327">
        <v>488</v>
      </c>
      <c r="I10" s="1454">
        <f t="shared" si="0"/>
        <v>12613</v>
      </c>
      <c r="J10" s="1325">
        <v>0</v>
      </c>
      <c r="K10" s="1328">
        <v>0</v>
      </c>
      <c r="L10" s="1458">
        <f t="shared" si="1"/>
        <v>12613</v>
      </c>
      <c r="M10" s="1027"/>
      <c r="N10" s="1027"/>
    </row>
    <row r="11" spans="1:12" ht="25.5">
      <c r="A11" s="1318" t="s">
        <v>625</v>
      </c>
      <c r="B11" s="1319"/>
      <c r="C11" s="1320">
        <v>53</v>
      </c>
      <c r="D11" s="1325">
        <v>159</v>
      </c>
      <c r="E11" s="1326">
        <v>0</v>
      </c>
      <c r="F11" s="1326">
        <v>0</v>
      </c>
      <c r="G11" s="1326">
        <v>0</v>
      </c>
      <c r="H11" s="1327">
        <v>0</v>
      </c>
      <c r="I11" s="1454">
        <f t="shared" si="0"/>
        <v>159</v>
      </c>
      <c r="J11" s="1325">
        <v>0</v>
      </c>
      <c r="K11" s="1328">
        <v>0</v>
      </c>
      <c r="L11" s="1458">
        <f t="shared" si="1"/>
        <v>159</v>
      </c>
    </row>
    <row r="12" spans="1:12" ht="25.5">
      <c r="A12" s="1318" t="s">
        <v>625</v>
      </c>
      <c r="B12" s="1319"/>
      <c r="C12" s="1320">
        <v>67</v>
      </c>
      <c r="D12" s="1325">
        <v>5833</v>
      </c>
      <c r="E12" s="1326">
        <v>0</v>
      </c>
      <c r="F12" s="1326">
        <v>0</v>
      </c>
      <c r="G12" s="1326">
        <v>0</v>
      </c>
      <c r="H12" s="1327">
        <v>0</v>
      </c>
      <c r="I12" s="1454">
        <f t="shared" si="0"/>
        <v>5833</v>
      </c>
      <c r="J12" s="1325">
        <v>0</v>
      </c>
      <c r="K12" s="1328">
        <v>0</v>
      </c>
      <c r="L12" s="1458">
        <f t="shared" si="1"/>
        <v>5833</v>
      </c>
    </row>
    <row r="13" spans="1:12" ht="38.25">
      <c r="A13" s="1318" t="s">
        <v>626</v>
      </c>
      <c r="B13" s="1319"/>
      <c r="C13" s="1320">
        <v>81</v>
      </c>
      <c r="D13" s="1325">
        <v>6662</v>
      </c>
      <c r="E13" s="1326">
        <v>0</v>
      </c>
      <c r="F13" s="1326">
        <v>0</v>
      </c>
      <c r="G13" s="1326">
        <v>0</v>
      </c>
      <c r="H13" s="1327">
        <v>0</v>
      </c>
      <c r="I13" s="1454">
        <f t="shared" si="0"/>
        <v>6662</v>
      </c>
      <c r="J13" s="1325">
        <v>0</v>
      </c>
      <c r="K13" s="1328">
        <v>0</v>
      </c>
      <c r="L13" s="1458">
        <f t="shared" si="1"/>
        <v>6662</v>
      </c>
    </row>
    <row r="14" spans="1:12" ht="39" thickBot="1">
      <c r="A14" s="864" t="s">
        <v>628</v>
      </c>
      <c r="B14" s="865"/>
      <c r="C14" s="1246">
        <v>72</v>
      </c>
      <c r="D14" s="1329">
        <v>0</v>
      </c>
      <c r="E14" s="1330">
        <v>1018</v>
      </c>
      <c r="F14" s="1330">
        <v>10</v>
      </c>
      <c r="G14" s="1330">
        <v>0</v>
      </c>
      <c r="H14" s="1330">
        <v>0</v>
      </c>
      <c r="I14" s="1455">
        <f t="shared" si="0"/>
        <v>1028</v>
      </c>
      <c r="J14" s="1331">
        <v>0</v>
      </c>
      <c r="K14" s="1332">
        <v>0</v>
      </c>
      <c r="L14" s="1459">
        <f t="shared" si="1"/>
        <v>1028</v>
      </c>
    </row>
    <row r="15" spans="1:12" ht="13.5" thickBot="1">
      <c r="A15" s="867" t="s">
        <v>627</v>
      </c>
      <c r="B15" s="785"/>
      <c r="C15" s="1235">
        <v>85</v>
      </c>
      <c r="D15" s="1333">
        <f>SUM(D9:D14)</f>
        <v>85012</v>
      </c>
      <c r="E15" s="1333">
        <f aca="true" t="shared" si="2" ref="E15:L15">SUM(E9:E14)</f>
        <v>1036</v>
      </c>
      <c r="F15" s="1333">
        <f t="shared" si="2"/>
        <v>286</v>
      </c>
      <c r="G15" s="1333">
        <f t="shared" si="2"/>
        <v>0</v>
      </c>
      <c r="H15" s="1333">
        <f t="shared" si="2"/>
        <v>488</v>
      </c>
      <c r="I15" s="1333">
        <f t="shared" si="2"/>
        <v>86822</v>
      </c>
      <c r="J15" s="1333">
        <f t="shared" si="2"/>
        <v>0</v>
      </c>
      <c r="K15" s="1333">
        <f t="shared" si="2"/>
        <v>0</v>
      </c>
      <c r="L15" s="1334">
        <f t="shared" si="2"/>
        <v>86822</v>
      </c>
    </row>
    <row r="16" spans="1:6" ht="12.75">
      <c r="A16" s="780"/>
      <c r="B16" s="780"/>
      <c r="C16" s="780"/>
      <c r="D16" s="780"/>
      <c r="E16" s="780"/>
      <c r="F16" s="780"/>
    </row>
    <row r="17" spans="1:6" ht="13.5" thickBot="1">
      <c r="A17" s="780"/>
      <c r="B17" s="780"/>
      <c r="C17" s="780"/>
      <c r="D17" s="780"/>
      <c r="E17" s="780"/>
      <c r="F17" s="780"/>
    </row>
    <row r="18" spans="1:12" ht="26.25" thickBot="1">
      <c r="A18" s="857" t="s">
        <v>553</v>
      </c>
      <c r="B18" s="858"/>
      <c r="C18" s="858" t="s">
        <v>775</v>
      </c>
      <c r="D18" s="859" t="s">
        <v>75</v>
      </c>
      <c r="E18" s="860" t="s">
        <v>851</v>
      </c>
      <c r="F18" s="860" t="s">
        <v>1462</v>
      </c>
      <c r="G18" s="860" t="s">
        <v>852</v>
      </c>
      <c r="H18" s="861" t="s">
        <v>1440</v>
      </c>
      <c r="I18" s="857" t="s">
        <v>1413</v>
      </c>
      <c r="J18" s="859" t="s">
        <v>785</v>
      </c>
      <c r="K18" s="862" t="s">
        <v>165</v>
      </c>
      <c r="L18" s="863" t="s">
        <v>773</v>
      </c>
    </row>
    <row r="19" spans="1:12" ht="25.5">
      <c r="A19" s="1315" t="s">
        <v>630</v>
      </c>
      <c r="B19" s="1316"/>
      <c r="C19" s="1317">
        <v>87</v>
      </c>
      <c r="D19" s="1321">
        <v>682</v>
      </c>
      <c r="E19" s="1322">
        <v>0</v>
      </c>
      <c r="F19" s="1322">
        <v>0</v>
      </c>
      <c r="G19" s="1322">
        <v>0</v>
      </c>
      <c r="H19" s="1323">
        <v>0</v>
      </c>
      <c r="I19" s="1453">
        <f>SUM(D19:H19)</f>
        <v>682</v>
      </c>
      <c r="J19" s="1321">
        <v>0</v>
      </c>
      <c r="K19" s="1324">
        <v>0</v>
      </c>
      <c r="L19" s="1457">
        <f>SUM(I19:K19)</f>
        <v>682</v>
      </c>
    </row>
    <row r="20" spans="1:12" ht="25.5">
      <c r="A20" s="1318" t="s">
        <v>631</v>
      </c>
      <c r="B20" s="1319"/>
      <c r="C20" s="1320">
        <v>88</v>
      </c>
      <c r="D20" s="1325">
        <v>18</v>
      </c>
      <c r="E20" s="1326">
        <v>267</v>
      </c>
      <c r="F20" s="1326">
        <v>175</v>
      </c>
      <c r="G20" s="1326">
        <v>42</v>
      </c>
      <c r="H20" s="1327">
        <v>16</v>
      </c>
      <c r="I20" s="1454">
        <f>SUM(D20:H20)</f>
        <v>518</v>
      </c>
      <c r="J20" s="1325">
        <v>0</v>
      </c>
      <c r="K20" s="1328">
        <v>0</v>
      </c>
      <c r="L20" s="1458">
        <f>SUM(I20:K20)</f>
        <v>518</v>
      </c>
    </row>
    <row r="21" spans="1:12" ht="13.5" thickBot="1">
      <c r="A21" s="864" t="s">
        <v>632</v>
      </c>
      <c r="B21" s="865"/>
      <c r="C21" s="1245">
        <v>89</v>
      </c>
      <c r="D21" s="1335">
        <v>0</v>
      </c>
      <c r="E21" s="1336">
        <v>0</v>
      </c>
      <c r="F21" s="1336">
        <v>0</v>
      </c>
      <c r="G21" s="1336">
        <v>0</v>
      </c>
      <c r="H21" s="1330">
        <v>0</v>
      </c>
      <c r="I21" s="1455">
        <f>SUM(D21:H21)</f>
        <v>0</v>
      </c>
      <c r="J21" s="1335">
        <v>0</v>
      </c>
      <c r="K21" s="1332">
        <v>0</v>
      </c>
      <c r="L21" s="1459">
        <f>SUM(I21:K21)</f>
        <v>0</v>
      </c>
    </row>
    <row r="22" spans="1:12" ht="39" thickBot="1">
      <c r="A22" s="867" t="s">
        <v>629</v>
      </c>
      <c r="B22" s="785"/>
      <c r="C22" s="1235">
        <v>90</v>
      </c>
      <c r="D22" s="1333">
        <f aca="true" t="shared" si="3" ref="D22:L22">SUM(D19:D21)</f>
        <v>700</v>
      </c>
      <c r="E22" s="1337">
        <f t="shared" si="3"/>
        <v>267</v>
      </c>
      <c r="F22" s="1337">
        <f t="shared" si="3"/>
        <v>175</v>
      </c>
      <c r="G22" s="1337">
        <f t="shared" si="3"/>
        <v>42</v>
      </c>
      <c r="H22" s="764">
        <f t="shared" si="3"/>
        <v>16</v>
      </c>
      <c r="I22" s="1333">
        <f t="shared" si="3"/>
        <v>1200</v>
      </c>
      <c r="J22" s="1333">
        <f t="shared" si="3"/>
        <v>0</v>
      </c>
      <c r="K22" s="764">
        <f t="shared" si="3"/>
        <v>0</v>
      </c>
      <c r="L22" s="1334">
        <f t="shared" si="3"/>
        <v>1200</v>
      </c>
    </row>
    <row r="23" spans="1:6" ht="12.75">
      <c r="A23" s="780"/>
      <c r="B23" s="780"/>
      <c r="C23" s="780"/>
      <c r="D23" s="780"/>
      <c r="E23" s="780"/>
      <c r="F23" s="780"/>
    </row>
    <row r="24" spans="1:6" ht="12.75">
      <c r="A24" s="780"/>
      <c r="B24" s="780"/>
      <c r="C24" s="780"/>
      <c r="D24" s="780"/>
      <c r="E24" s="780"/>
      <c r="F24" s="780"/>
    </row>
    <row r="25" spans="1:6" ht="12.75">
      <c r="A25" s="780"/>
      <c r="B25" s="780"/>
      <c r="C25" s="780"/>
      <c r="D25" s="780"/>
      <c r="E25" s="780"/>
      <c r="F25" s="780"/>
    </row>
    <row r="26" spans="1:6" ht="12.75">
      <c r="A26" s="780"/>
      <c r="B26" s="780"/>
      <c r="C26" s="780"/>
      <c r="D26" s="780"/>
      <c r="E26" s="780"/>
      <c r="F26" s="780"/>
    </row>
  </sheetData>
  <sheetProtection/>
  <mergeCells count="3">
    <mergeCell ref="A1:I1"/>
    <mergeCell ref="A3:L3"/>
    <mergeCell ref="A5:L5"/>
  </mergeCells>
  <printOptions/>
  <pageMargins left="1.13" right="0.75" top="0.7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28.28125" style="0" customWidth="1"/>
    <col min="2" max="2" width="6.00390625" style="0" customWidth="1"/>
    <col min="3" max="3" width="9.421875" style="0" customWidth="1"/>
    <col min="5" max="5" width="7.57421875" style="0" customWidth="1"/>
    <col min="6" max="6" width="8.57421875" style="0" bestFit="1" customWidth="1"/>
    <col min="7" max="7" width="10.140625" style="0" customWidth="1"/>
    <col min="8" max="8" width="9.140625" style="5" customWidth="1"/>
    <col min="9" max="9" width="8.00390625" style="0" customWidth="1"/>
    <col min="10" max="10" width="8.8515625" style="0" customWidth="1"/>
    <col min="11" max="11" width="13.7109375" style="5" bestFit="1" customWidth="1"/>
  </cols>
  <sheetData>
    <row r="1" spans="1:8" ht="12.75">
      <c r="A1" s="1974" t="s">
        <v>592</v>
      </c>
      <c r="B1" s="1974"/>
      <c r="C1" s="1974"/>
      <c r="D1" s="1974"/>
      <c r="E1" s="1974"/>
      <c r="F1" s="1974"/>
      <c r="G1" s="1974"/>
      <c r="H1" s="1974"/>
    </row>
    <row r="2" spans="2:3" ht="15.75">
      <c r="B2" s="782"/>
      <c r="C2" s="782"/>
    </row>
    <row r="3" spans="1:11" ht="15">
      <c r="A3" s="2120" t="s">
        <v>1505</v>
      </c>
      <c r="B3" s="2120"/>
      <c r="C3" s="2120"/>
      <c r="D3" s="2120"/>
      <c r="E3" s="2120"/>
      <c r="F3" s="2120"/>
      <c r="G3" s="2120"/>
      <c r="H3" s="2120"/>
      <c r="I3" s="2120"/>
      <c r="J3" s="2120"/>
      <c r="K3" s="2120"/>
    </row>
    <row r="4" spans="1:11" ht="15">
      <c r="A4" s="2120" t="s">
        <v>981</v>
      </c>
      <c r="B4" s="2120"/>
      <c r="C4" s="2120"/>
      <c r="D4" s="2120"/>
      <c r="E4" s="2120"/>
      <c r="F4" s="2120"/>
      <c r="G4" s="2120"/>
      <c r="H4" s="2120"/>
      <c r="I4" s="2120"/>
      <c r="J4" s="2120"/>
      <c r="K4" s="2120"/>
    </row>
    <row r="5" spans="1:11" ht="12.75">
      <c r="A5" s="2094" t="s">
        <v>866</v>
      </c>
      <c r="B5" s="2094"/>
      <c r="C5" s="2094"/>
      <c r="D5" s="2094"/>
      <c r="E5" s="2094"/>
      <c r="F5" s="2094"/>
      <c r="G5" s="2094"/>
      <c r="H5" s="2094"/>
      <c r="I5" s="2094"/>
      <c r="J5" s="2094"/>
      <c r="K5" s="2094"/>
    </row>
    <row r="6" ht="12.75">
      <c r="A6" s="766"/>
    </row>
    <row r="7" spans="1:11" ht="13.5" thickBot="1">
      <c r="A7" s="766"/>
      <c r="E7" s="849"/>
      <c r="K7" s="1456" t="s">
        <v>1454</v>
      </c>
    </row>
    <row r="8" spans="1:11" ht="26.25" thickBot="1">
      <c r="A8" s="857" t="s">
        <v>853</v>
      </c>
      <c r="B8" s="861" t="s">
        <v>775</v>
      </c>
      <c r="C8" s="859" t="s">
        <v>75</v>
      </c>
      <c r="D8" s="860" t="s">
        <v>851</v>
      </c>
      <c r="E8" s="860" t="s">
        <v>1462</v>
      </c>
      <c r="F8" s="860" t="s">
        <v>852</v>
      </c>
      <c r="G8" s="861" t="s">
        <v>1440</v>
      </c>
      <c r="H8" s="857" t="s">
        <v>1413</v>
      </c>
      <c r="I8" s="859" t="s">
        <v>785</v>
      </c>
      <c r="J8" s="862" t="s">
        <v>165</v>
      </c>
      <c r="K8" s="863" t="s">
        <v>773</v>
      </c>
    </row>
    <row r="9" spans="1:12" ht="38.25">
      <c r="A9" s="866" t="s">
        <v>574</v>
      </c>
      <c r="B9" s="868">
        <v>100</v>
      </c>
      <c r="C9" s="1338">
        <v>22</v>
      </c>
      <c r="D9" s="1339">
        <v>40</v>
      </c>
      <c r="E9" s="1339">
        <v>0</v>
      </c>
      <c r="F9" s="1340">
        <v>0</v>
      </c>
      <c r="G9" s="1341">
        <v>0</v>
      </c>
      <c r="H9" s="1460">
        <f aca="true" t="shared" si="0" ref="H9:H14">SUM(C9:G9)</f>
        <v>62</v>
      </c>
      <c r="I9" s="1342">
        <v>17</v>
      </c>
      <c r="J9" s="1343">
        <v>0</v>
      </c>
      <c r="K9" s="1462">
        <f aca="true" t="shared" si="1" ref="K9:K14">SUM(H9:J9)</f>
        <v>79</v>
      </c>
      <c r="L9" s="292"/>
    </row>
    <row r="10" spans="1:11" ht="25.5">
      <c r="A10" s="866" t="s">
        <v>575</v>
      </c>
      <c r="B10" s="868">
        <v>101</v>
      </c>
      <c r="C10" s="1338">
        <v>590</v>
      </c>
      <c r="D10" s="1339">
        <v>41</v>
      </c>
      <c r="E10" s="1339">
        <v>87</v>
      </c>
      <c r="F10" s="1340">
        <v>152</v>
      </c>
      <c r="G10" s="1341">
        <v>480</v>
      </c>
      <c r="H10" s="1460">
        <f t="shared" si="0"/>
        <v>1350</v>
      </c>
      <c r="I10" s="1342">
        <v>0</v>
      </c>
      <c r="J10" s="1343">
        <v>0</v>
      </c>
      <c r="K10" s="1462">
        <f t="shared" si="1"/>
        <v>1350</v>
      </c>
    </row>
    <row r="11" spans="1:11" ht="25.5">
      <c r="A11" s="866" t="s">
        <v>576</v>
      </c>
      <c r="B11" s="868">
        <v>106</v>
      </c>
      <c r="C11" s="1338">
        <v>10820</v>
      </c>
      <c r="D11" s="1339">
        <v>0</v>
      </c>
      <c r="E11" s="1339">
        <v>0</v>
      </c>
      <c r="F11" s="1340">
        <v>0</v>
      </c>
      <c r="G11" s="1341">
        <v>0</v>
      </c>
      <c r="H11" s="1460">
        <f t="shared" si="0"/>
        <v>10820</v>
      </c>
      <c r="I11" s="1342">
        <v>0</v>
      </c>
      <c r="J11" s="1343">
        <v>0</v>
      </c>
      <c r="K11" s="1462">
        <f t="shared" si="1"/>
        <v>10820</v>
      </c>
    </row>
    <row r="12" spans="1:11" ht="25.5">
      <c r="A12" s="866" t="s">
        <v>577</v>
      </c>
      <c r="B12" s="868">
        <v>129</v>
      </c>
      <c r="C12" s="1338">
        <v>9654</v>
      </c>
      <c r="D12" s="1339">
        <v>0</v>
      </c>
      <c r="E12" s="1339">
        <v>0</v>
      </c>
      <c r="F12" s="1340">
        <v>0</v>
      </c>
      <c r="G12" s="1341">
        <v>0</v>
      </c>
      <c r="H12" s="1460">
        <f t="shared" si="0"/>
        <v>9654</v>
      </c>
      <c r="I12" s="1342">
        <v>0</v>
      </c>
      <c r="J12" s="1343">
        <v>0</v>
      </c>
      <c r="K12" s="1462">
        <f t="shared" si="1"/>
        <v>9654</v>
      </c>
    </row>
    <row r="13" spans="1:11" ht="25.5">
      <c r="A13" s="866" t="s">
        <v>578</v>
      </c>
      <c r="B13" s="868">
        <v>139</v>
      </c>
      <c r="C13" s="1338">
        <v>43865</v>
      </c>
      <c r="D13" s="1339">
        <v>0</v>
      </c>
      <c r="E13" s="1339">
        <v>0</v>
      </c>
      <c r="F13" s="1340">
        <v>0</v>
      </c>
      <c r="G13" s="1341">
        <v>0</v>
      </c>
      <c r="H13" s="1460">
        <f t="shared" si="0"/>
        <v>43865</v>
      </c>
      <c r="I13" s="1342">
        <v>0</v>
      </c>
      <c r="J13" s="1343">
        <v>0</v>
      </c>
      <c r="K13" s="1462">
        <f t="shared" si="1"/>
        <v>43865</v>
      </c>
    </row>
    <row r="14" spans="1:11" ht="38.25">
      <c r="A14" s="866" t="s">
        <v>579</v>
      </c>
      <c r="B14" s="868">
        <v>141</v>
      </c>
      <c r="C14" s="1338">
        <v>5253</v>
      </c>
      <c r="D14" s="1339">
        <v>0</v>
      </c>
      <c r="E14" s="1339">
        <v>0</v>
      </c>
      <c r="F14" s="1340">
        <v>0</v>
      </c>
      <c r="G14" s="1341">
        <v>0</v>
      </c>
      <c r="H14" s="1460">
        <f t="shared" si="0"/>
        <v>5253</v>
      </c>
      <c r="I14" s="1342">
        <v>0</v>
      </c>
      <c r="J14" s="1343">
        <v>0</v>
      </c>
      <c r="K14" s="1462">
        <f t="shared" si="1"/>
        <v>5253</v>
      </c>
    </row>
    <row r="15" spans="1:11" ht="13.5" thickBot="1">
      <c r="A15" s="1242"/>
      <c r="B15" s="1243"/>
      <c r="C15" s="1344"/>
      <c r="D15" s="1345"/>
      <c r="E15" s="1345"/>
      <c r="F15" s="1346"/>
      <c r="G15" s="1347"/>
      <c r="H15" s="1461"/>
      <c r="I15" s="1348"/>
      <c r="J15" s="1349"/>
      <c r="K15" s="1463"/>
    </row>
    <row r="16" spans="1:11" ht="13.5" thickBot="1">
      <c r="A16" s="867" t="s">
        <v>580</v>
      </c>
      <c r="B16" s="783"/>
      <c r="C16" s="1350">
        <f aca="true" t="shared" si="2" ref="C16:H16">SUM(C9:C15)</f>
        <v>70204</v>
      </c>
      <c r="D16" s="1350">
        <f t="shared" si="2"/>
        <v>81</v>
      </c>
      <c r="E16" s="1350">
        <f t="shared" si="2"/>
        <v>87</v>
      </c>
      <c r="F16" s="1350">
        <f t="shared" si="2"/>
        <v>152</v>
      </c>
      <c r="G16" s="1350">
        <f t="shared" si="2"/>
        <v>480</v>
      </c>
      <c r="H16" s="1350">
        <f t="shared" si="2"/>
        <v>71004</v>
      </c>
      <c r="I16" s="1351">
        <f>SUM(I9:I12)</f>
        <v>17</v>
      </c>
      <c r="J16" s="764">
        <f>SUM(J9:J12)</f>
        <v>0</v>
      </c>
      <c r="K16" s="1352">
        <f>SUM(H16:J16)</f>
        <v>71021</v>
      </c>
    </row>
    <row r="17" spans="1:5" ht="13.5" thickBot="1">
      <c r="A17" s="780"/>
      <c r="B17" s="780"/>
      <c r="C17" s="780"/>
      <c r="D17" s="780"/>
      <c r="E17" s="780"/>
    </row>
    <row r="18" spans="1:11" ht="26.25" thickBot="1">
      <c r="A18" s="857" t="s">
        <v>572</v>
      </c>
      <c r="B18" s="861" t="s">
        <v>775</v>
      </c>
      <c r="C18" s="859" t="s">
        <v>75</v>
      </c>
      <c r="D18" s="860" t="s">
        <v>851</v>
      </c>
      <c r="E18" s="860" t="s">
        <v>1462</v>
      </c>
      <c r="F18" s="860" t="s">
        <v>852</v>
      </c>
      <c r="G18" s="861" t="s">
        <v>1440</v>
      </c>
      <c r="H18" s="857" t="s">
        <v>1413</v>
      </c>
      <c r="I18" s="859" t="s">
        <v>785</v>
      </c>
      <c r="J18" s="862" t="s">
        <v>165</v>
      </c>
      <c r="K18" s="863" t="s">
        <v>773</v>
      </c>
    </row>
    <row r="19" spans="1:11" ht="25.5">
      <c r="A19" s="866" t="s">
        <v>583</v>
      </c>
      <c r="B19" s="868">
        <v>150</v>
      </c>
      <c r="C19" s="1338">
        <v>0</v>
      </c>
      <c r="D19" s="1339">
        <v>0</v>
      </c>
      <c r="E19" s="1339">
        <v>0</v>
      </c>
      <c r="F19" s="1340">
        <v>0</v>
      </c>
      <c r="G19" s="1341">
        <v>0</v>
      </c>
      <c r="H19" s="1460">
        <f>SUM(C19:G19)</f>
        <v>0</v>
      </c>
      <c r="I19" s="1342">
        <v>0</v>
      </c>
      <c r="J19" s="1343">
        <v>0</v>
      </c>
      <c r="K19" s="1462">
        <f>SUM(H19:J19)</f>
        <v>0</v>
      </c>
    </row>
    <row r="20" spans="1:11" ht="25.5">
      <c r="A20" s="866" t="s">
        <v>584</v>
      </c>
      <c r="B20" s="868">
        <v>151</v>
      </c>
      <c r="C20" s="1338">
        <v>8449</v>
      </c>
      <c r="D20" s="1339">
        <v>5528</v>
      </c>
      <c r="E20" s="1339">
        <v>3094</v>
      </c>
      <c r="F20" s="1340">
        <v>2424</v>
      </c>
      <c r="G20" s="1341">
        <v>9880</v>
      </c>
      <c r="H20" s="1460">
        <f>SUM(C20:G20)</f>
        <v>29375</v>
      </c>
      <c r="I20" s="1342">
        <v>0</v>
      </c>
      <c r="J20" s="1343">
        <v>0</v>
      </c>
      <c r="K20" s="1462">
        <f>SUM(H20:J20)</f>
        <v>29375</v>
      </c>
    </row>
    <row r="21" spans="1:11" ht="25.5">
      <c r="A21" s="866" t="s">
        <v>585</v>
      </c>
      <c r="B21" s="868">
        <v>152</v>
      </c>
      <c r="C21" s="1338">
        <v>73377</v>
      </c>
      <c r="D21" s="1339">
        <v>0</v>
      </c>
      <c r="E21" s="1339">
        <v>0</v>
      </c>
      <c r="F21" s="1340">
        <v>0</v>
      </c>
      <c r="G21" s="1341">
        <v>0</v>
      </c>
      <c r="H21" s="1460">
        <f>SUM(C21:G21)</f>
        <v>73377</v>
      </c>
      <c r="I21" s="1342">
        <v>0</v>
      </c>
      <c r="J21" s="1343">
        <v>0</v>
      </c>
      <c r="K21" s="1462">
        <f>SUM(H21:J21)</f>
        <v>73377</v>
      </c>
    </row>
    <row r="22" spans="1:11" ht="13.5" thickBot="1">
      <c r="A22" s="1242"/>
      <c r="B22" s="1243"/>
      <c r="C22" s="1344"/>
      <c r="D22" s="1345"/>
      <c r="E22" s="1345"/>
      <c r="F22" s="1346"/>
      <c r="G22" s="1347"/>
      <c r="H22" s="1461"/>
      <c r="I22" s="1348"/>
      <c r="J22" s="1349"/>
      <c r="K22" s="1463"/>
    </row>
    <row r="23" spans="1:11" ht="26.25" thickBot="1">
      <c r="A23" s="867" t="s">
        <v>586</v>
      </c>
      <c r="B23" s="783"/>
      <c r="C23" s="1350">
        <f aca="true" t="shared" si="3" ref="C23:H23">SUM(C19:C22)</f>
        <v>81826</v>
      </c>
      <c r="D23" s="1350">
        <f t="shared" si="3"/>
        <v>5528</v>
      </c>
      <c r="E23" s="1350">
        <f t="shared" si="3"/>
        <v>3094</v>
      </c>
      <c r="F23" s="1350">
        <f t="shared" si="3"/>
        <v>2424</v>
      </c>
      <c r="G23" s="1350">
        <f t="shared" si="3"/>
        <v>9880</v>
      </c>
      <c r="H23" s="1350">
        <f t="shared" si="3"/>
        <v>102752</v>
      </c>
      <c r="I23" s="1351">
        <f>SUM(I19:I21)</f>
        <v>0</v>
      </c>
      <c r="J23" s="764">
        <f>SUM(J19:J21)</f>
        <v>0</v>
      </c>
      <c r="K23" s="1352">
        <f>SUM(H23:J23)</f>
        <v>102752</v>
      </c>
    </row>
    <row r="24" spans="1:5" ht="12.75">
      <c r="A24" s="780"/>
      <c r="B24" s="780"/>
      <c r="C24" s="780"/>
      <c r="D24" s="780"/>
      <c r="E24" s="780"/>
    </row>
    <row r="25" spans="1:5" ht="12.75">
      <c r="A25" s="780"/>
      <c r="B25" s="780"/>
      <c r="C25" s="780"/>
      <c r="D25" s="780"/>
      <c r="E25" s="780"/>
    </row>
    <row r="26" spans="1:5" ht="12.75">
      <c r="A26" s="780"/>
      <c r="B26" s="780"/>
      <c r="C26" s="780"/>
      <c r="D26" s="780"/>
      <c r="E26" s="780"/>
    </row>
  </sheetData>
  <sheetProtection/>
  <mergeCells count="4">
    <mergeCell ref="A1:H1"/>
    <mergeCell ref="A3:K3"/>
    <mergeCell ref="A5:K5"/>
    <mergeCell ref="A4:K4"/>
  </mergeCells>
  <printOptions/>
  <pageMargins left="0.75" right="0.75" top="0.63" bottom="1" header="0.42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32.140625" style="0" bestFit="1" customWidth="1"/>
    <col min="2" max="2" width="15.8515625" style="0" customWidth="1"/>
    <col min="3" max="3" width="17.28125" style="0" customWidth="1"/>
    <col min="4" max="4" width="19.7109375" style="0" customWidth="1"/>
  </cols>
  <sheetData>
    <row r="1" spans="1:7" ht="12.75">
      <c r="A1" s="1974" t="s">
        <v>591</v>
      </c>
      <c r="B1" s="1974"/>
      <c r="C1" s="1974"/>
      <c r="D1" s="1974"/>
      <c r="E1" s="1974"/>
      <c r="F1" s="1974"/>
      <c r="G1" s="1974"/>
    </row>
    <row r="2" spans="1:4" ht="12.75">
      <c r="A2" s="398"/>
      <c r="B2" s="398"/>
      <c r="C2" s="398"/>
      <c r="D2" s="398"/>
    </row>
    <row r="3" spans="1:4" ht="12.75">
      <c r="A3" s="398"/>
      <c r="B3" s="398"/>
      <c r="C3" s="398"/>
      <c r="D3" s="398"/>
    </row>
    <row r="4" ht="15.75">
      <c r="B4" s="782"/>
    </row>
    <row r="5" spans="1:4" ht="15">
      <c r="A5" s="2120" t="s">
        <v>1505</v>
      </c>
      <c r="B5" s="2120"/>
      <c r="C5" s="2120"/>
      <c r="D5" s="2120"/>
    </row>
    <row r="6" spans="1:4" ht="15">
      <c r="A6" s="2120" t="s">
        <v>982</v>
      </c>
      <c r="B6" s="2120"/>
      <c r="C6" s="2120"/>
      <c r="D6" s="2120"/>
    </row>
    <row r="7" spans="1:4" ht="15">
      <c r="A7" s="856"/>
      <c r="B7" s="856"/>
      <c r="C7" s="856"/>
      <c r="D7" s="856"/>
    </row>
    <row r="8" spans="1:4" ht="12.75">
      <c r="A8" s="2094" t="s">
        <v>866</v>
      </c>
      <c r="B8" s="2094"/>
      <c r="C8" s="2094"/>
      <c r="D8" s="2094"/>
    </row>
    <row r="10" ht="12.75">
      <c r="A10" s="766"/>
    </row>
    <row r="11" ht="12.75">
      <c r="A11" s="766"/>
    </row>
    <row r="12" ht="12.75">
      <c r="A12" s="826"/>
    </row>
    <row r="13" ht="12.75">
      <c r="A13" s="766"/>
    </row>
    <row r="14" spans="1:4" ht="13.5" thickBot="1">
      <c r="A14" s="766"/>
      <c r="D14" s="849" t="s">
        <v>1454</v>
      </c>
    </row>
    <row r="15" spans="1:4" ht="26.25" thickBot="1">
      <c r="A15" s="859" t="s">
        <v>854</v>
      </c>
      <c r="B15" s="860" t="s">
        <v>855</v>
      </c>
      <c r="C15" s="860" t="s">
        <v>847</v>
      </c>
      <c r="D15" s="862" t="s">
        <v>856</v>
      </c>
    </row>
    <row r="16" spans="1:4" ht="12.75">
      <c r="A16" s="787"/>
      <c r="B16" s="552"/>
      <c r="C16" s="552"/>
      <c r="D16" s="804" t="s">
        <v>1504</v>
      </c>
    </row>
    <row r="17" spans="1:4" ht="38.25">
      <c r="A17" s="811" t="s">
        <v>1513</v>
      </c>
      <c r="B17" s="824">
        <v>132955</v>
      </c>
      <c r="C17" s="824">
        <v>-72428</v>
      </c>
      <c r="D17" s="836">
        <f>SUM(B17:C17)</f>
        <v>60527</v>
      </c>
    </row>
    <row r="18" spans="1:4" ht="12.75">
      <c r="A18" s="869"/>
      <c r="B18" s="824"/>
      <c r="C18" s="824"/>
      <c r="D18" s="836"/>
    </row>
    <row r="19" spans="1:4" ht="51">
      <c r="A19" s="811" t="s">
        <v>1514</v>
      </c>
      <c r="B19" s="824">
        <v>13358</v>
      </c>
      <c r="C19" s="824">
        <v>-1633</v>
      </c>
      <c r="D19" s="836">
        <f>SUM(B19:C19)</f>
        <v>11725</v>
      </c>
    </row>
    <row r="20" spans="1:4" ht="12.75">
      <c r="A20" s="1355"/>
      <c r="B20" s="1356"/>
      <c r="C20" s="1356"/>
      <c r="D20" s="1357"/>
    </row>
    <row r="21" spans="1:4" ht="38.25">
      <c r="A21" s="811" t="s">
        <v>1515</v>
      </c>
      <c r="B21" s="1356">
        <v>106</v>
      </c>
      <c r="C21" s="1356">
        <v>0</v>
      </c>
      <c r="D21" s="1357">
        <f>SUM(B21:C21)</f>
        <v>106</v>
      </c>
    </row>
    <row r="22" spans="1:4" ht="12.75">
      <c r="A22" s="1355"/>
      <c r="B22" s="1356"/>
      <c r="C22" s="1356"/>
      <c r="D22" s="1357"/>
    </row>
    <row r="23" spans="1:4" ht="25.5">
      <c r="A23" s="811" t="s">
        <v>1516</v>
      </c>
      <c r="B23" s="1356">
        <v>159</v>
      </c>
      <c r="C23" s="1356">
        <v>0</v>
      </c>
      <c r="D23" s="1357">
        <v>159</v>
      </c>
    </row>
    <row r="24" spans="1:4" ht="13.5" thickBot="1">
      <c r="A24" s="1464"/>
      <c r="B24" s="553"/>
      <c r="C24" s="553"/>
      <c r="D24" s="838"/>
    </row>
    <row r="25" spans="1:4" ht="26.25" thickBot="1">
      <c r="A25" s="1465" t="s">
        <v>1517</v>
      </c>
      <c r="B25" s="795">
        <f>SUM(B17:B24)</f>
        <v>146578</v>
      </c>
      <c r="C25" s="795">
        <f>SUM(C17:C24)</f>
        <v>-74061</v>
      </c>
      <c r="D25" s="798">
        <f>SUM(D17:D24)</f>
        <v>72517</v>
      </c>
    </row>
  </sheetData>
  <sheetProtection/>
  <mergeCells count="4">
    <mergeCell ref="A5:D5"/>
    <mergeCell ref="A8:D8"/>
    <mergeCell ref="A1:G1"/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S48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30.00390625" style="8" customWidth="1"/>
    <col min="2" max="2" width="9.140625" style="902" customWidth="1"/>
    <col min="3" max="3" width="8.421875" style="902" bestFit="1" customWidth="1"/>
    <col min="4" max="4" width="9.140625" style="902" customWidth="1"/>
    <col min="5" max="5" width="7.57421875" style="902" customWidth="1"/>
    <col min="6" max="6" width="8.00390625" style="8" customWidth="1"/>
    <col min="7" max="7" width="7.7109375" style="8" customWidth="1"/>
    <col min="8" max="8" width="7.7109375" style="902" customWidth="1"/>
    <col min="9" max="9" width="7.00390625" style="902" customWidth="1"/>
    <col min="10" max="10" width="8.140625" style="902" customWidth="1"/>
    <col min="11" max="11" width="8.28125" style="6" customWidth="1"/>
    <col min="12" max="12" width="10.140625" style="909" customWidth="1"/>
    <col min="13" max="13" width="7.8515625" style="909" bestFit="1" customWidth="1"/>
    <col min="14" max="14" width="8.8515625" style="909" customWidth="1"/>
    <col min="15" max="16" width="7.57421875" style="909" customWidth="1"/>
    <col min="17" max="17" width="7.28125" style="909" customWidth="1"/>
    <col min="18" max="19" width="7.8515625" style="909" bestFit="1" customWidth="1"/>
  </cols>
  <sheetData>
    <row r="1" spans="1:19" ht="12.75">
      <c r="A1" s="1974" t="s">
        <v>590</v>
      </c>
      <c r="B1" s="1974"/>
      <c r="C1" s="1974"/>
      <c r="D1" s="1974"/>
      <c r="E1" s="1974"/>
      <c r="F1" s="1974"/>
      <c r="G1" s="1974"/>
      <c r="H1" s="895"/>
      <c r="I1" s="895"/>
      <c r="J1" s="895"/>
      <c r="L1" s="6"/>
      <c r="M1" s="6"/>
      <c r="N1" s="6"/>
      <c r="O1" s="6"/>
      <c r="P1" s="6"/>
      <c r="Q1" s="6"/>
      <c r="R1" s="6"/>
      <c r="S1" s="6"/>
    </row>
    <row r="2" spans="1:19" ht="12.75">
      <c r="A2"/>
      <c r="B2" s="870"/>
      <c r="C2" s="870"/>
      <c r="D2" s="870"/>
      <c r="E2" s="870"/>
      <c r="F2" s="870"/>
      <c r="G2" s="870"/>
      <c r="H2" s="926"/>
      <c r="I2" s="870"/>
      <c r="J2" s="870"/>
      <c r="K2" s="870"/>
      <c r="L2" s="870"/>
      <c r="M2" s="870"/>
      <c r="N2" s="870"/>
      <c r="O2" s="870"/>
      <c r="P2" s="870"/>
      <c r="Q2" s="870"/>
      <c r="R2" s="870"/>
      <c r="S2" s="870"/>
    </row>
    <row r="3" spans="1:19" ht="12.75">
      <c r="A3"/>
      <c r="B3" s="870"/>
      <c r="C3" s="870"/>
      <c r="D3" s="870"/>
      <c r="E3" s="870"/>
      <c r="F3" s="870"/>
      <c r="G3" s="870"/>
      <c r="H3" s="870"/>
      <c r="I3" s="870"/>
      <c r="J3" s="870"/>
      <c r="K3" s="870"/>
      <c r="L3" s="870"/>
      <c r="M3" s="870"/>
      <c r="N3" s="870"/>
      <c r="O3" s="870"/>
      <c r="P3" s="870"/>
      <c r="Q3" s="870"/>
      <c r="R3" s="870"/>
      <c r="S3" s="870"/>
    </row>
    <row r="4" spans="1:19" ht="15">
      <c r="A4" s="2120" t="s">
        <v>8</v>
      </c>
      <c r="B4" s="2120"/>
      <c r="C4" s="2120"/>
      <c r="D4" s="2120"/>
      <c r="E4" s="2120"/>
      <c r="F4" s="2120"/>
      <c r="G4" s="2120"/>
      <c r="H4" s="2120"/>
      <c r="I4" s="2120"/>
      <c r="J4" s="2120"/>
      <c r="K4" s="2120"/>
      <c r="L4" s="2120"/>
      <c r="M4" s="2120"/>
      <c r="N4" s="2120"/>
      <c r="O4" s="2120"/>
      <c r="P4" s="2120"/>
      <c r="Q4" s="2120"/>
      <c r="R4" s="2120"/>
      <c r="S4" s="2120"/>
    </row>
    <row r="5" spans="1:19" ht="15">
      <c r="A5" s="856"/>
      <c r="B5" s="856"/>
      <c r="C5" s="856"/>
      <c r="D5" s="856"/>
      <c r="E5" s="856"/>
      <c r="F5" s="856"/>
      <c r="G5" s="856"/>
      <c r="H5" s="856"/>
      <c r="I5" s="856"/>
      <c r="J5" s="856"/>
      <c r="K5" s="856"/>
      <c r="L5" s="856"/>
      <c r="M5" s="856"/>
      <c r="N5" s="856"/>
      <c r="O5" s="856"/>
      <c r="P5" s="856"/>
      <c r="Q5" s="856"/>
      <c r="R5" s="856"/>
      <c r="S5" s="856"/>
    </row>
    <row r="6" spans="1:19" ht="15">
      <c r="A6" s="2120" t="s">
        <v>878</v>
      </c>
      <c r="B6" s="2120"/>
      <c r="C6" s="2120"/>
      <c r="D6" s="2120"/>
      <c r="E6" s="2120"/>
      <c r="F6" s="2120"/>
      <c r="G6" s="2120"/>
      <c r="H6" s="2120"/>
      <c r="I6" s="2120"/>
      <c r="J6" s="2120"/>
      <c r="K6" s="2120"/>
      <c r="L6" s="2120"/>
      <c r="M6" s="2120"/>
      <c r="N6" s="2120"/>
      <c r="O6" s="2120"/>
      <c r="P6" s="2120"/>
      <c r="Q6" s="2120"/>
      <c r="R6" s="2120"/>
      <c r="S6" s="2120"/>
    </row>
    <row r="7" spans="1:19" ht="15.75">
      <c r="A7" s="781"/>
      <c r="B7" s="781"/>
      <c r="C7" s="781"/>
      <c r="D7" s="781"/>
      <c r="E7" s="781"/>
      <c r="F7" s="781"/>
      <c r="G7" s="781"/>
      <c r="H7" s="781"/>
      <c r="I7" s="781"/>
      <c r="J7" s="781"/>
      <c r="K7" s="781"/>
      <c r="L7" s="781"/>
      <c r="M7" s="781"/>
      <c r="N7" s="781"/>
      <c r="O7" s="781"/>
      <c r="P7" s="781"/>
      <c r="Q7" s="781"/>
      <c r="R7" s="781"/>
      <c r="S7" s="781"/>
    </row>
    <row r="8" spans="1:19" ht="13.5" thickBot="1">
      <c r="A8" s="871"/>
      <c r="B8" s="872"/>
      <c r="C8" s="872"/>
      <c r="D8" s="872"/>
      <c r="E8" s="872"/>
      <c r="F8" s="872"/>
      <c r="G8" s="872"/>
      <c r="H8" s="872"/>
      <c r="I8" s="872"/>
      <c r="J8" s="872"/>
      <c r="K8" s="872"/>
      <c r="L8" s="872"/>
      <c r="M8" s="872"/>
      <c r="N8" s="872"/>
      <c r="O8" s="872"/>
      <c r="P8" s="872"/>
      <c r="Q8" s="872"/>
      <c r="R8" s="872"/>
      <c r="S8" s="872" t="s">
        <v>857</v>
      </c>
    </row>
    <row r="9" spans="1:19" ht="12.75">
      <c r="A9" s="2121" t="s">
        <v>858</v>
      </c>
      <c r="B9" s="2123" t="s">
        <v>75</v>
      </c>
      <c r="C9" s="2123"/>
      <c r="D9" s="2123" t="s">
        <v>783</v>
      </c>
      <c r="E9" s="2123"/>
      <c r="F9" s="2123" t="s">
        <v>1462</v>
      </c>
      <c r="G9" s="2123"/>
      <c r="H9" s="2123" t="s">
        <v>852</v>
      </c>
      <c r="I9" s="2123"/>
      <c r="J9" s="2123" t="s">
        <v>1440</v>
      </c>
      <c r="K9" s="2123"/>
      <c r="L9" s="2124" t="s">
        <v>1413</v>
      </c>
      <c r="M9" s="2125"/>
      <c r="N9" s="2126" t="s">
        <v>785</v>
      </c>
      <c r="O9" s="2123"/>
      <c r="P9" s="2123" t="s">
        <v>165</v>
      </c>
      <c r="Q9" s="2127"/>
      <c r="R9" s="2124" t="s">
        <v>787</v>
      </c>
      <c r="S9" s="2125"/>
    </row>
    <row r="10" spans="1:19" ht="13.5" thickBot="1">
      <c r="A10" s="2122"/>
      <c r="B10" s="873" t="s">
        <v>859</v>
      </c>
      <c r="C10" s="873" t="s">
        <v>860</v>
      </c>
      <c r="D10" s="873" t="s">
        <v>859</v>
      </c>
      <c r="E10" s="873" t="s">
        <v>860</v>
      </c>
      <c r="F10" s="873" t="s">
        <v>859</v>
      </c>
      <c r="G10" s="873" t="s">
        <v>860</v>
      </c>
      <c r="H10" s="873"/>
      <c r="I10" s="873" t="s">
        <v>860</v>
      </c>
      <c r="J10" s="873" t="s">
        <v>859</v>
      </c>
      <c r="K10" s="873" t="s">
        <v>860</v>
      </c>
      <c r="L10" s="874" t="s">
        <v>859</v>
      </c>
      <c r="M10" s="875" t="s">
        <v>860</v>
      </c>
      <c r="N10" s="876" t="s">
        <v>859</v>
      </c>
      <c r="O10" s="873" t="s">
        <v>860</v>
      </c>
      <c r="P10" s="873" t="s">
        <v>859</v>
      </c>
      <c r="Q10" s="877" t="s">
        <v>860</v>
      </c>
      <c r="R10" s="874" t="s">
        <v>859</v>
      </c>
      <c r="S10" s="875" t="s">
        <v>860</v>
      </c>
    </row>
    <row r="11" spans="1:19" ht="12.75">
      <c r="A11" s="878"/>
      <c r="B11" s="896"/>
      <c r="C11" s="896"/>
      <c r="D11" s="896"/>
      <c r="E11" s="896"/>
      <c r="F11" s="879"/>
      <c r="G11" s="879"/>
      <c r="H11" s="896"/>
      <c r="I11" s="896"/>
      <c r="J11" s="896"/>
      <c r="K11" s="896"/>
      <c r="L11" s="916"/>
      <c r="M11" s="917"/>
      <c r="N11" s="910"/>
      <c r="O11" s="896"/>
      <c r="P11" s="896"/>
      <c r="Q11" s="903"/>
      <c r="R11" s="916"/>
      <c r="S11" s="917"/>
    </row>
    <row r="12" spans="1:19" ht="12.75">
      <c r="A12" s="880" t="s">
        <v>791</v>
      </c>
      <c r="B12" s="897">
        <v>33174</v>
      </c>
      <c r="C12" s="897">
        <v>1908</v>
      </c>
      <c r="D12" s="897">
        <v>4081</v>
      </c>
      <c r="E12" s="897">
        <v>84</v>
      </c>
      <c r="F12" s="881">
        <v>690</v>
      </c>
      <c r="G12" s="881">
        <v>115</v>
      </c>
      <c r="H12" s="897">
        <v>4922</v>
      </c>
      <c r="I12" s="897">
        <v>0</v>
      </c>
      <c r="J12" s="897">
        <v>0</v>
      </c>
      <c r="K12" s="897">
        <v>0</v>
      </c>
      <c r="L12" s="918">
        <f>SUM(B12+D12+F12+H12+J12)</f>
        <v>42867</v>
      </c>
      <c r="M12" s="919">
        <f>SUM(C12+E12+G12+I12+K12)</f>
        <v>2107</v>
      </c>
      <c r="N12" s="911">
        <v>0</v>
      </c>
      <c r="O12" s="897">
        <v>0</v>
      </c>
      <c r="P12" s="897">
        <v>0</v>
      </c>
      <c r="Q12" s="904">
        <v>0</v>
      </c>
      <c r="R12" s="918">
        <v>56416</v>
      </c>
      <c r="S12" s="919">
        <f>SUM(M12+O12+Q12)</f>
        <v>2107</v>
      </c>
    </row>
    <row r="13" spans="1:19" ht="22.5">
      <c r="A13" s="880" t="s">
        <v>861</v>
      </c>
      <c r="B13" s="897">
        <v>5104565</v>
      </c>
      <c r="C13" s="897">
        <v>3292695</v>
      </c>
      <c r="D13" s="897">
        <v>0</v>
      </c>
      <c r="E13" s="897">
        <v>0</v>
      </c>
      <c r="F13" s="881">
        <v>0</v>
      </c>
      <c r="G13" s="881">
        <v>0</v>
      </c>
      <c r="H13" s="897">
        <v>0</v>
      </c>
      <c r="I13" s="897">
        <v>0</v>
      </c>
      <c r="J13" s="897">
        <v>0</v>
      </c>
      <c r="K13" s="897">
        <v>0</v>
      </c>
      <c r="L13" s="918">
        <f aca="true" t="shared" si="0" ref="L13:L18">SUM(B13+D13+F13+H13+J13)</f>
        <v>5104565</v>
      </c>
      <c r="M13" s="919">
        <f aca="true" t="shared" si="1" ref="M13:M20">SUM(C13+E13+G13+I13+K13)</f>
        <v>3292695</v>
      </c>
      <c r="N13" s="911">
        <v>0</v>
      </c>
      <c r="O13" s="897">
        <v>0</v>
      </c>
      <c r="P13" s="897">
        <v>0</v>
      </c>
      <c r="Q13" s="904">
        <v>0</v>
      </c>
      <c r="R13" s="918">
        <f>SUM(L13+N13+P13)</f>
        <v>5104565</v>
      </c>
      <c r="S13" s="919">
        <f>SUM(M13+O13+Q13)</f>
        <v>3292695</v>
      </c>
    </row>
    <row r="14" spans="1:19" ht="22.5">
      <c r="A14" s="880" t="s">
        <v>877</v>
      </c>
      <c r="B14" s="897">
        <v>259206</v>
      </c>
      <c r="C14" s="897">
        <v>81320</v>
      </c>
      <c r="D14" s="897">
        <v>21123</v>
      </c>
      <c r="E14" s="897">
        <v>2574</v>
      </c>
      <c r="F14" s="881">
        <v>16299</v>
      </c>
      <c r="G14" s="881">
        <v>2378</v>
      </c>
      <c r="H14" s="897">
        <v>21422</v>
      </c>
      <c r="I14" s="897">
        <v>2921</v>
      </c>
      <c r="J14" s="897">
        <v>12147</v>
      </c>
      <c r="K14" s="897">
        <v>2400</v>
      </c>
      <c r="L14" s="918">
        <f t="shared" si="0"/>
        <v>330197</v>
      </c>
      <c r="M14" s="919">
        <f t="shared" si="1"/>
        <v>91593</v>
      </c>
      <c r="N14" s="911">
        <v>651</v>
      </c>
      <c r="O14" s="897">
        <v>2</v>
      </c>
      <c r="P14" s="897">
        <v>203</v>
      </c>
      <c r="Q14" s="904">
        <v>112</v>
      </c>
      <c r="R14" s="918">
        <f>SUM(L14+N14+P14)</f>
        <v>331051</v>
      </c>
      <c r="S14" s="919">
        <f>SUM(M14+O14+Q14)</f>
        <v>91707</v>
      </c>
    </row>
    <row r="15" spans="1:19" ht="22.5">
      <c r="A15" s="880" t="s">
        <v>862</v>
      </c>
      <c r="B15" s="897">
        <v>208993</v>
      </c>
      <c r="C15" s="897">
        <v>191440</v>
      </c>
      <c r="D15" s="897">
        <v>0</v>
      </c>
      <c r="E15" s="897">
        <v>0</v>
      </c>
      <c r="F15" s="881">
        <v>0</v>
      </c>
      <c r="G15" s="881">
        <v>0</v>
      </c>
      <c r="H15" s="897">
        <v>0</v>
      </c>
      <c r="I15" s="897">
        <v>0</v>
      </c>
      <c r="J15" s="897">
        <v>0</v>
      </c>
      <c r="K15" s="897">
        <v>0</v>
      </c>
      <c r="L15" s="918">
        <f t="shared" si="0"/>
        <v>208993</v>
      </c>
      <c r="M15" s="919">
        <f t="shared" si="1"/>
        <v>191440</v>
      </c>
      <c r="N15" s="911">
        <v>0</v>
      </c>
      <c r="O15" s="897">
        <v>0</v>
      </c>
      <c r="P15" s="897">
        <v>0</v>
      </c>
      <c r="Q15" s="904">
        <v>0</v>
      </c>
      <c r="R15" s="918">
        <f>SUM(L15+N15+P15)</f>
        <v>208993</v>
      </c>
      <c r="S15" s="919">
        <f>SUM(M15+O15+Q15)</f>
        <v>191440</v>
      </c>
    </row>
    <row r="16" spans="1:19" ht="12.75">
      <c r="A16" s="882" t="s">
        <v>863</v>
      </c>
      <c r="B16" s="898">
        <f aca="true" t="shared" si="2" ref="B16:K16">SUM(B12:B15)</f>
        <v>5605938</v>
      </c>
      <c r="C16" s="898">
        <f t="shared" si="2"/>
        <v>3567363</v>
      </c>
      <c r="D16" s="898">
        <f t="shared" si="2"/>
        <v>25204</v>
      </c>
      <c r="E16" s="898">
        <f t="shared" si="2"/>
        <v>2658</v>
      </c>
      <c r="F16" s="883">
        <f t="shared" si="2"/>
        <v>16989</v>
      </c>
      <c r="G16" s="883">
        <f t="shared" si="2"/>
        <v>2493</v>
      </c>
      <c r="H16" s="898">
        <f t="shared" si="2"/>
        <v>26344</v>
      </c>
      <c r="I16" s="898">
        <f t="shared" si="2"/>
        <v>2921</v>
      </c>
      <c r="J16" s="898">
        <f t="shared" si="2"/>
        <v>12147</v>
      </c>
      <c r="K16" s="898">
        <f t="shared" si="2"/>
        <v>2400</v>
      </c>
      <c r="L16" s="918">
        <f t="shared" si="0"/>
        <v>5686622</v>
      </c>
      <c r="M16" s="919">
        <f t="shared" si="1"/>
        <v>3577835</v>
      </c>
      <c r="N16" s="912">
        <f>SUM(N12:N15)</f>
        <v>651</v>
      </c>
      <c r="O16" s="898">
        <f>SUM(O12:O15)</f>
        <v>2</v>
      </c>
      <c r="P16" s="898">
        <f>SUM(P12:P15)</f>
        <v>203</v>
      </c>
      <c r="Q16" s="905">
        <f>SUM(Q12:Q15)</f>
        <v>112</v>
      </c>
      <c r="R16" s="918">
        <f>SUM(L16+N16+P16)</f>
        <v>5687476</v>
      </c>
      <c r="S16" s="919">
        <f>SUM(M16+O16+Q16)</f>
        <v>3577949</v>
      </c>
    </row>
    <row r="17" spans="1:19" ht="12.75">
      <c r="A17" s="882"/>
      <c r="B17" s="898"/>
      <c r="C17" s="898"/>
      <c r="D17" s="898"/>
      <c r="E17" s="898"/>
      <c r="F17" s="883"/>
      <c r="G17" s="883"/>
      <c r="H17" s="898"/>
      <c r="I17" s="898"/>
      <c r="J17" s="898"/>
      <c r="K17" s="898"/>
      <c r="L17" s="918"/>
      <c r="M17" s="919"/>
      <c r="N17" s="912"/>
      <c r="O17" s="898"/>
      <c r="P17" s="898"/>
      <c r="Q17" s="905"/>
      <c r="R17" s="918"/>
      <c r="S17" s="919"/>
    </row>
    <row r="18" spans="1:19" ht="22.5">
      <c r="A18" s="884" t="s">
        <v>983</v>
      </c>
      <c r="B18" s="898">
        <v>110069</v>
      </c>
      <c r="C18" s="898">
        <v>110069</v>
      </c>
      <c r="D18" s="898"/>
      <c r="E18" s="898"/>
      <c r="F18" s="883"/>
      <c r="G18" s="883"/>
      <c r="H18" s="898"/>
      <c r="I18" s="898"/>
      <c r="J18" s="898"/>
      <c r="K18" s="898"/>
      <c r="L18" s="918">
        <f t="shared" si="0"/>
        <v>110069</v>
      </c>
      <c r="M18" s="919">
        <f t="shared" si="1"/>
        <v>110069</v>
      </c>
      <c r="N18" s="912"/>
      <c r="O18" s="898"/>
      <c r="P18" s="898"/>
      <c r="Q18" s="905"/>
      <c r="R18" s="918">
        <f>SUM(L18+N18+P18)</f>
        <v>110069</v>
      </c>
      <c r="S18" s="919">
        <v>19272</v>
      </c>
    </row>
    <row r="19" spans="1:19" ht="13.5" thickBot="1">
      <c r="A19" s="885"/>
      <c r="B19" s="899"/>
      <c r="C19" s="899"/>
      <c r="D19" s="899"/>
      <c r="E19" s="899"/>
      <c r="F19" s="886"/>
      <c r="G19" s="886"/>
      <c r="H19" s="899"/>
      <c r="I19" s="899"/>
      <c r="J19" s="899"/>
      <c r="K19" s="899"/>
      <c r="L19" s="920"/>
      <c r="M19" s="921"/>
      <c r="N19" s="913"/>
      <c r="O19" s="899"/>
      <c r="P19" s="899"/>
      <c r="Q19" s="906"/>
      <c r="R19" s="920"/>
      <c r="S19" s="925"/>
    </row>
    <row r="20" spans="1:19" ht="13.5" thickBot="1">
      <c r="A20" s="887" t="s">
        <v>864</v>
      </c>
      <c r="B20" s="900">
        <f>SUM(B16:B19)</f>
        <v>5716007</v>
      </c>
      <c r="C20" s="900">
        <f aca="true" t="shared" si="3" ref="C20:S20">SUM(C16:C19)</f>
        <v>3677432</v>
      </c>
      <c r="D20" s="900">
        <f t="shared" si="3"/>
        <v>25204</v>
      </c>
      <c r="E20" s="900">
        <f t="shared" si="3"/>
        <v>2658</v>
      </c>
      <c r="F20" s="888">
        <f t="shared" si="3"/>
        <v>16989</v>
      </c>
      <c r="G20" s="888">
        <f t="shared" si="3"/>
        <v>2493</v>
      </c>
      <c r="H20" s="900">
        <f t="shared" si="3"/>
        <v>26344</v>
      </c>
      <c r="I20" s="900">
        <f t="shared" si="3"/>
        <v>2921</v>
      </c>
      <c r="J20" s="900">
        <f t="shared" si="3"/>
        <v>12147</v>
      </c>
      <c r="K20" s="900">
        <f t="shared" si="3"/>
        <v>2400</v>
      </c>
      <c r="L20" s="922">
        <f t="shared" si="3"/>
        <v>5796691</v>
      </c>
      <c r="M20" s="923">
        <f t="shared" si="1"/>
        <v>3687904</v>
      </c>
      <c r="N20" s="914">
        <f t="shared" si="3"/>
        <v>651</v>
      </c>
      <c r="O20" s="900">
        <f t="shared" si="3"/>
        <v>2</v>
      </c>
      <c r="P20" s="900">
        <f t="shared" si="3"/>
        <v>203</v>
      </c>
      <c r="Q20" s="907">
        <f t="shared" si="3"/>
        <v>112</v>
      </c>
      <c r="R20" s="922">
        <f t="shared" si="3"/>
        <v>5797545</v>
      </c>
      <c r="S20" s="923">
        <f t="shared" si="3"/>
        <v>3597221</v>
      </c>
    </row>
    <row r="21" spans="1:19" ht="22.5">
      <c r="A21" s="882" t="s">
        <v>985</v>
      </c>
      <c r="B21" s="897"/>
      <c r="C21" s="897"/>
      <c r="D21" s="897"/>
      <c r="E21" s="897"/>
      <c r="F21" s="881"/>
      <c r="G21" s="881"/>
      <c r="H21" s="897"/>
      <c r="I21" s="897"/>
      <c r="J21" s="897"/>
      <c r="K21" s="897"/>
      <c r="L21" s="918"/>
      <c r="M21" s="919"/>
      <c r="N21" s="911"/>
      <c r="O21" s="897"/>
      <c r="P21" s="897"/>
      <c r="Q21" s="904"/>
      <c r="R21" s="918"/>
      <c r="S21" s="919"/>
    </row>
    <row r="22" spans="1:19" ht="12.75">
      <c r="A22" s="880" t="s">
        <v>791</v>
      </c>
      <c r="B22" s="897">
        <v>28752</v>
      </c>
      <c r="C22" s="897"/>
      <c r="D22" s="897">
        <v>2615</v>
      </c>
      <c r="E22" s="897"/>
      <c r="F22" s="881">
        <v>367</v>
      </c>
      <c r="G22" s="881"/>
      <c r="H22" s="897">
        <v>281</v>
      </c>
      <c r="I22" s="897"/>
      <c r="J22" s="897">
        <v>0</v>
      </c>
      <c r="K22" s="897"/>
      <c r="L22" s="918">
        <f>SUM(B22+D22+F22+H22+J22)</f>
        <v>32015</v>
      </c>
      <c r="M22" s="919">
        <v>0</v>
      </c>
      <c r="N22" s="911">
        <v>0</v>
      </c>
      <c r="O22" s="897"/>
      <c r="P22" s="897">
        <v>0</v>
      </c>
      <c r="Q22" s="904"/>
      <c r="R22" s="918">
        <f aca="true" t="shared" si="4" ref="R22:S26">SUM(L22+N22+P22)</f>
        <v>32015</v>
      </c>
      <c r="S22" s="919">
        <f t="shared" si="4"/>
        <v>0</v>
      </c>
    </row>
    <row r="23" spans="1:19" ht="22.5">
      <c r="A23" s="880" t="s">
        <v>861</v>
      </c>
      <c r="B23" s="897">
        <v>711</v>
      </c>
      <c r="C23" s="897"/>
      <c r="D23" s="897">
        <v>0</v>
      </c>
      <c r="E23" s="897"/>
      <c r="F23" s="881">
        <v>0</v>
      </c>
      <c r="G23" s="881"/>
      <c r="H23" s="897">
        <v>0</v>
      </c>
      <c r="I23" s="897"/>
      <c r="J23" s="897">
        <v>0</v>
      </c>
      <c r="K23" s="897"/>
      <c r="L23" s="918">
        <f>SUM(B23+D23+F23+H23+J23)</f>
        <v>711</v>
      </c>
      <c r="M23" s="919">
        <v>0</v>
      </c>
      <c r="N23" s="911">
        <v>0</v>
      </c>
      <c r="O23" s="897"/>
      <c r="P23" s="897">
        <v>0</v>
      </c>
      <c r="Q23" s="904"/>
      <c r="R23" s="918">
        <f t="shared" si="4"/>
        <v>711</v>
      </c>
      <c r="S23" s="919">
        <f t="shared" si="4"/>
        <v>0</v>
      </c>
    </row>
    <row r="24" spans="1:19" ht="22.5">
      <c r="A24" s="880" t="s">
        <v>877</v>
      </c>
      <c r="B24" s="897">
        <v>71749</v>
      </c>
      <c r="C24" s="897"/>
      <c r="D24" s="897">
        <v>13713</v>
      </c>
      <c r="E24" s="897"/>
      <c r="F24" s="881">
        <v>10125</v>
      </c>
      <c r="G24" s="881"/>
      <c r="H24" s="897">
        <v>13630</v>
      </c>
      <c r="I24" s="897"/>
      <c r="J24" s="897">
        <v>8096</v>
      </c>
      <c r="K24" s="897"/>
      <c r="L24" s="918">
        <f>SUM(B24+D24+F24+H24+J24)</f>
        <v>117313</v>
      </c>
      <c r="M24" s="919">
        <v>0</v>
      </c>
      <c r="N24" s="911">
        <v>537</v>
      </c>
      <c r="O24" s="897"/>
      <c r="P24" s="897">
        <v>0</v>
      </c>
      <c r="Q24" s="904"/>
      <c r="R24" s="918">
        <f t="shared" si="4"/>
        <v>117850</v>
      </c>
      <c r="S24" s="919">
        <f t="shared" si="4"/>
        <v>0</v>
      </c>
    </row>
    <row r="25" spans="1:19" ht="23.25" thickBot="1">
      <c r="A25" s="889" t="s">
        <v>862</v>
      </c>
      <c r="B25" s="901"/>
      <c r="C25" s="901"/>
      <c r="D25" s="901">
        <v>0</v>
      </c>
      <c r="E25" s="901"/>
      <c r="F25" s="890">
        <v>0</v>
      </c>
      <c r="G25" s="890"/>
      <c r="H25" s="901">
        <v>0</v>
      </c>
      <c r="I25" s="901"/>
      <c r="J25" s="901">
        <v>0</v>
      </c>
      <c r="K25" s="901"/>
      <c r="L25" s="924">
        <f>SUM(B25+D25+F25+H25+J25)</f>
        <v>0</v>
      </c>
      <c r="M25" s="925">
        <v>0</v>
      </c>
      <c r="N25" s="915">
        <v>0</v>
      </c>
      <c r="O25" s="901"/>
      <c r="P25" s="901">
        <v>0</v>
      </c>
      <c r="Q25" s="908"/>
      <c r="R25" s="920">
        <f t="shared" si="4"/>
        <v>0</v>
      </c>
      <c r="S25" s="925">
        <f t="shared" si="4"/>
        <v>0</v>
      </c>
    </row>
    <row r="26" spans="1:19" ht="23.25" thickBot="1">
      <c r="A26" s="887" t="s">
        <v>984</v>
      </c>
      <c r="B26" s="900">
        <f>SUM(B22:B25)</f>
        <v>101212</v>
      </c>
      <c r="C26" s="900"/>
      <c r="D26" s="900">
        <f>SUM(D22:D25)</f>
        <v>16328</v>
      </c>
      <c r="E26" s="900">
        <f>SUM(E22:E25)</f>
        <v>0</v>
      </c>
      <c r="F26" s="888">
        <f>SUM(F22:F25)</f>
        <v>10492</v>
      </c>
      <c r="G26" s="888"/>
      <c r="H26" s="900">
        <f>SUM(H22:H25)</f>
        <v>13911</v>
      </c>
      <c r="I26" s="900"/>
      <c r="J26" s="900">
        <f>SUM(J22:J25)</f>
        <v>8096</v>
      </c>
      <c r="K26" s="900"/>
      <c r="L26" s="922">
        <f>SUM(B26+D26+F26+H26+J26)</f>
        <v>150039</v>
      </c>
      <c r="M26" s="923">
        <v>0</v>
      </c>
      <c r="N26" s="900">
        <f>SUM(N22:N25)</f>
        <v>537</v>
      </c>
      <c r="O26" s="900"/>
      <c r="P26" s="900">
        <f>SUM(P22:P25)</f>
        <v>0</v>
      </c>
      <c r="Q26" s="907">
        <f>SUM(Q22:Q25)</f>
        <v>0</v>
      </c>
      <c r="R26" s="922">
        <f t="shared" si="4"/>
        <v>150576</v>
      </c>
      <c r="S26" s="923">
        <f t="shared" si="4"/>
        <v>0</v>
      </c>
    </row>
    <row r="27" spans="1:10" ht="12.75">
      <c r="A27" s="808"/>
      <c r="B27" s="807"/>
      <c r="C27" s="807"/>
      <c r="D27" s="807"/>
      <c r="E27" s="807"/>
      <c r="F27" s="807"/>
      <c r="G27" s="807"/>
      <c r="H27" s="807"/>
      <c r="I27" s="807"/>
      <c r="J27" s="807"/>
    </row>
    <row r="28" spans="2:10" ht="12.75">
      <c r="B28" s="895"/>
      <c r="C28" s="895"/>
      <c r="D28" s="895"/>
      <c r="E28" s="895"/>
      <c r="F28" s="806"/>
      <c r="G28" s="806"/>
      <c r="H28" s="895"/>
      <c r="I28" s="895"/>
      <c r="J28" s="895"/>
    </row>
    <row r="29" spans="2:10" ht="12.75">
      <c r="B29" s="822"/>
      <c r="C29" s="822"/>
      <c r="D29" s="822"/>
      <c r="E29" s="822"/>
      <c r="F29" s="822"/>
      <c r="G29" s="822"/>
      <c r="H29" s="823"/>
      <c r="I29" s="823"/>
      <c r="J29" s="807"/>
    </row>
    <row r="34" spans="2:4" ht="12.75">
      <c r="B34" s="808"/>
      <c r="C34" s="808"/>
      <c r="D34" s="808"/>
    </row>
    <row r="35" spans="1:4" ht="12.75">
      <c r="A35" s="891"/>
      <c r="B35" s="895"/>
      <c r="C35" s="895"/>
      <c r="D35" s="807"/>
    </row>
    <row r="36" spans="2:4" ht="12.75">
      <c r="B36" s="895"/>
      <c r="C36" s="895"/>
      <c r="D36" s="807"/>
    </row>
    <row r="37" spans="2:4" ht="12.75">
      <c r="B37" s="895"/>
      <c r="C37" s="895"/>
      <c r="D37" s="807"/>
    </row>
    <row r="38" spans="2:4" ht="12.75">
      <c r="B38" s="895"/>
      <c r="C38" s="895"/>
      <c r="D38" s="807"/>
    </row>
    <row r="39" spans="1:4" ht="12.75">
      <c r="A39" s="891"/>
      <c r="B39" s="895"/>
      <c r="C39" s="895"/>
      <c r="D39" s="807"/>
    </row>
    <row r="40" spans="1:4" ht="12.75">
      <c r="A40" s="780"/>
      <c r="B40" s="895"/>
      <c r="C40" s="895"/>
      <c r="D40" s="895"/>
    </row>
    <row r="41" spans="2:4" ht="12.75">
      <c r="B41" s="895"/>
      <c r="C41" s="895"/>
      <c r="D41" s="895"/>
    </row>
    <row r="42" spans="1:4" ht="12.75">
      <c r="A42" s="780"/>
      <c r="B42" s="807"/>
      <c r="C42" s="807"/>
      <c r="D42" s="807"/>
    </row>
    <row r="44" ht="12.75">
      <c r="A44" s="780"/>
    </row>
    <row r="46" ht="12.75">
      <c r="A46" s="780"/>
    </row>
    <row r="48" ht="12.75">
      <c r="A48" s="780"/>
    </row>
  </sheetData>
  <sheetProtection/>
  <mergeCells count="13">
    <mergeCell ref="N9:O9"/>
    <mergeCell ref="P9:Q9"/>
    <mergeCell ref="R9:S9"/>
    <mergeCell ref="A1:G1"/>
    <mergeCell ref="A4:S4"/>
    <mergeCell ref="A6:S6"/>
    <mergeCell ref="A9:A10"/>
    <mergeCell ref="B9:C9"/>
    <mergeCell ref="D9:E9"/>
    <mergeCell ref="F9:G9"/>
    <mergeCell ref="H9:I9"/>
    <mergeCell ref="J9:K9"/>
    <mergeCell ref="L9:M9"/>
  </mergeCells>
  <printOptions/>
  <pageMargins left="1.49" right="0.57" top="0.63" bottom="1" header="0.5" footer="0.5"/>
  <pageSetup horizontalDpi="600" verticalDpi="600" orientation="landscape" paperSize="8" scale="87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.7109375" style="0" bestFit="1" customWidth="1"/>
    <col min="2" max="2" width="33.00390625" style="0" customWidth="1"/>
    <col min="3" max="3" width="4.00390625" style="0" customWidth="1"/>
    <col min="4" max="4" width="10.421875" style="0" customWidth="1"/>
    <col min="5" max="5" width="9.57421875" style="0" customWidth="1"/>
    <col min="6" max="6" width="8.7109375" style="0" customWidth="1"/>
    <col min="7" max="7" width="9.7109375" style="0" customWidth="1"/>
    <col min="8" max="8" width="9.421875" style="0" customWidth="1"/>
    <col min="9" max="9" width="9.421875" style="0" bestFit="1" customWidth="1"/>
    <col min="10" max="10" width="8.28125" style="0" customWidth="1"/>
    <col min="12" max="12" width="11.7109375" style="0" customWidth="1"/>
  </cols>
  <sheetData>
    <row r="1" spans="1:7" ht="12.75">
      <c r="A1" s="1974" t="s">
        <v>589</v>
      </c>
      <c r="B1" s="1974"/>
      <c r="C1" s="1974"/>
      <c r="D1" s="1974"/>
      <c r="E1" s="1974"/>
      <c r="F1" s="1974"/>
      <c r="G1" s="1974"/>
    </row>
    <row r="4" spans="1:12" ht="12.75">
      <c r="A4" s="766"/>
      <c r="B4" s="2094" t="s">
        <v>865</v>
      </c>
      <c r="C4" s="2094"/>
      <c r="D4" s="2094"/>
      <c r="E4" s="2094"/>
      <c r="F4" s="2094"/>
      <c r="G4" s="2094"/>
      <c r="H4" s="2094"/>
      <c r="I4" s="2094"/>
      <c r="J4" s="2094"/>
      <c r="K4" s="2094"/>
      <c r="L4" s="2094"/>
    </row>
    <row r="5" spans="1:12" ht="12.75">
      <c r="A5" s="766"/>
      <c r="B5" s="767"/>
      <c r="C5" s="767"/>
      <c r="D5" s="767"/>
      <c r="E5" s="767"/>
      <c r="F5" s="767"/>
      <c r="G5" s="767"/>
      <c r="H5" s="767"/>
      <c r="I5" s="767"/>
      <c r="J5" s="767"/>
      <c r="K5" s="767"/>
      <c r="L5" s="767"/>
    </row>
    <row r="6" spans="1:12" ht="12.75">
      <c r="A6" s="766"/>
      <c r="B6" s="2094" t="s">
        <v>986</v>
      </c>
      <c r="C6" s="2094"/>
      <c r="D6" s="2094"/>
      <c r="E6" s="2094"/>
      <c r="F6" s="2094"/>
      <c r="G6" s="2094"/>
      <c r="H6" s="2094"/>
      <c r="I6" s="2094"/>
      <c r="J6" s="2094"/>
      <c r="K6" s="2094"/>
      <c r="L6" s="2094"/>
    </row>
    <row r="7" spans="1:12" ht="12.75">
      <c r="A7" s="780"/>
      <c r="B7" s="2128" t="s">
        <v>987</v>
      </c>
      <c r="C7" s="2128"/>
      <c r="D7" s="2128"/>
      <c r="E7" s="2128"/>
      <c r="F7" s="2128"/>
      <c r="G7" s="2128"/>
      <c r="H7" s="2128"/>
      <c r="I7" s="2128"/>
      <c r="J7" s="2128"/>
      <c r="K7" s="2128"/>
      <c r="L7" s="2128"/>
    </row>
    <row r="8" spans="1:12" ht="12.75">
      <c r="A8" s="780"/>
      <c r="B8" s="780"/>
      <c r="C8" s="8"/>
      <c r="D8" s="8"/>
      <c r="E8" s="8"/>
      <c r="F8" s="8"/>
      <c r="G8" s="8"/>
      <c r="H8" s="8"/>
      <c r="I8" s="8"/>
      <c r="J8" s="8"/>
      <c r="K8" s="8"/>
      <c r="L8" s="892"/>
    </row>
    <row r="9" spans="1:12" ht="12.75">
      <c r="A9" s="780"/>
      <c r="B9" s="780"/>
      <c r="C9" s="8"/>
      <c r="D9" s="8"/>
      <c r="E9" s="8"/>
      <c r="F9" s="8"/>
      <c r="G9" s="8"/>
      <c r="H9" s="8"/>
      <c r="I9" s="8"/>
      <c r="J9" s="8"/>
      <c r="K9" s="8"/>
      <c r="L9" s="892"/>
    </row>
    <row r="10" spans="1:12" ht="12.75">
      <c r="A10" s="8"/>
      <c r="B10" s="780"/>
      <c r="C10" s="8"/>
      <c r="D10" s="841"/>
      <c r="E10" s="841"/>
      <c r="F10" s="841"/>
      <c r="G10" s="841"/>
      <c r="H10" s="841"/>
      <c r="I10" s="841"/>
      <c r="J10" s="841"/>
      <c r="K10" s="841"/>
      <c r="L10" s="841"/>
    </row>
    <row r="11" spans="1:12" ht="13.5" thickBot="1">
      <c r="A11" s="8"/>
      <c r="B11" s="8"/>
      <c r="C11" s="8"/>
      <c r="D11" s="806"/>
      <c r="E11" s="806"/>
      <c r="F11" s="806"/>
      <c r="G11" s="806"/>
      <c r="H11" s="806"/>
      <c r="I11" s="807"/>
      <c r="J11" s="806"/>
      <c r="K11" s="806"/>
      <c r="L11" s="806"/>
    </row>
    <row r="12" spans="1:12" ht="13.5" thickBot="1">
      <c r="A12" s="816"/>
      <c r="B12" s="810" t="s">
        <v>565</v>
      </c>
      <c r="C12" s="794" t="s">
        <v>775</v>
      </c>
      <c r="D12" s="817" t="s">
        <v>75</v>
      </c>
      <c r="E12" s="817" t="s">
        <v>783</v>
      </c>
      <c r="F12" s="817" t="s">
        <v>1462</v>
      </c>
      <c r="G12" s="817" t="s">
        <v>852</v>
      </c>
      <c r="H12" s="1469" t="s">
        <v>1440</v>
      </c>
      <c r="I12" s="1474" t="s">
        <v>1413</v>
      </c>
      <c r="J12" s="1471" t="s">
        <v>785</v>
      </c>
      <c r="K12" s="1469" t="s">
        <v>165</v>
      </c>
      <c r="L12" s="1478" t="s">
        <v>1413</v>
      </c>
    </row>
    <row r="13" spans="1:12" ht="12.75">
      <c r="A13" s="1466" t="s">
        <v>796</v>
      </c>
      <c r="B13" s="1467" t="s">
        <v>556</v>
      </c>
      <c r="C13" s="1467">
        <v>92</v>
      </c>
      <c r="D13" s="1284">
        <v>5433649</v>
      </c>
      <c r="E13" s="1468">
        <v>24286</v>
      </c>
      <c r="F13" s="1468">
        <v>16508</v>
      </c>
      <c r="G13" s="1468">
        <v>23657</v>
      </c>
      <c r="H13" s="1470">
        <v>12146</v>
      </c>
      <c r="I13" s="1475">
        <f aca="true" t="shared" si="0" ref="I13:I19">SUM(D13:H13)</f>
        <v>5510246</v>
      </c>
      <c r="J13" s="1472">
        <v>533</v>
      </c>
      <c r="K13" s="1470">
        <v>203</v>
      </c>
      <c r="L13" s="1479">
        <f aca="true" t="shared" si="1" ref="L13:L19">SUM(I13:K13)</f>
        <v>5510982</v>
      </c>
    </row>
    <row r="14" spans="1:12" ht="12.75">
      <c r="A14" s="789" t="s">
        <v>798</v>
      </c>
      <c r="B14" s="298" t="s">
        <v>557</v>
      </c>
      <c r="C14" s="298">
        <v>93</v>
      </c>
      <c r="D14" s="824">
        <v>6662</v>
      </c>
      <c r="E14" s="300">
        <v>0</v>
      </c>
      <c r="F14" s="300">
        <v>0</v>
      </c>
      <c r="G14" s="300">
        <v>0</v>
      </c>
      <c r="H14" s="549">
        <v>0</v>
      </c>
      <c r="I14" s="1476">
        <f t="shared" si="0"/>
        <v>6662</v>
      </c>
      <c r="J14" s="790">
        <v>0</v>
      </c>
      <c r="K14" s="549">
        <v>0</v>
      </c>
      <c r="L14" s="1480">
        <f t="shared" si="1"/>
        <v>6662</v>
      </c>
    </row>
    <row r="15" spans="1:12" ht="12.75">
      <c r="A15" s="789" t="s">
        <v>793</v>
      </c>
      <c r="B15" s="298" t="s">
        <v>558</v>
      </c>
      <c r="C15" s="298">
        <v>94</v>
      </c>
      <c r="D15" s="824">
        <v>224477</v>
      </c>
      <c r="E15" s="300">
        <v>1401</v>
      </c>
      <c r="F15" s="300">
        <v>534</v>
      </c>
      <c r="G15" s="300">
        <v>281</v>
      </c>
      <c r="H15" s="549">
        <v>420</v>
      </c>
      <c r="I15" s="1476">
        <f t="shared" si="0"/>
        <v>227113</v>
      </c>
      <c r="J15" s="790">
        <v>255</v>
      </c>
      <c r="K15" s="549">
        <v>19</v>
      </c>
      <c r="L15" s="1480">
        <f t="shared" si="1"/>
        <v>227387</v>
      </c>
    </row>
    <row r="16" spans="1:12" ht="12.75">
      <c r="A16" s="789" t="s">
        <v>794</v>
      </c>
      <c r="B16" s="298" t="s">
        <v>559</v>
      </c>
      <c r="C16" s="298">
        <v>95</v>
      </c>
      <c r="D16" s="824">
        <v>-1760656</v>
      </c>
      <c r="E16" s="300">
        <v>-16447</v>
      </c>
      <c r="F16" s="300">
        <v>-12679</v>
      </c>
      <c r="G16" s="300">
        <v>-20553</v>
      </c>
      <c r="H16" s="549">
        <v>-7987</v>
      </c>
      <c r="I16" s="1476">
        <f t="shared" si="0"/>
        <v>-1818322</v>
      </c>
      <c r="J16" s="790">
        <v>-514</v>
      </c>
      <c r="K16" s="549">
        <v>-72</v>
      </c>
      <c r="L16" s="1480">
        <f t="shared" si="1"/>
        <v>-1818908</v>
      </c>
    </row>
    <row r="17" spans="1:12" ht="12.75">
      <c r="A17" s="789" t="s">
        <v>554</v>
      </c>
      <c r="B17" s="298" t="s">
        <v>560</v>
      </c>
      <c r="C17" s="298">
        <v>96</v>
      </c>
      <c r="D17" s="300">
        <v>0</v>
      </c>
      <c r="E17" s="300">
        <v>0</v>
      </c>
      <c r="F17" s="300">
        <v>0</v>
      </c>
      <c r="G17" s="300">
        <v>0</v>
      </c>
      <c r="H17" s="549">
        <v>0</v>
      </c>
      <c r="I17" s="1476">
        <f t="shared" si="0"/>
        <v>0</v>
      </c>
      <c r="J17" s="790">
        <v>0</v>
      </c>
      <c r="K17" s="549">
        <v>0</v>
      </c>
      <c r="L17" s="1480">
        <f t="shared" si="1"/>
        <v>0</v>
      </c>
    </row>
    <row r="18" spans="1:12" ht="13.5" thickBot="1">
      <c r="A18" s="791" t="s">
        <v>554</v>
      </c>
      <c r="B18" s="792" t="s">
        <v>561</v>
      </c>
      <c r="C18" s="792">
        <v>97</v>
      </c>
      <c r="D18" s="553">
        <v>78558</v>
      </c>
      <c r="E18" s="553">
        <v>-10451</v>
      </c>
      <c r="F18" s="553">
        <v>-4245</v>
      </c>
      <c r="G18" s="553">
        <v>-2611</v>
      </c>
      <c r="H18" s="550">
        <v>-11840</v>
      </c>
      <c r="I18" s="1477">
        <f t="shared" si="0"/>
        <v>49411</v>
      </c>
      <c r="J18" s="1473">
        <v>-260</v>
      </c>
      <c r="K18" s="550">
        <v>-33</v>
      </c>
      <c r="L18" s="1481">
        <f t="shared" si="1"/>
        <v>49118</v>
      </c>
    </row>
    <row r="19" spans="1:12" ht="13.5" thickBot="1">
      <c r="A19" s="793" t="s">
        <v>555</v>
      </c>
      <c r="B19" s="803" t="s">
        <v>565</v>
      </c>
      <c r="C19" s="803">
        <v>85</v>
      </c>
      <c r="D19" s="795">
        <f aca="true" t="shared" si="2" ref="D19:K19">SUM(D13:D18)</f>
        <v>3982690</v>
      </c>
      <c r="E19" s="795">
        <f t="shared" si="2"/>
        <v>-1211</v>
      </c>
      <c r="F19" s="795">
        <f t="shared" si="2"/>
        <v>118</v>
      </c>
      <c r="G19" s="795">
        <f t="shared" si="2"/>
        <v>774</v>
      </c>
      <c r="H19" s="795">
        <f t="shared" si="2"/>
        <v>-7261</v>
      </c>
      <c r="I19" s="795">
        <f t="shared" si="0"/>
        <v>3975110</v>
      </c>
      <c r="J19" s="795">
        <f t="shared" si="2"/>
        <v>14</v>
      </c>
      <c r="K19" s="796">
        <f t="shared" si="2"/>
        <v>117</v>
      </c>
      <c r="L19" s="1478">
        <f t="shared" si="1"/>
        <v>3975241</v>
      </c>
    </row>
    <row r="20" spans="1:12" ht="12.75">
      <c r="A20" s="893"/>
      <c r="B20" s="893"/>
      <c r="C20" s="893"/>
      <c r="D20" s="894"/>
      <c r="E20" s="894"/>
      <c r="F20" s="894"/>
      <c r="G20" s="894"/>
      <c r="H20" s="894"/>
      <c r="I20" s="894"/>
      <c r="J20" s="894"/>
      <c r="K20" s="894"/>
      <c r="L20" s="894"/>
    </row>
    <row r="21" spans="1:12" ht="12.75">
      <c r="A21" s="8"/>
      <c r="B21" s="8"/>
      <c r="C21" s="8"/>
      <c r="D21" s="806"/>
      <c r="E21" s="806"/>
      <c r="F21" s="806"/>
      <c r="G21" s="806"/>
      <c r="H21" s="806"/>
      <c r="I21" s="806"/>
      <c r="J21" s="806"/>
      <c r="K21" s="806"/>
      <c r="L21" s="806"/>
    </row>
    <row r="22" spans="1:12" ht="13.5" thickBot="1">
      <c r="A22" s="8"/>
      <c r="B22" s="8"/>
      <c r="C22" s="8"/>
      <c r="D22" s="806"/>
      <c r="E22" s="806"/>
      <c r="F22" s="806"/>
      <c r="G22" s="806"/>
      <c r="H22" s="806"/>
      <c r="I22" s="806"/>
      <c r="J22" s="806"/>
      <c r="K22" s="806"/>
      <c r="L22" s="806"/>
    </row>
    <row r="23" spans="1:12" ht="13.5" thickBot="1">
      <c r="A23" s="816"/>
      <c r="B23" s="810" t="s">
        <v>581</v>
      </c>
      <c r="C23" s="794" t="s">
        <v>775</v>
      </c>
      <c r="D23" s="817" t="s">
        <v>75</v>
      </c>
      <c r="E23" s="817" t="s">
        <v>783</v>
      </c>
      <c r="F23" s="817" t="s">
        <v>1462</v>
      </c>
      <c r="G23" s="817" t="s">
        <v>852</v>
      </c>
      <c r="H23" s="1469" t="s">
        <v>1440</v>
      </c>
      <c r="I23" s="1474" t="s">
        <v>1413</v>
      </c>
      <c r="J23" s="1471" t="s">
        <v>785</v>
      </c>
      <c r="K23" s="1469" t="s">
        <v>165</v>
      </c>
      <c r="L23" s="1478" t="s">
        <v>1413</v>
      </c>
    </row>
    <row r="24" spans="1:12" ht="13.5" thickBot="1">
      <c r="A24" s="816" t="s">
        <v>554</v>
      </c>
      <c r="B24" s="794" t="s">
        <v>582</v>
      </c>
      <c r="C24" s="794">
        <v>97</v>
      </c>
      <c r="D24" s="840">
        <v>78558</v>
      </c>
      <c r="E24" s="840">
        <v>-10451</v>
      </c>
      <c r="F24" s="840">
        <v>-4245</v>
      </c>
      <c r="G24" s="840">
        <v>-2611</v>
      </c>
      <c r="H24" s="1265">
        <v>-11840</v>
      </c>
      <c r="I24" s="1474">
        <f>SUM(D24:H24)</f>
        <v>49411</v>
      </c>
      <c r="J24" s="1266">
        <v>-260</v>
      </c>
      <c r="K24" s="1265">
        <v>-33</v>
      </c>
      <c r="L24" s="1478">
        <f>SUM(I24:K24)</f>
        <v>49118</v>
      </c>
    </row>
    <row r="25" spans="1:12" ht="12.75">
      <c r="A25" s="8"/>
      <c r="B25" s="8"/>
      <c r="C25" s="8"/>
      <c r="D25" s="806"/>
      <c r="E25" s="806"/>
      <c r="F25" s="806"/>
      <c r="G25" s="806"/>
      <c r="H25" s="806"/>
      <c r="I25" s="806"/>
      <c r="J25" s="806"/>
      <c r="K25" s="806"/>
      <c r="L25" s="806"/>
    </row>
    <row r="26" spans="1:12" ht="12.75">
      <c r="A26" s="8"/>
      <c r="C26" s="780"/>
      <c r="D26" s="822"/>
      <c r="E26" s="822"/>
      <c r="F26" s="822"/>
      <c r="G26" s="822"/>
      <c r="H26" s="822"/>
      <c r="I26" s="822"/>
      <c r="J26" s="823"/>
      <c r="K26" s="823"/>
      <c r="L26" s="807"/>
    </row>
    <row r="27" ht="12.75">
      <c r="B27" s="780"/>
    </row>
    <row r="31" spans="2:6" ht="12.75">
      <c r="B31" s="812"/>
      <c r="D31" s="812"/>
      <c r="E31" s="812"/>
      <c r="F31" s="812"/>
    </row>
    <row r="32" spans="1:6" ht="12.75">
      <c r="A32" s="825"/>
      <c r="B32" s="826"/>
      <c r="D32" s="292"/>
      <c r="E32" s="292"/>
      <c r="F32" s="827"/>
    </row>
    <row r="33" spans="2:6" ht="12.75">
      <c r="B33" s="826"/>
      <c r="D33" s="292"/>
      <c r="E33" s="292"/>
      <c r="F33" s="827"/>
    </row>
    <row r="34" spans="2:6" ht="12.75">
      <c r="B34" s="826"/>
      <c r="D34" s="292"/>
      <c r="E34" s="292"/>
      <c r="F34" s="827"/>
    </row>
    <row r="35" spans="2:6" ht="12.75">
      <c r="B35" s="826"/>
      <c r="D35" s="292"/>
      <c r="E35" s="292"/>
      <c r="F35" s="827"/>
    </row>
    <row r="36" spans="1:6" ht="12.75">
      <c r="A36" s="825"/>
      <c r="B36" s="826"/>
      <c r="D36" s="292"/>
      <c r="E36" s="292"/>
      <c r="F36" s="827"/>
    </row>
    <row r="37" spans="1:6" ht="12.75">
      <c r="A37" s="766"/>
      <c r="B37" s="766"/>
      <c r="D37" s="292"/>
      <c r="E37" s="292"/>
      <c r="F37" s="292"/>
    </row>
    <row r="38" spans="4:6" ht="12.75">
      <c r="D38" s="292"/>
      <c r="E38" s="292"/>
      <c r="F38" s="292"/>
    </row>
    <row r="39" spans="1:6" ht="12.75">
      <c r="A39" s="766"/>
      <c r="B39" s="766"/>
      <c r="D39" s="827"/>
      <c r="E39" s="827"/>
      <c r="F39" s="827"/>
    </row>
    <row r="41" spans="1:2" ht="12.75">
      <c r="A41" s="766"/>
      <c r="B41" s="766"/>
    </row>
    <row r="43" spans="1:2" ht="12.75">
      <c r="A43" s="766"/>
      <c r="B43" s="815"/>
    </row>
    <row r="45" ht="12.75">
      <c r="A45" s="766"/>
    </row>
  </sheetData>
  <sheetProtection/>
  <mergeCells count="4">
    <mergeCell ref="A1:G1"/>
    <mergeCell ref="B4:L4"/>
    <mergeCell ref="B6:L6"/>
    <mergeCell ref="B7:L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136"/>
  <sheetViews>
    <sheetView tabSelected="1" zoomScalePageLayoutView="0" workbookViewId="0" topLeftCell="A1">
      <selection activeCell="A3" sqref="A3:N3"/>
    </sheetView>
  </sheetViews>
  <sheetFormatPr defaultColWidth="9.140625" defaultRowHeight="12.75"/>
  <cols>
    <col min="1" max="1" width="12.7109375" style="1615" customWidth="1"/>
    <col min="2" max="2" width="57.421875" style="1616" customWidth="1"/>
    <col min="3" max="3" width="13.421875" style="1616" bestFit="1" customWidth="1"/>
    <col min="4" max="4" width="13.421875" style="1615" bestFit="1" customWidth="1"/>
    <col min="5" max="5" width="13.140625" style="1616" bestFit="1" customWidth="1"/>
    <col min="6" max="6" width="11.7109375" style="0" bestFit="1" customWidth="1"/>
    <col min="7" max="7" width="10.7109375" style="0" bestFit="1" customWidth="1"/>
    <col min="8" max="8" width="10.8515625" style="0" bestFit="1" customWidth="1"/>
    <col min="9" max="9" width="11.140625" style="0" bestFit="1" customWidth="1"/>
    <col min="10" max="10" width="10.140625" style="0" bestFit="1" customWidth="1"/>
    <col min="11" max="11" width="11.140625" style="0" bestFit="1" customWidth="1"/>
    <col min="12" max="14" width="13.421875" style="0" bestFit="1" customWidth="1"/>
  </cols>
  <sheetData>
    <row r="1" spans="1:7" ht="12.75">
      <c r="A1" s="51" t="s">
        <v>429</v>
      </c>
      <c r="B1" s="51"/>
      <c r="C1" s="51"/>
      <c r="D1" s="51"/>
      <c r="E1" s="51"/>
      <c r="F1" s="51"/>
      <c r="G1" s="51"/>
    </row>
    <row r="2" spans="1:14" ht="12.75">
      <c r="A2" s="2096" t="s">
        <v>494</v>
      </c>
      <c r="B2" s="2096"/>
      <c r="C2" s="2096"/>
      <c r="D2" s="2096"/>
      <c r="E2" s="2096"/>
      <c r="F2" s="2096"/>
      <c r="G2" s="2096"/>
      <c r="H2" s="2096"/>
      <c r="I2" s="2096"/>
      <c r="J2" s="2096"/>
      <c r="K2" s="2096"/>
      <c r="L2" s="2096"/>
      <c r="M2" s="2096"/>
      <c r="N2" s="2096"/>
    </row>
    <row r="3" spans="1:14" ht="12.75">
      <c r="A3" s="2140" t="s">
        <v>328</v>
      </c>
      <c r="B3" s="2140"/>
      <c r="C3" s="2140"/>
      <c r="D3" s="2140"/>
      <c r="E3" s="2140"/>
      <c r="F3" s="2140"/>
      <c r="G3" s="2140"/>
      <c r="H3" s="2140"/>
      <c r="I3" s="2140"/>
      <c r="J3" s="2140"/>
      <c r="K3" s="2140"/>
      <c r="L3" s="2140"/>
      <c r="M3" s="2140"/>
      <c r="N3" s="2140"/>
    </row>
    <row r="4" spans="1:14" ht="13.5" thickBot="1">
      <c r="A4" s="2096"/>
      <c r="B4" s="2096"/>
      <c r="C4" s="2096"/>
      <c r="D4" s="2096"/>
      <c r="E4" s="2096"/>
      <c r="F4" s="2141"/>
      <c r="G4" s="2141"/>
      <c r="H4" s="2141"/>
      <c r="N4" t="s">
        <v>329</v>
      </c>
    </row>
    <row r="5" spans="1:14" ht="12.75">
      <c r="A5" s="1617"/>
      <c r="B5" s="1618"/>
      <c r="C5" s="2129" t="s">
        <v>330</v>
      </c>
      <c r="D5" s="2130"/>
      <c r="E5" s="2131"/>
      <c r="F5" s="2132" t="s">
        <v>331</v>
      </c>
      <c r="G5" s="2133"/>
      <c r="H5" s="2134"/>
      <c r="I5" s="2135" t="s">
        <v>332</v>
      </c>
      <c r="J5" s="2133"/>
      <c r="K5" s="2136"/>
      <c r="L5" s="2137" t="s">
        <v>1413</v>
      </c>
      <c r="M5" s="2138"/>
      <c r="N5" s="2139"/>
    </row>
    <row r="6" spans="1:14" ht="38.25">
      <c r="A6" s="1619" t="s">
        <v>333</v>
      </c>
      <c r="B6" s="1620" t="s">
        <v>334</v>
      </c>
      <c r="C6" s="1621" t="s">
        <v>335</v>
      </c>
      <c r="D6" s="1622" t="s">
        <v>336</v>
      </c>
      <c r="E6" s="1623" t="s">
        <v>337</v>
      </c>
      <c r="F6" s="1624" t="s">
        <v>335</v>
      </c>
      <c r="G6" s="1622" t="s">
        <v>336</v>
      </c>
      <c r="H6" s="1625" t="s">
        <v>337</v>
      </c>
      <c r="I6" s="1626" t="s">
        <v>335</v>
      </c>
      <c r="J6" s="1622" t="s">
        <v>336</v>
      </c>
      <c r="K6" s="1625" t="s">
        <v>337</v>
      </c>
      <c r="L6" s="1624" t="s">
        <v>335</v>
      </c>
      <c r="M6" s="1622" t="s">
        <v>336</v>
      </c>
      <c r="N6" s="1625" t="s">
        <v>337</v>
      </c>
    </row>
    <row r="7" spans="1:14" ht="12.75">
      <c r="A7" s="1627" t="s">
        <v>338</v>
      </c>
      <c r="B7" s="1628"/>
      <c r="C7" s="1629"/>
      <c r="D7" s="1630"/>
      <c r="E7" s="1631"/>
      <c r="F7" s="1632"/>
      <c r="G7" s="298"/>
      <c r="H7" s="1633"/>
      <c r="I7" s="1634"/>
      <c r="J7" s="1630"/>
      <c r="K7" s="1631"/>
      <c r="L7" s="444"/>
      <c r="M7" s="300"/>
      <c r="N7" s="1635"/>
    </row>
    <row r="8" spans="1:14" ht="12.75">
      <c r="A8" s="1636">
        <v>1114111</v>
      </c>
      <c r="B8" s="1637" t="s">
        <v>486</v>
      </c>
      <c r="C8" s="1629"/>
      <c r="D8" s="1630"/>
      <c r="E8" s="1631"/>
      <c r="F8" s="1632"/>
      <c r="G8" s="298"/>
      <c r="H8" s="1633"/>
      <c r="I8" s="1638">
        <v>1860000</v>
      </c>
      <c r="J8" s="1639">
        <v>1656956</v>
      </c>
      <c r="K8" s="836">
        <f>SUM(I8-J8)</f>
        <v>203044</v>
      </c>
      <c r="L8" s="444">
        <f aca="true" t="shared" si="0" ref="L8:N9">SUM(C8+F8+I8)</f>
        <v>1860000</v>
      </c>
      <c r="M8" s="300">
        <f t="shared" si="0"/>
        <v>1656956</v>
      </c>
      <c r="N8" s="1635">
        <f t="shared" si="0"/>
        <v>203044</v>
      </c>
    </row>
    <row r="9" spans="1:14" ht="12.75">
      <c r="A9" s="1640">
        <v>111412</v>
      </c>
      <c r="B9" s="1637" t="s">
        <v>340</v>
      </c>
      <c r="C9" s="1641">
        <v>1725000</v>
      </c>
      <c r="D9" s="1639">
        <v>96720</v>
      </c>
      <c r="E9" s="836">
        <f>SUM(C9-D9)</f>
        <v>1628280</v>
      </c>
      <c r="F9" s="1632"/>
      <c r="G9" s="298"/>
      <c r="H9" s="1633"/>
      <c r="I9" s="1642"/>
      <c r="J9" s="298"/>
      <c r="K9" s="1633"/>
      <c r="L9" s="444">
        <f t="shared" si="0"/>
        <v>1725000</v>
      </c>
      <c r="M9" s="300">
        <f t="shared" si="0"/>
        <v>96720</v>
      </c>
      <c r="N9" s="1635">
        <f t="shared" si="0"/>
        <v>1628280</v>
      </c>
    </row>
    <row r="10" spans="1:14" ht="12.75">
      <c r="A10" s="1643"/>
      <c r="B10" s="1644" t="s">
        <v>1413</v>
      </c>
      <c r="C10" s="1645">
        <f aca="true" t="shared" si="1" ref="C10:N10">SUM(C8:C9)</f>
        <v>1725000</v>
      </c>
      <c r="D10" s="1646">
        <f t="shared" si="1"/>
        <v>96720</v>
      </c>
      <c r="E10" s="1647">
        <f t="shared" si="1"/>
        <v>1628280</v>
      </c>
      <c r="F10" s="1645">
        <f t="shared" si="1"/>
        <v>0</v>
      </c>
      <c r="G10" s="1646">
        <f t="shared" si="1"/>
        <v>0</v>
      </c>
      <c r="H10" s="1647">
        <f t="shared" si="1"/>
        <v>0</v>
      </c>
      <c r="I10" s="1648">
        <f t="shared" si="1"/>
        <v>1860000</v>
      </c>
      <c r="J10" s="1646">
        <f t="shared" si="1"/>
        <v>1656956</v>
      </c>
      <c r="K10" s="1647">
        <f t="shared" si="1"/>
        <v>203044</v>
      </c>
      <c r="L10" s="1645">
        <f t="shared" si="1"/>
        <v>3585000</v>
      </c>
      <c r="M10" s="1646">
        <f t="shared" si="1"/>
        <v>1753676</v>
      </c>
      <c r="N10" s="1649">
        <f t="shared" si="1"/>
        <v>1831324</v>
      </c>
    </row>
    <row r="11" spans="1:14" ht="12.75">
      <c r="A11" s="1627" t="s">
        <v>341</v>
      </c>
      <c r="B11" s="1628"/>
      <c r="C11" s="1650"/>
      <c r="D11" s="1651"/>
      <c r="E11" s="1652"/>
      <c r="F11" s="1632"/>
      <c r="G11" s="298"/>
      <c r="H11" s="1633"/>
      <c r="I11" s="1653"/>
      <c r="J11" s="1651"/>
      <c r="K11" s="1652"/>
      <c r="L11" s="444">
        <f aca="true" t="shared" si="2" ref="L11:N13">SUM(C11+F11+I11)</f>
        <v>0</v>
      </c>
      <c r="M11" s="300">
        <f t="shared" si="2"/>
        <v>0</v>
      </c>
      <c r="N11" s="1635">
        <f t="shared" si="2"/>
        <v>0</v>
      </c>
    </row>
    <row r="12" spans="1:14" ht="12.75">
      <c r="A12" s="1636">
        <v>111922</v>
      </c>
      <c r="B12" s="1637" t="s">
        <v>342</v>
      </c>
      <c r="C12" s="1650"/>
      <c r="D12" s="1651"/>
      <c r="E12" s="1652"/>
      <c r="F12" s="1632"/>
      <c r="G12" s="298"/>
      <c r="H12" s="1633"/>
      <c r="I12" s="1638">
        <v>80000</v>
      </c>
      <c r="J12" s="1639">
        <v>80000</v>
      </c>
      <c r="K12" s="836">
        <f>SUM(I12-J12)</f>
        <v>0</v>
      </c>
      <c r="L12" s="444">
        <f t="shared" si="2"/>
        <v>80000</v>
      </c>
      <c r="M12" s="300">
        <f t="shared" si="2"/>
        <v>80000</v>
      </c>
      <c r="N12" s="1635">
        <f t="shared" si="2"/>
        <v>0</v>
      </c>
    </row>
    <row r="13" spans="1:14" ht="12.75">
      <c r="A13" s="1640">
        <v>11194</v>
      </c>
      <c r="B13" s="1637" t="s">
        <v>343</v>
      </c>
      <c r="C13" s="1641">
        <v>27774471</v>
      </c>
      <c r="D13" s="1639">
        <v>27774471</v>
      </c>
      <c r="E13" s="836">
        <f>SUM(C13-D13)</f>
        <v>0</v>
      </c>
      <c r="F13" s="1632"/>
      <c r="G13" s="298"/>
      <c r="H13" s="1633"/>
      <c r="I13" s="1642"/>
      <c r="J13" s="298"/>
      <c r="K13" s="1633"/>
      <c r="L13" s="444">
        <f t="shared" si="2"/>
        <v>27774471</v>
      </c>
      <c r="M13" s="300">
        <f t="shared" si="2"/>
        <v>27774471</v>
      </c>
      <c r="N13" s="1635">
        <f t="shared" si="2"/>
        <v>0</v>
      </c>
    </row>
    <row r="14" spans="1:14" ht="13.5" thickBot="1">
      <c r="A14" s="1654"/>
      <c r="B14" s="1655" t="s">
        <v>1413</v>
      </c>
      <c r="C14" s="1656">
        <f aca="true" t="shared" si="3" ref="C14:N14">SUM(C12:C13)</f>
        <v>27774471</v>
      </c>
      <c r="D14" s="1657">
        <f t="shared" si="3"/>
        <v>27774471</v>
      </c>
      <c r="E14" s="1658">
        <f t="shared" si="3"/>
        <v>0</v>
      </c>
      <c r="F14" s="1656">
        <f t="shared" si="3"/>
        <v>0</v>
      </c>
      <c r="G14" s="1657">
        <f t="shared" si="3"/>
        <v>0</v>
      </c>
      <c r="H14" s="1658">
        <f t="shared" si="3"/>
        <v>0</v>
      </c>
      <c r="I14" s="1659">
        <f t="shared" si="3"/>
        <v>80000</v>
      </c>
      <c r="J14" s="1657">
        <f t="shared" si="3"/>
        <v>80000</v>
      </c>
      <c r="K14" s="1658">
        <f t="shared" si="3"/>
        <v>0</v>
      </c>
      <c r="L14" s="1656">
        <f t="shared" si="3"/>
        <v>27854471</v>
      </c>
      <c r="M14" s="1657">
        <f t="shared" si="3"/>
        <v>27854471</v>
      </c>
      <c r="N14" s="1660">
        <f t="shared" si="3"/>
        <v>0</v>
      </c>
    </row>
    <row r="15" spans="1:14" ht="13.5" thickBot="1">
      <c r="A15" s="1661">
        <v>111</v>
      </c>
      <c r="B15" s="1662" t="s">
        <v>344</v>
      </c>
      <c r="C15" s="1663">
        <f>SUM(C10,C14)</f>
        <v>29499471</v>
      </c>
      <c r="D15" s="795">
        <f aca="true" t="shared" si="4" ref="D15:N15">SUM(D10,D14)</f>
        <v>27871191</v>
      </c>
      <c r="E15" s="798">
        <f t="shared" si="4"/>
        <v>1628280</v>
      </c>
      <c r="F15" s="1663">
        <f t="shared" si="4"/>
        <v>0</v>
      </c>
      <c r="G15" s="795">
        <f t="shared" si="4"/>
        <v>0</v>
      </c>
      <c r="H15" s="798">
        <f t="shared" si="4"/>
        <v>0</v>
      </c>
      <c r="I15" s="846">
        <f t="shared" si="4"/>
        <v>1940000</v>
      </c>
      <c r="J15" s="795">
        <f t="shared" si="4"/>
        <v>1736956</v>
      </c>
      <c r="K15" s="798">
        <f t="shared" si="4"/>
        <v>203044</v>
      </c>
      <c r="L15" s="1663">
        <f t="shared" si="4"/>
        <v>31439471</v>
      </c>
      <c r="M15" s="795">
        <f t="shared" si="4"/>
        <v>29608147</v>
      </c>
      <c r="N15" s="1474">
        <f t="shared" si="4"/>
        <v>1831324</v>
      </c>
    </row>
    <row r="16" spans="1:14" ht="13.5" thickBot="1">
      <c r="A16" s="1664"/>
      <c r="B16" s="1665"/>
      <c r="C16" s="1666"/>
      <c r="D16" s="1667"/>
      <c r="E16" s="1668"/>
      <c r="F16" s="1669"/>
      <c r="G16" s="1670"/>
      <c r="H16" s="1671"/>
      <c r="I16" s="8"/>
      <c r="J16" s="801"/>
      <c r="K16" s="1257"/>
      <c r="L16" s="1277"/>
      <c r="M16" s="801"/>
      <c r="N16" s="1257"/>
    </row>
    <row r="17" spans="1:14" ht="13.5" thickBot="1">
      <c r="A17" s="1672">
        <v>11</v>
      </c>
      <c r="B17" s="1673" t="s">
        <v>345</v>
      </c>
      <c r="C17" s="1663">
        <f>SUM(C15)</f>
        <v>29499471</v>
      </c>
      <c r="D17" s="1674">
        <f>SUM(D15)</f>
        <v>27871191</v>
      </c>
      <c r="E17" s="798">
        <f>SUM(E15)</f>
        <v>1628280</v>
      </c>
      <c r="F17" s="1675">
        <v>0</v>
      </c>
      <c r="G17" s="1674">
        <v>0</v>
      </c>
      <c r="H17" s="1676">
        <v>0</v>
      </c>
      <c r="I17" s="846">
        <f>SUM(I15)</f>
        <v>1940000</v>
      </c>
      <c r="J17" s="795">
        <f>SUM(J15)</f>
        <v>1736956</v>
      </c>
      <c r="K17" s="798">
        <f>SUM(K15)</f>
        <v>203044</v>
      </c>
      <c r="L17" s="410">
        <f aca="true" t="shared" si="5" ref="L17:N19">SUM(C17+F17+I17)</f>
        <v>31439471</v>
      </c>
      <c r="M17" s="631">
        <f t="shared" si="5"/>
        <v>29608147</v>
      </c>
      <c r="N17" s="515">
        <f t="shared" si="5"/>
        <v>1831324</v>
      </c>
    </row>
    <row r="18" spans="1:14" ht="12.75">
      <c r="A18" s="1677"/>
      <c r="B18" s="1678"/>
      <c r="C18" s="1679"/>
      <c r="D18" s="1680"/>
      <c r="E18" s="1681"/>
      <c r="F18" s="1682"/>
      <c r="G18" s="1680"/>
      <c r="H18" s="1683"/>
      <c r="I18" s="1684"/>
      <c r="J18" s="788"/>
      <c r="K18" s="1685"/>
      <c r="L18" s="444">
        <f t="shared" si="5"/>
        <v>0</v>
      </c>
      <c r="M18" s="300">
        <f t="shared" si="5"/>
        <v>0</v>
      </c>
      <c r="N18" s="1635">
        <f t="shared" si="5"/>
        <v>0</v>
      </c>
    </row>
    <row r="19" spans="1:14" ht="12.75">
      <c r="A19" s="1627" t="s">
        <v>346</v>
      </c>
      <c r="B19" s="1628"/>
      <c r="C19" s="1629"/>
      <c r="D19" s="1630"/>
      <c r="E19" s="1631"/>
      <c r="F19" s="1632"/>
      <c r="G19" s="298"/>
      <c r="H19" s="1633"/>
      <c r="I19" s="1642"/>
      <c r="J19" s="298"/>
      <c r="K19" s="1633"/>
      <c r="L19" s="444">
        <f t="shared" si="5"/>
        <v>0</v>
      </c>
      <c r="M19" s="300">
        <f t="shared" si="5"/>
        <v>0</v>
      </c>
      <c r="N19" s="1635">
        <f t="shared" si="5"/>
        <v>0</v>
      </c>
    </row>
    <row r="20" spans="1:14" ht="12.75">
      <c r="A20" s="1640">
        <v>121111</v>
      </c>
      <c r="B20" s="1637" t="s">
        <v>347</v>
      </c>
      <c r="C20" s="1641">
        <v>1780800</v>
      </c>
      <c r="D20" s="1639">
        <v>0</v>
      </c>
      <c r="E20" s="836">
        <v>1780800</v>
      </c>
      <c r="F20" s="1632"/>
      <c r="G20" s="298"/>
      <c r="H20" s="1633"/>
      <c r="I20" s="1642"/>
      <c r="J20" s="298"/>
      <c r="K20" s="1633"/>
      <c r="L20" s="444">
        <f aca="true" t="shared" si="6" ref="L20:N34">SUM(C20+F20+I20)</f>
        <v>1780800</v>
      </c>
      <c r="M20" s="300">
        <f t="shared" si="6"/>
        <v>0</v>
      </c>
      <c r="N20" s="1635">
        <f t="shared" si="6"/>
        <v>1780800</v>
      </c>
    </row>
    <row r="21" spans="1:14" ht="12.75">
      <c r="A21" s="1640">
        <v>121112</v>
      </c>
      <c r="B21" s="1637" t="s">
        <v>348</v>
      </c>
      <c r="C21" s="1641">
        <v>511157665</v>
      </c>
      <c r="D21" s="1639">
        <v>0</v>
      </c>
      <c r="E21" s="836">
        <v>511157665</v>
      </c>
      <c r="F21" s="1632"/>
      <c r="G21" s="298"/>
      <c r="H21" s="1633"/>
      <c r="I21" s="1642"/>
      <c r="J21" s="298"/>
      <c r="K21" s="1633"/>
      <c r="L21" s="444">
        <f t="shared" si="6"/>
        <v>511157665</v>
      </c>
      <c r="M21" s="300">
        <f t="shared" si="6"/>
        <v>0</v>
      </c>
      <c r="N21" s="1635">
        <f t="shared" si="6"/>
        <v>511157665</v>
      </c>
    </row>
    <row r="22" spans="1:14" ht="12.75">
      <c r="A22" s="1640">
        <v>1211125</v>
      </c>
      <c r="B22" s="1637" t="s">
        <v>349</v>
      </c>
      <c r="C22" s="1641">
        <v>1537008</v>
      </c>
      <c r="D22" s="1639">
        <v>0</v>
      </c>
      <c r="E22" s="836">
        <v>1537008</v>
      </c>
      <c r="F22" s="1632"/>
      <c r="G22" s="298"/>
      <c r="H22" s="1633"/>
      <c r="I22" s="1642"/>
      <c r="J22" s="298"/>
      <c r="K22" s="1633"/>
      <c r="L22" s="444">
        <f t="shared" si="6"/>
        <v>1537008</v>
      </c>
      <c r="M22" s="300">
        <f t="shared" si="6"/>
        <v>0</v>
      </c>
      <c r="N22" s="1635">
        <f t="shared" si="6"/>
        <v>1537008</v>
      </c>
    </row>
    <row r="23" spans="1:14" ht="12.75">
      <c r="A23" s="1640">
        <v>121121</v>
      </c>
      <c r="B23" s="1637" t="s">
        <v>350</v>
      </c>
      <c r="C23" s="1641">
        <v>103192891</v>
      </c>
      <c r="D23" s="1639">
        <v>0</v>
      </c>
      <c r="E23" s="836">
        <v>103192891</v>
      </c>
      <c r="F23" s="1632"/>
      <c r="G23" s="298"/>
      <c r="H23" s="1633"/>
      <c r="I23" s="1642"/>
      <c r="J23" s="298"/>
      <c r="K23" s="1633"/>
      <c r="L23" s="444">
        <f t="shared" si="6"/>
        <v>103192891</v>
      </c>
      <c r="M23" s="300">
        <f t="shared" si="6"/>
        <v>0</v>
      </c>
      <c r="N23" s="1635">
        <f t="shared" si="6"/>
        <v>103192891</v>
      </c>
    </row>
    <row r="24" spans="1:14" ht="12.75">
      <c r="A24" s="1640">
        <v>12114911</v>
      </c>
      <c r="B24" s="1637" t="s">
        <v>351</v>
      </c>
      <c r="C24" s="1641">
        <v>84318817</v>
      </c>
      <c r="D24" s="1639">
        <v>143520</v>
      </c>
      <c r="E24" s="1686">
        <f>SUM(C24-D24)</f>
        <v>84175297</v>
      </c>
      <c r="F24" s="1632"/>
      <c r="G24" s="298"/>
      <c r="H24" s="1633"/>
      <c r="I24" s="1642"/>
      <c r="J24" s="298"/>
      <c r="K24" s="1633"/>
      <c r="L24" s="444">
        <f t="shared" si="6"/>
        <v>84318817</v>
      </c>
      <c r="M24" s="300">
        <f t="shared" si="6"/>
        <v>143520</v>
      </c>
      <c r="N24" s="1635">
        <f t="shared" si="6"/>
        <v>84175297</v>
      </c>
    </row>
    <row r="25" spans="1:14" ht="12.75">
      <c r="A25" s="1640">
        <v>1211492</v>
      </c>
      <c r="B25" s="1637" t="s">
        <v>352</v>
      </c>
      <c r="C25" s="1641">
        <v>52169737</v>
      </c>
      <c r="D25" s="1639">
        <v>691826</v>
      </c>
      <c r="E25" s="1686">
        <f>SUM(C25-D25)</f>
        <v>51477911</v>
      </c>
      <c r="F25" s="1632"/>
      <c r="G25" s="298"/>
      <c r="H25" s="1633"/>
      <c r="I25" s="1642"/>
      <c r="J25" s="298"/>
      <c r="K25" s="1633"/>
      <c r="L25" s="444">
        <f t="shared" si="6"/>
        <v>52169737</v>
      </c>
      <c r="M25" s="300">
        <f t="shared" si="6"/>
        <v>691826</v>
      </c>
      <c r="N25" s="1635">
        <f t="shared" si="6"/>
        <v>51477911</v>
      </c>
    </row>
    <row r="26" spans="1:14" ht="12.75">
      <c r="A26" s="1640">
        <v>12121</v>
      </c>
      <c r="B26" s="1687" t="s">
        <v>353</v>
      </c>
      <c r="C26" s="1641"/>
      <c r="D26" s="1639"/>
      <c r="E26" s="1686"/>
      <c r="F26" s="1688">
        <v>13411941</v>
      </c>
      <c r="G26" s="1639">
        <v>0</v>
      </c>
      <c r="H26" s="1689">
        <f>SUM(F26-G26)</f>
        <v>13411941</v>
      </c>
      <c r="I26" s="1642"/>
      <c r="J26" s="298"/>
      <c r="K26" s="1633"/>
      <c r="L26" s="444">
        <f>SUM(C26+F26+I26)</f>
        <v>13411941</v>
      </c>
      <c r="M26" s="300">
        <f t="shared" si="6"/>
        <v>0</v>
      </c>
      <c r="N26" s="1635">
        <f t="shared" si="6"/>
        <v>13411941</v>
      </c>
    </row>
    <row r="27" spans="1:14" ht="12.75">
      <c r="A27" s="1690"/>
      <c r="B27" s="1644" t="s">
        <v>1413</v>
      </c>
      <c r="C27" s="1645">
        <f>SUM(C20:C25)</f>
        <v>754156918</v>
      </c>
      <c r="D27" s="1691">
        <f>SUM(D20:D25)</f>
        <v>835346</v>
      </c>
      <c r="E27" s="1647">
        <f>SUM(E20:E25)</f>
        <v>753321572</v>
      </c>
      <c r="F27" s="1692">
        <f>SUM(F26:F26)</f>
        <v>13411941</v>
      </c>
      <c r="G27" s="1691">
        <f>SUM(G26:G26)</f>
        <v>0</v>
      </c>
      <c r="H27" s="1693">
        <f>SUM(H26)</f>
        <v>13411941</v>
      </c>
      <c r="I27" s="1694"/>
      <c r="J27" s="1695"/>
      <c r="K27" s="1696"/>
      <c r="L27" s="1697">
        <f>SUM(C27+F27+I27)</f>
        <v>767568859</v>
      </c>
      <c r="M27" s="1698">
        <f t="shared" si="6"/>
        <v>835346</v>
      </c>
      <c r="N27" s="1699">
        <f t="shared" si="6"/>
        <v>766733513</v>
      </c>
    </row>
    <row r="28" spans="1:14" ht="12.75">
      <c r="A28" s="1627" t="s">
        <v>354</v>
      </c>
      <c r="B28" s="1628"/>
      <c r="C28" s="1650"/>
      <c r="D28" s="1651"/>
      <c r="E28" s="1652"/>
      <c r="F28" s="1688"/>
      <c r="G28" s="1639"/>
      <c r="H28" s="1689"/>
      <c r="I28" s="1653"/>
      <c r="J28" s="1651"/>
      <c r="K28" s="1652"/>
      <c r="L28" s="444">
        <f>SUM(C28+F28+I28)</f>
        <v>0</v>
      </c>
      <c r="M28" s="300">
        <f t="shared" si="6"/>
        <v>0</v>
      </c>
      <c r="N28" s="1635">
        <f t="shared" si="6"/>
        <v>0</v>
      </c>
    </row>
    <row r="29" spans="1:14" ht="12.75">
      <c r="A29" s="1640">
        <v>121311</v>
      </c>
      <c r="B29" s="1637" t="s">
        <v>355</v>
      </c>
      <c r="C29" s="1700">
        <v>83801169</v>
      </c>
      <c r="D29" s="1701">
        <v>31778659</v>
      </c>
      <c r="E29" s="1686">
        <f aca="true" t="shared" si="7" ref="E29:E34">SUM(C29-D29)</f>
        <v>52022510</v>
      </c>
      <c r="F29" s="1632"/>
      <c r="G29" s="298"/>
      <c r="H29" s="1633"/>
      <c r="I29" s="1642"/>
      <c r="J29" s="298"/>
      <c r="K29" s="1633"/>
      <c r="L29" s="444">
        <f aca="true" t="shared" si="8" ref="L29:L34">SUM(C29+F29+I29)</f>
        <v>83801169</v>
      </c>
      <c r="M29" s="300">
        <f t="shared" si="6"/>
        <v>31778659</v>
      </c>
      <c r="N29" s="1635">
        <f t="shared" si="6"/>
        <v>52022510</v>
      </c>
    </row>
    <row r="30" spans="1:14" ht="12.75">
      <c r="A30" s="1640">
        <v>121312</v>
      </c>
      <c r="B30" s="1637" t="s">
        <v>356</v>
      </c>
      <c r="C30" s="1641">
        <v>801458667</v>
      </c>
      <c r="D30" s="1639">
        <v>185587185</v>
      </c>
      <c r="E30" s="1686">
        <f t="shared" si="7"/>
        <v>615871482</v>
      </c>
      <c r="F30" s="1632"/>
      <c r="G30" s="298"/>
      <c r="H30" s="1633"/>
      <c r="I30" s="1642"/>
      <c r="J30" s="298"/>
      <c r="K30" s="1633"/>
      <c r="L30" s="444">
        <f t="shared" si="8"/>
        <v>801458667</v>
      </c>
      <c r="M30" s="300">
        <f t="shared" si="6"/>
        <v>185587185</v>
      </c>
      <c r="N30" s="1635">
        <f t="shared" si="6"/>
        <v>615871482</v>
      </c>
    </row>
    <row r="31" spans="1:14" ht="12.75">
      <c r="A31" s="1640">
        <v>1213121</v>
      </c>
      <c r="B31" s="1637" t="s">
        <v>357</v>
      </c>
      <c r="C31" s="1641">
        <v>115038132</v>
      </c>
      <c r="D31" s="1639">
        <v>8015388</v>
      </c>
      <c r="E31" s="1686">
        <f t="shared" si="7"/>
        <v>107022744</v>
      </c>
      <c r="F31" s="1632"/>
      <c r="G31" s="298"/>
      <c r="H31" s="1633"/>
      <c r="I31" s="1702"/>
      <c r="J31" s="1703"/>
      <c r="K31" s="1704"/>
      <c r="L31" s="444">
        <f t="shared" si="8"/>
        <v>115038132</v>
      </c>
      <c r="M31" s="300">
        <f t="shared" si="6"/>
        <v>8015388</v>
      </c>
      <c r="N31" s="1635">
        <f t="shared" si="6"/>
        <v>107022744</v>
      </c>
    </row>
    <row r="32" spans="1:14" ht="12.75">
      <c r="A32" s="1640">
        <v>1213122</v>
      </c>
      <c r="B32" s="1637" t="s">
        <v>358</v>
      </c>
      <c r="C32" s="1641">
        <v>15778696</v>
      </c>
      <c r="D32" s="1639">
        <v>1190881</v>
      </c>
      <c r="E32" s="1686">
        <f t="shared" si="7"/>
        <v>14587815</v>
      </c>
      <c r="F32" s="1632"/>
      <c r="G32" s="298"/>
      <c r="H32" s="1633"/>
      <c r="I32" s="1642"/>
      <c r="J32" s="298"/>
      <c r="K32" s="1633"/>
      <c r="L32" s="444">
        <f t="shared" si="8"/>
        <v>15778696</v>
      </c>
      <c r="M32" s="300">
        <f t="shared" si="6"/>
        <v>1190881</v>
      </c>
      <c r="N32" s="1635">
        <f t="shared" si="6"/>
        <v>14587815</v>
      </c>
    </row>
    <row r="33" spans="1:14" ht="12.75">
      <c r="A33" s="1640">
        <v>1213125</v>
      </c>
      <c r="B33" s="1637" t="s">
        <v>359</v>
      </c>
      <c r="C33" s="1641">
        <v>14043434</v>
      </c>
      <c r="D33" s="1639">
        <v>6559892</v>
      </c>
      <c r="E33" s="1686">
        <f t="shared" si="7"/>
        <v>7483542</v>
      </c>
      <c r="F33" s="1632"/>
      <c r="G33" s="298"/>
      <c r="H33" s="1633"/>
      <c r="I33" s="1642"/>
      <c r="J33" s="298"/>
      <c r="K33" s="1633"/>
      <c r="L33" s="444">
        <f t="shared" si="8"/>
        <v>14043434</v>
      </c>
      <c r="M33" s="300">
        <f t="shared" si="6"/>
        <v>6559892</v>
      </c>
      <c r="N33" s="1635">
        <f t="shared" si="6"/>
        <v>7483542</v>
      </c>
    </row>
    <row r="34" spans="1:14" ht="12.75">
      <c r="A34" s="1640">
        <v>121321</v>
      </c>
      <c r="B34" s="1637" t="s">
        <v>360</v>
      </c>
      <c r="C34" s="1641">
        <v>31953227</v>
      </c>
      <c r="D34" s="1639">
        <v>8140695</v>
      </c>
      <c r="E34" s="1686">
        <f t="shared" si="7"/>
        <v>23812532</v>
      </c>
      <c r="F34" s="1632"/>
      <c r="G34" s="298"/>
      <c r="H34" s="1633"/>
      <c r="I34" s="1642"/>
      <c r="J34" s="298"/>
      <c r="K34" s="1633"/>
      <c r="L34" s="444">
        <f t="shared" si="8"/>
        <v>31953227</v>
      </c>
      <c r="M34" s="300">
        <f t="shared" si="6"/>
        <v>8140695</v>
      </c>
      <c r="N34" s="1635">
        <f t="shared" si="6"/>
        <v>23812532</v>
      </c>
    </row>
    <row r="35" spans="1:14" ht="12.75">
      <c r="A35" s="1643"/>
      <c r="B35" s="1644" t="s">
        <v>1413</v>
      </c>
      <c r="C35" s="1645">
        <f>SUM(C29:C34)</f>
        <v>1062073325</v>
      </c>
      <c r="D35" s="1691">
        <f>SUM(D29:D34)</f>
        <v>241272700</v>
      </c>
      <c r="E35" s="1647">
        <f>SUM(E29:E34)</f>
        <v>820800625</v>
      </c>
      <c r="F35" s="1645">
        <f aca="true" t="shared" si="9" ref="F35:N35">SUM(F29:F34)</f>
        <v>0</v>
      </c>
      <c r="G35" s="1646">
        <f t="shared" si="9"/>
        <v>0</v>
      </c>
      <c r="H35" s="1647">
        <f t="shared" si="9"/>
        <v>0</v>
      </c>
      <c r="I35" s="1648">
        <f t="shared" si="9"/>
        <v>0</v>
      </c>
      <c r="J35" s="1646">
        <f t="shared" si="9"/>
        <v>0</v>
      </c>
      <c r="K35" s="1647">
        <f t="shared" si="9"/>
        <v>0</v>
      </c>
      <c r="L35" s="1645">
        <f t="shared" si="9"/>
        <v>1062073325</v>
      </c>
      <c r="M35" s="1647">
        <f t="shared" si="9"/>
        <v>241272700</v>
      </c>
      <c r="N35" s="1647">
        <f t="shared" si="9"/>
        <v>820800625</v>
      </c>
    </row>
    <row r="36" spans="1:14" ht="12.75">
      <c r="A36" s="1705" t="s">
        <v>361</v>
      </c>
      <c r="B36" s="1706"/>
      <c r="C36" s="1707"/>
      <c r="D36" s="1708"/>
      <c r="E36" s="1709"/>
      <c r="F36" s="1632"/>
      <c r="G36" s="298"/>
      <c r="H36" s="1633"/>
      <c r="I36" s="1642"/>
      <c r="J36" s="298"/>
      <c r="K36" s="1633"/>
      <c r="L36" s="444">
        <f>SUM(C36+F36+I36)</f>
        <v>0</v>
      </c>
      <c r="M36" s="300">
        <f>SUM(D36+G36+J36)</f>
        <v>0</v>
      </c>
      <c r="N36" s="1635">
        <f>SUM(E36+H36+K36)</f>
        <v>0</v>
      </c>
    </row>
    <row r="37" spans="1:14" ht="12.75">
      <c r="A37" s="1640">
        <v>1214311</v>
      </c>
      <c r="B37" s="1637" t="s">
        <v>362</v>
      </c>
      <c r="C37" s="1641">
        <v>1214070000</v>
      </c>
      <c r="D37" s="1639">
        <v>837858368</v>
      </c>
      <c r="E37" s="1686">
        <f>SUM(C37-D37)</f>
        <v>376211632</v>
      </c>
      <c r="F37" s="1632"/>
      <c r="G37" s="298"/>
      <c r="H37" s="1633"/>
      <c r="I37" s="1710"/>
      <c r="J37" s="1708"/>
      <c r="K37" s="1709"/>
      <c r="L37" s="444">
        <f aca="true" t="shared" si="10" ref="L37:N45">SUM(C37+F37+I37)</f>
        <v>1214070000</v>
      </c>
      <c r="M37" s="300">
        <f t="shared" si="10"/>
        <v>837858368</v>
      </c>
      <c r="N37" s="1635">
        <f t="shared" si="10"/>
        <v>376211632</v>
      </c>
    </row>
    <row r="38" spans="1:14" ht="12.75">
      <c r="A38" s="1640">
        <v>12143111</v>
      </c>
      <c r="B38" s="1637" t="s">
        <v>363</v>
      </c>
      <c r="C38" s="1641">
        <v>45710085</v>
      </c>
      <c r="D38" s="1639">
        <v>3204355</v>
      </c>
      <c r="E38" s="1686">
        <f aca="true" t="shared" si="11" ref="E38:E43">SUM(C38-D38)</f>
        <v>42505730</v>
      </c>
      <c r="F38" s="1632"/>
      <c r="G38" s="298"/>
      <c r="H38" s="1633"/>
      <c r="I38" s="1642"/>
      <c r="J38" s="298"/>
      <c r="K38" s="1633"/>
      <c r="L38" s="444">
        <f t="shared" si="10"/>
        <v>45710085</v>
      </c>
      <c r="M38" s="300">
        <f t="shared" si="10"/>
        <v>3204355</v>
      </c>
      <c r="N38" s="1635">
        <f t="shared" si="10"/>
        <v>42505730</v>
      </c>
    </row>
    <row r="39" spans="1:14" ht="12.75">
      <c r="A39" s="1640">
        <v>12143112</v>
      </c>
      <c r="B39" s="1637" t="s">
        <v>364</v>
      </c>
      <c r="C39" s="1641">
        <v>1099261535</v>
      </c>
      <c r="D39" s="1639">
        <v>436121674</v>
      </c>
      <c r="E39" s="1686">
        <f t="shared" si="11"/>
        <v>663139861</v>
      </c>
      <c r="F39" s="1632"/>
      <c r="G39" s="298"/>
      <c r="H39" s="1633"/>
      <c r="I39" s="1642"/>
      <c r="J39" s="298"/>
      <c r="K39" s="1633"/>
      <c r="L39" s="444">
        <f t="shared" si="10"/>
        <v>1099261535</v>
      </c>
      <c r="M39" s="300">
        <f t="shared" si="10"/>
        <v>436121674</v>
      </c>
      <c r="N39" s="1635">
        <f t="shared" si="10"/>
        <v>663139861</v>
      </c>
    </row>
    <row r="40" spans="1:14" ht="12.75">
      <c r="A40" s="1640">
        <v>1214312</v>
      </c>
      <c r="B40" s="1637" t="s">
        <v>365</v>
      </c>
      <c r="C40" s="1641">
        <v>5331200</v>
      </c>
      <c r="D40" s="1639">
        <v>67452</v>
      </c>
      <c r="E40" s="1686">
        <f t="shared" si="11"/>
        <v>5263748</v>
      </c>
      <c r="F40" s="1632"/>
      <c r="G40" s="298"/>
      <c r="H40" s="1633"/>
      <c r="I40" s="1642"/>
      <c r="J40" s="298"/>
      <c r="K40" s="1633"/>
      <c r="L40" s="444">
        <f t="shared" si="10"/>
        <v>5331200</v>
      </c>
      <c r="M40" s="300">
        <f t="shared" si="10"/>
        <v>67452</v>
      </c>
      <c r="N40" s="1635">
        <f t="shared" si="10"/>
        <v>5263748</v>
      </c>
    </row>
    <row r="41" spans="1:14" ht="12.75">
      <c r="A41" s="1640">
        <v>1214411</v>
      </c>
      <c r="B41" s="1637" t="s">
        <v>366</v>
      </c>
      <c r="C41" s="1641">
        <v>707464460</v>
      </c>
      <c r="D41" s="1639">
        <v>224051715</v>
      </c>
      <c r="E41" s="1686">
        <f t="shared" si="11"/>
        <v>483412745</v>
      </c>
      <c r="F41" s="1632"/>
      <c r="G41" s="298"/>
      <c r="H41" s="1633"/>
      <c r="I41" s="1638">
        <v>27736778</v>
      </c>
      <c r="J41" s="1639">
        <v>4314378</v>
      </c>
      <c r="K41" s="836">
        <f>SUM(I41-J41)</f>
        <v>23422400</v>
      </c>
      <c r="L41" s="444">
        <f t="shared" si="10"/>
        <v>735201238</v>
      </c>
      <c r="M41" s="300">
        <f t="shared" si="10"/>
        <v>228366093</v>
      </c>
      <c r="N41" s="1635">
        <f t="shared" si="10"/>
        <v>506835145</v>
      </c>
    </row>
    <row r="42" spans="1:14" ht="12.75">
      <c r="A42" s="1640">
        <v>12144112</v>
      </c>
      <c r="B42" s="1637" t="s">
        <v>367</v>
      </c>
      <c r="C42" s="1641">
        <v>996730</v>
      </c>
      <c r="D42" s="1639">
        <v>83367</v>
      </c>
      <c r="E42" s="1686">
        <f t="shared" si="11"/>
        <v>913363</v>
      </c>
      <c r="F42" s="1632"/>
      <c r="G42" s="298"/>
      <c r="H42" s="1633"/>
      <c r="I42" s="1642"/>
      <c r="J42" s="298"/>
      <c r="K42" s="1633"/>
      <c r="L42" s="444">
        <f t="shared" si="10"/>
        <v>996730</v>
      </c>
      <c r="M42" s="300">
        <f t="shared" si="10"/>
        <v>83367</v>
      </c>
      <c r="N42" s="1635">
        <f t="shared" si="10"/>
        <v>913363</v>
      </c>
    </row>
    <row r="43" spans="1:14" ht="12.75">
      <c r="A43" s="1640" t="s">
        <v>368</v>
      </c>
      <c r="B43" s="1637" t="s">
        <v>369</v>
      </c>
      <c r="C43" s="1700">
        <v>24884640</v>
      </c>
      <c r="D43" s="1701">
        <v>12508827</v>
      </c>
      <c r="E43" s="1686">
        <f t="shared" si="11"/>
        <v>12375813</v>
      </c>
      <c r="F43" s="1632"/>
      <c r="G43" s="298"/>
      <c r="H43" s="1633"/>
      <c r="I43" s="1642"/>
      <c r="J43" s="298"/>
      <c r="K43" s="1633"/>
      <c r="L43" s="444">
        <f t="shared" si="10"/>
        <v>24884640</v>
      </c>
      <c r="M43" s="300">
        <f t="shared" si="10"/>
        <v>12508827</v>
      </c>
      <c r="N43" s="1635">
        <f t="shared" si="10"/>
        <v>12375813</v>
      </c>
    </row>
    <row r="44" spans="1:14" ht="12.75">
      <c r="A44" s="1640">
        <v>121441210</v>
      </c>
      <c r="B44" s="1637" t="s">
        <v>370</v>
      </c>
      <c r="C44" s="1700">
        <v>9971083</v>
      </c>
      <c r="D44" s="1701">
        <v>0</v>
      </c>
      <c r="E44" s="1686">
        <f>SUM(C44-D44)</f>
        <v>9971083</v>
      </c>
      <c r="F44" s="1632"/>
      <c r="G44" s="298"/>
      <c r="H44" s="1633"/>
      <c r="I44" s="1642"/>
      <c r="J44" s="298"/>
      <c r="K44" s="1633"/>
      <c r="L44" s="444">
        <f t="shared" si="10"/>
        <v>9971083</v>
      </c>
      <c r="M44" s="300">
        <f t="shared" si="10"/>
        <v>0</v>
      </c>
      <c r="N44" s="1635">
        <f t="shared" si="10"/>
        <v>9971083</v>
      </c>
    </row>
    <row r="45" spans="1:14" ht="12.75">
      <c r="A45" s="1640">
        <v>1214421</v>
      </c>
      <c r="B45" s="1637" t="s">
        <v>371</v>
      </c>
      <c r="C45" s="1641">
        <v>1400000</v>
      </c>
      <c r="D45" s="1639">
        <v>924020</v>
      </c>
      <c r="E45" s="1686">
        <f>SUM(C45-D45)</f>
        <v>475980</v>
      </c>
      <c r="F45" s="1632"/>
      <c r="G45" s="298"/>
      <c r="H45" s="1633"/>
      <c r="I45" s="1642"/>
      <c r="J45" s="298"/>
      <c r="K45" s="1633"/>
      <c r="L45" s="444">
        <f t="shared" si="10"/>
        <v>1400000</v>
      </c>
      <c r="M45" s="300">
        <f t="shared" si="10"/>
        <v>924020</v>
      </c>
      <c r="N45" s="1635">
        <f t="shared" si="10"/>
        <v>475980</v>
      </c>
    </row>
    <row r="46" spans="1:14" ht="12.75">
      <c r="A46" s="1711"/>
      <c r="B46" s="1712" t="s">
        <v>1413</v>
      </c>
      <c r="C46" s="1697">
        <f>SUM(C37:C45)</f>
        <v>3109089733</v>
      </c>
      <c r="D46" s="1713">
        <f>SUM(D37:D45)</f>
        <v>1514819778</v>
      </c>
      <c r="E46" s="1714">
        <f>SUM(E37:E45)</f>
        <v>1594269955</v>
      </c>
      <c r="F46" s="1697">
        <f aca="true" t="shared" si="12" ref="F46:N46">SUM(F37:F45)</f>
        <v>0</v>
      </c>
      <c r="G46" s="1698">
        <f t="shared" si="12"/>
        <v>0</v>
      </c>
      <c r="H46" s="1714">
        <f t="shared" si="12"/>
        <v>0</v>
      </c>
      <c r="I46" s="1715">
        <f>SUM(I37:I45)</f>
        <v>27736778</v>
      </c>
      <c r="J46" s="1698">
        <f>SUM(J37:J45)</f>
        <v>4314378</v>
      </c>
      <c r="K46" s="1714">
        <f>SUM(K37:K45)</f>
        <v>23422400</v>
      </c>
      <c r="L46" s="1697">
        <f t="shared" si="12"/>
        <v>3136826511</v>
      </c>
      <c r="M46" s="1714">
        <f t="shared" si="12"/>
        <v>1519134156</v>
      </c>
      <c r="N46" s="1714">
        <f t="shared" si="12"/>
        <v>1617692355</v>
      </c>
    </row>
    <row r="47" spans="1:14" ht="12.75">
      <c r="A47" s="1716" t="s">
        <v>372</v>
      </c>
      <c r="B47" s="1717"/>
      <c r="C47" s="1650"/>
      <c r="D47" s="1651"/>
      <c r="E47" s="1652"/>
      <c r="F47" s="1632"/>
      <c r="G47" s="298"/>
      <c r="H47" s="1633"/>
      <c r="I47" s="1642"/>
      <c r="J47" s="298"/>
      <c r="K47" s="1633"/>
      <c r="L47" s="444">
        <f aca="true" t="shared" si="13" ref="L47:N49">SUM(C47+F47+I47)</f>
        <v>0</v>
      </c>
      <c r="M47" s="300">
        <f t="shared" si="13"/>
        <v>0</v>
      </c>
      <c r="N47" s="1635">
        <f t="shared" si="13"/>
        <v>0</v>
      </c>
    </row>
    <row r="48" spans="1:14" ht="12.75">
      <c r="A48" s="1718">
        <v>12194</v>
      </c>
      <c r="B48" s="1687" t="s">
        <v>373</v>
      </c>
      <c r="C48" s="1688">
        <v>126789</v>
      </c>
      <c r="D48" s="1701">
        <v>126789</v>
      </c>
      <c r="E48" s="1686">
        <f>SUM(C48-D48)</f>
        <v>0</v>
      </c>
      <c r="F48" s="1632"/>
      <c r="G48" s="298"/>
      <c r="H48" s="1633"/>
      <c r="I48" s="1642"/>
      <c r="J48" s="298"/>
      <c r="K48" s="1633"/>
      <c r="L48" s="444">
        <f t="shared" si="13"/>
        <v>126789</v>
      </c>
      <c r="M48" s="300">
        <f t="shared" si="13"/>
        <v>126789</v>
      </c>
      <c r="N48" s="1635">
        <f t="shared" si="13"/>
        <v>0</v>
      </c>
    </row>
    <row r="49" spans="1:14" ht="13.5" thickBot="1">
      <c r="A49" s="1719"/>
      <c r="B49" s="1720"/>
      <c r="C49" s="1721"/>
      <c r="D49" s="1722"/>
      <c r="E49" s="1723"/>
      <c r="F49" s="1724"/>
      <c r="G49" s="792"/>
      <c r="H49" s="1725"/>
      <c r="I49" s="1726"/>
      <c r="J49" s="792"/>
      <c r="K49" s="1725"/>
      <c r="L49" s="444">
        <f t="shared" si="13"/>
        <v>0</v>
      </c>
      <c r="M49" s="300">
        <f t="shared" si="13"/>
        <v>0</v>
      </c>
      <c r="N49" s="1635">
        <f t="shared" si="13"/>
        <v>0</v>
      </c>
    </row>
    <row r="50" spans="1:14" ht="13.5" thickBot="1">
      <c r="A50" s="1672">
        <v>121</v>
      </c>
      <c r="B50" s="1727" t="s">
        <v>374</v>
      </c>
      <c r="C50" s="1728">
        <f aca="true" t="shared" si="14" ref="C50:N50">SUM(C27+C35+C46+C48)</f>
        <v>4925446765</v>
      </c>
      <c r="D50" s="1729">
        <f t="shared" si="14"/>
        <v>1757054613</v>
      </c>
      <c r="E50" s="1730">
        <f t="shared" si="14"/>
        <v>3168392152</v>
      </c>
      <c r="F50" s="1728">
        <f t="shared" si="14"/>
        <v>13411941</v>
      </c>
      <c r="G50" s="1729">
        <f t="shared" si="14"/>
        <v>0</v>
      </c>
      <c r="H50" s="1730">
        <f t="shared" si="14"/>
        <v>13411941</v>
      </c>
      <c r="I50" s="1731">
        <f t="shared" si="14"/>
        <v>27736778</v>
      </c>
      <c r="J50" s="1729">
        <f t="shared" si="14"/>
        <v>4314378</v>
      </c>
      <c r="K50" s="1730">
        <f t="shared" si="14"/>
        <v>23422400</v>
      </c>
      <c r="L50" s="1728">
        <f t="shared" si="14"/>
        <v>4966595484</v>
      </c>
      <c r="M50" s="1729">
        <f t="shared" si="14"/>
        <v>1761368991</v>
      </c>
      <c r="N50" s="1732">
        <f t="shared" si="14"/>
        <v>3205226493</v>
      </c>
    </row>
    <row r="51" spans="1:14" ht="12.75">
      <c r="A51" s="1733"/>
      <c r="B51" s="1734"/>
      <c r="C51" s="1735"/>
      <c r="D51" s="1736"/>
      <c r="E51" s="1737"/>
      <c r="F51" s="1738"/>
      <c r="G51" s="788"/>
      <c r="H51" s="1685"/>
      <c r="I51" s="1684"/>
      <c r="J51" s="788"/>
      <c r="K51" s="1685"/>
      <c r="L51" s="444">
        <f aca="true" t="shared" si="15" ref="L51:N54">SUM(C51+F51+I51)</f>
        <v>0</v>
      </c>
      <c r="M51" s="300">
        <f t="shared" si="15"/>
        <v>0</v>
      </c>
      <c r="N51" s="1635">
        <f t="shared" si="15"/>
        <v>0</v>
      </c>
    </row>
    <row r="52" spans="1:14" ht="12.75">
      <c r="A52" s="1739" t="s">
        <v>375</v>
      </c>
      <c r="B52" s="1740"/>
      <c r="C52" s="1741"/>
      <c r="D52" s="1742"/>
      <c r="E52" s="1743"/>
      <c r="F52" s="1632"/>
      <c r="G52" s="298"/>
      <c r="H52" s="1633"/>
      <c r="I52" s="1642"/>
      <c r="J52" s="298"/>
      <c r="K52" s="1633"/>
      <c r="L52" s="444">
        <f t="shared" si="15"/>
        <v>0</v>
      </c>
      <c r="M52" s="300">
        <f t="shared" si="15"/>
        <v>0</v>
      </c>
      <c r="N52" s="1635">
        <f t="shared" si="15"/>
        <v>0</v>
      </c>
    </row>
    <row r="53" spans="1:14" ht="12.75">
      <c r="A53" s="1640">
        <v>12731</v>
      </c>
      <c r="B53" s="1687" t="s">
        <v>376</v>
      </c>
      <c r="C53" s="1700">
        <v>10665600</v>
      </c>
      <c r="D53" s="1651">
        <v>0</v>
      </c>
      <c r="E53" s="1686">
        <f>SUM(C53-D53)</f>
        <v>10665600</v>
      </c>
      <c r="F53" s="1632"/>
      <c r="G53" s="298"/>
      <c r="H53" s="1633"/>
      <c r="I53" s="1642"/>
      <c r="J53" s="298"/>
      <c r="K53" s="1633"/>
      <c r="L53" s="444">
        <f t="shared" si="15"/>
        <v>10665600</v>
      </c>
      <c r="M53" s="300">
        <f t="shared" si="15"/>
        <v>0</v>
      </c>
      <c r="N53" s="1635">
        <f t="shared" si="15"/>
        <v>10665600</v>
      </c>
    </row>
    <row r="54" spans="1:14" ht="13.5" thickBot="1">
      <c r="A54" s="1744"/>
      <c r="B54" s="1720"/>
      <c r="C54" s="1745"/>
      <c r="D54" s="1746"/>
      <c r="E54" s="1747"/>
      <c r="F54" s="1724"/>
      <c r="G54" s="792"/>
      <c r="H54" s="1725"/>
      <c r="I54" s="1726"/>
      <c r="J54" s="792"/>
      <c r="K54" s="1725"/>
      <c r="L54" s="445">
        <f t="shared" si="15"/>
        <v>0</v>
      </c>
      <c r="M54" s="553">
        <f t="shared" si="15"/>
        <v>0</v>
      </c>
      <c r="N54" s="1748">
        <f t="shared" si="15"/>
        <v>0</v>
      </c>
    </row>
    <row r="55" spans="1:14" ht="13.5" thickBot="1">
      <c r="A55" s="1672">
        <v>127</v>
      </c>
      <c r="B55" s="1749" t="s">
        <v>377</v>
      </c>
      <c r="C55" s="1675">
        <f>SUM(C53)</f>
        <v>10665600</v>
      </c>
      <c r="D55" s="1674">
        <f>SUM(D53)</f>
        <v>0</v>
      </c>
      <c r="E55" s="1676">
        <f>SUM(E53)</f>
        <v>10665600</v>
      </c>
      <c r="F55" s="1675">
        <f aca="true" t="shared" si="16" ref="F55:N55">SUM(F48+F53)</f>
        <v>0</v>
      </c>
      <c r="G55" s="1674">
        <f t="shared" si="16"/>
        <v>0</v>
      </c>
      <c r="H55" s="1676">
        <f t="shared" si="16"/>
        <v>0</v>
      </c>
      <c r="I55" s="1750">
        <f t="shared" si="16"/>
        <v>0</v>
      </c>
      <c r="J55" s="1674">
        <f t="shared" si="16"/>
        <v>0</v>
      </c>
      <c r="K55" s="1676">
        <f t="shared" si="16"/>
        <v>0</v>
      </c>
      <c r="L55" s="1675">
        <f t="shared" si="16"/>
        <v>10792389</v>
      </c>
      <c r="M55" s="1674">
        <f t="shared" si="16"/>
        <v>126789</v>
      </c>
      <c r="N55" s="1751">
        <f t="shared" si="16"/>
        <v>10665600</v>
      </c>
    </row>
    <row r="56" spans="1:14" ht="13.5" thickBot="1">
      <c r="A56" s="1752"/>
      <c r="B56" s="1753"/>
      <c r="C56" s="1754"/>
      <c r="D56" s="1755"/>
      <c r="E56" s="1756"/>
      <c r="F56" s="1277"/>
      <c r="G56" s="801"/>
      <c r="H56" s="1257"/>
      <c r="I56" s="8"/>
      <c r="J56" s="801"/>
      <c r="K56" s="1257"/>
      <c r="L56" s="443">
        <f>SUM(C56+F56+I56)</f>
        <v>0</v>
      </c>
      <c r="M56" s="552">
        <f>SUM(D56+G56+J56)</f>
        <v>0</v>
      </c>
      <c r="N56" s="1757">
        <f>SUM(E56+H56+K56)</f>
        <v>0</v>
      </c>
    </row>
    <row r="57" spans="1:14" ht="13.5" thickBot="1">
      <c r="A57" s="1672">
        <v>12</v>
      </c>
      <c r="B57" s="1673" t="s">
        <v>378</v>
      </c>
      <c r="C57" s="1675">
        <f>SUM(C50+C55)</f>
        <v>4936112365</v>
      </c>
      <c r="D57" s="1674">
        <f>SUM(D50+D53)</f>
        <v>1757054613</v>
      </c>
      <c r="E57" s="1676">
        <f>SUM(E50+E55)</f>
        <v>3179057752</v>
      </c>
      <c r="F57" s="1675">
        <f aca="true" t="shared" si="17" ref="F57:N57">SUM(F50+F53)</f>
        <v>13411941</v>
      </c>
      <c r="G57" s="1674">
        <f t="shared" si="17"/>
        <v>0</v>
      </c>
      <c r="H57" s="1676">
        <f t="shared" si="17"/>
        <v>13411941</v>
      </c>
      <c r="I57" s="1750">
        <f t="shared" si="17"/>
        <v>27736778</v>
      </c>
      <c r="J57" s="1674">
        <f t="shared" si="17"/>
        <v>4314378</v>
      </c>
      <c r="K57" s="1676">
        <f t="shared" si="17"/>
        <v>23422400</v>
      </c>
      <c r="L57" s="1675">
        <f t="shared" si="17"/>
        <v>4977261084</v>
      </c>
      <c r="M57" s="1674">
        <f t="shared" si="17"/>
        <v>1761368991</v>
      </c>
      <c r="N57" s="1751">
        <f t="shared" si="17"/>
        <v>3215892093</v>
      </c>
    </row>
    <row r="58" spans="1:14" ht="12.75">
      <c r="A58" s="1758"/>
      <c r="B58" s="1759"/>
      <c r="C58" s="1760"/>
      <c r="D58" s="1761"/>
      <c r="E58" s="1762"/>
      <c r="F58" s="1763"/>
      <c r="G58" s="1761"/>
      <c r="H58" s="1764"/>
      <c r="I58" s="1765"/>
      <c r="J58" s="1761"/>
      <c r="K58" s="1762"/>
      <c r="L58" s="444">
        <f aca="true" t="shared" si="18" ref="L58:N62">SUM(C58+F58+I58)</f>
        <v>0</v>
      </c>
      <c r="M58" s="300">
        <f t="shared" si="18"/>
        <v>0</v>
      </c>
      <c r="N58" s="1635">
        <f t="shared" si="18"/>
        <v>0</v>
      </c>
    </row>
    <row r="59" spans="1:14" ht="12.75">
      <c r="A59" s="1627" t="s">
        <v>379</v>
      </c>
      <c r="B59" s="1628"/>
      <c r="C59" s="1629"/>
      <c r="D59" s="1630"/>
      <c r="E59" s="1631"/>
      <c r="F59" s="1632"/>
      <c r="G59" s="298"/>
      <c r="H59" s="1633"/>
      <c r="I59" s="1642"/>
      <c r="J59" s="298"/>
      <c r="K59" s="1633"/>
      <c r="L59" s="444">
        <f t="shared" si="18"/>
        <v>0</v>
      </c>
      <c r="M59" s="300">
        <f t="shared" si="18"/>
        <v>0</v>
      </c>
      <c r="N59" s="1635">
        <f t="shared" si="18"/>
        <v>0</v>
      </c>
    </row>
    <row r="60" spans="1:14" ht="12.75">
      <c r="A60" s="1640">
        <v>1311112</v>
      </c>
      <c r="B60" s="1637" t="s">
        <v>380</v>
      </c>
      <c r="C60" s="1641">
        <v>457244</v>
      </c>
      <c r="D60" s="1639">
        <v>205808</v>
      </c>
      <c r="E60" s="836">
        <v>251436</v>
      </c>
      <c r="F60" s="1632"/>
      <c r="G60" s="298"/>
      <c r="H60" s="1633"/>
      <c r="I60" s="1642"/>
      <c r="J60" s="298"/>
      <c r="K60" s="1633"/>
      <c r="L60" s="444">
        <f t="shared" si="18"/>
        <v>457244</v>
      </c>
      <c r="M60" s="300">
        <f t="shared" si="18"/>
        <v>205808</v>
      </c>
      <c r="N60" s="1635">
        <f t="shared" si="18"/>
        <v>251436</v>
      </c>
    </row>
    <row r="61" spans="1:14" ht="12.75">
      <c r="A61" s="1640">
        <v>1311212</v>
      </c>
      <c r="B61" s="1637" t="s">
        <v>381</v>
      </c>
      <c r="C61" s="1641">
        <v>17898854</v>
      </c>
      <c r="D61" s="1639">
        <v>8756771</v>
      </c>
      <c r="E61" s="836">
        <v>9142083</v>
      </c>
      <c r="F61" s="1632"/>
      <c r="G61" s="298"/>
      <c r="H61" s="1633"/>
      <c r="I61" s="1642"/>
      <c r="J61" s="298"/>
      <c r="K61" s="1633"/>
      <c r="L61" s="444">
        <f t="shared" si="18"/>
        <v>17898854</v>
      </c>
      <c r="M61" s="300">
        <f t="shared" si="18"/>
        <v>8756771</v>
      </c>
      <c r="N61" s="1635">
        <f t="shared" si="18"/>
        <v>9142083</v>
      </c>
    </row>
    <row r="62" spans="1:14" ht="12.75">
      <c r="A62" s="1640">
        <v>1311311</v>
      </c>
      <c r="B62" s="1637" t="s">
        <v>382</v>
      </c>
      <c r="C62" s="1641">
        <v>10141181</v>
      </c>
      <c r="D62" s="1639">
        <v>0</v>
      </c>
      <c r="E62" s="836">
        <v>10141181</v>
      </c>
      <c r="F62" s="1632"/>
      <c r="G62" s="298"/>
      <c r="H62" s="1633"/>
      <c r="I62" s="1642"/>
      <c r="J62" s="298"/>
      <c r="K62" s="1633"/>
      <c r="L62" s="444">
        <f t="shared" si="18"/>
        <v>10141181</v>
      </c>
      <c r="M62" s="300">
        <f t="shared" si="18"/>
        <v>0</v>
      </c>
      <c r="N62" s="1635">
        <f t="shared" si="18"/>
        <v>10141181</v>
      </c>
    </row>
    <row r="63" spans="1:14" ht="12.75">
      <c r="A63" s="1643"/>
      <c r="B63" s="1644" t="s">
        <v>1413</v>
      </c>
      <c r="C63" s="1645">
        <f>SUM(C60:C62)</f>
        <v>28497279</v>
      </c>
      <c r="D63" s="1691">
        <f>SUM(D60:D62)</f>
        <v>8962579</v>
      </c>
      <c r="E63" s="1647">
        <f>SUM(E60:E62)</f>
        <v>19534700</v>
      </c>
      <c r="F63" s="1645">
        <f aca="true" t="shared" si="19" ref="F63:N63">SUM(F60:F62)</f>
        <v>0</v>
      </c>
      <c r="G63" s="1646">
        <f t="shared" si="19"/>
        <v>0</v>
      </c>
      <c r="H63" s="1647">
        <f t="shared" si="19"/>
        <v>0</v>
      </c>
      <c r="I63" s="1648">
        <f t="shared" si="19"/>
        <v>0</v>
      </c>
      <c r="J63" s="1646">
        <f t="shared" si="19"/>
        <v>0</v>
      </c>
      <c r="K63" s="1647">
        <f t="shared" si="19"/>
        <v>0</v>
      </c>
      <c r="L63" s="1645">
        <f t="shared" si="19"/>
        <v>28497279</v>
      </c>
      <c r="M63" s="1647">
        <f t="shared" si="19"/>
        <v>8962579</v>
      </c>
      <c r="N63" s="1647">
        <f t="shared" si="19"/>
        <v>19534700</v>
      </c>
    </row>
    <row r="64" spans="1:14" ht="12.75">
      <c r="A64" s="1627" t="s">
        <v>383</v>
      </c>
      <c r="B64" s="1706"/>
      <c r="C64" s="1707"/>
      <c r="D64" s="1708"/>
      <c r="E64" s="1709"/>
      <c r="F64" s="1766"/>
      <c r="G64" s="1630"/>
      <c r="H64" s="1767"/>
      <c r="I64" s="1642"/>
      <c r="J64" s="298"/>
      <c r="K64" s="1633"/>
      <c r="L64" s="444">
        <f aca="true" t="shared" si="20" ref="L64:N68">SUM(C64+F64+I64)</f>
        <v>0</v>
      </c>
      <c r="M64" s="300">
        <f t="shared" si="20"/>
        <v>0</v>
      </c>
      <c r="N64" s="1635">
        <f t="shared" si="20"/>
        <v>0</v>
      </c>
    </row>
    <row r="65" spans="1:14" ht="12.75">
      <c r="A65" s="1640">
        <v>13114</v>
      </c>
      <c r="B65" s="1687" t="s">
        <v>384</v>
      </c>
      <c r="C65" s="1707"/>
      <c r="D65" s="1708"/>
      <c r="E65" s="1709"/>
      <c r="F65" s="1688">
        <v>4686017</v>
      </c>
      <c r="G65" s="1639">
        <v>0</v>
      </c>
      <c r="H65" s="1689">
        <f>SUM(F65-G65)</f>
        <v>4686017</v>
      </c>
      <c r="I65" s="1642"/>
      <c r="J65" s="298"/>
      <c r="K65" s="1633"/>
      <c r="L65" s="444">
        <f t="shared" si="20"/>
        <v>4686017</v>
      </c>
      <c r="M65" s="300">
        <f t="shared" si="20"/>
        <v>0</v>
      </c>
      <c r="N65" s="1635">
        <f t="shared" si="20"/>
        <v>4686017</v>
      </c>
    </row>
    <row r="66" spans="1:14" ht="12.75">
      <c r="A66" s="1627" t="s">
        <v>385</v>
      </c>
      <c r="B66" s="1628"/>
      <c r="C66" s="1650"/>
      <c r="D66" s="1651"/>
      <c r="E66" s="1652"/>
      <c r="F66" s="1632"/>
      <c r="G66" s="298"/>
      <c r="H66" s="1633"/>
      <c r="I66" s="1653"/>
      <c r="J66" s="1651"/>
      <c r="K66" s="1652"/>
      <c r="L66" s="444">
        <f t="shared" si="20"/>
        <v>0</v>
      </c>
      <c r="M66" s="300">
        <f t="shared" si="20"/>
        <v>0</v>
      </c>
      <c r="N66" s="1635">
        <f t="shared" si="20"/>
        <v>0</v>
      </c>
    </row>
    <row r="67" spans="1:14" ht="12.75">
      <c r="A67" s="1640">
        <v>131191</v>
      </c>
      <c r="B67" s="1637" t="s">
        <v>386</v>
      </c>
      <c r="C67" s="1641">
        <v>747195</v>
      </c>
      <c r="D67" s="1639">
        <v>747195</v>
      </c>
      <c r="E67" s="836">
        <v>0</v>
      </c>
      <c r="F67" s="1688">
        <v>698201</v>
      </c>
      <c r="G67" s="1639">
        <v>698201</v>
      </c>
      <c r="H67" s="1689">
        <f>SUM(F67-G67)</f>
        <v>0</v>
      </c>
      <c r="I67" s="1638">
        <v>255584</v>
      </c>
      <c r="J67" s="1639">
        <v>255584</v>
      </c>
      <c r="K67" s="1633"/>
      <c r="L67" s="444">
        <f t="shared" si="20"/>
        <v>1700980</v>
      </c>
      <c r="M67" s="300">
        <f t="shared" si="20"/>
        <v>1700980</v>
      </c>
      <c r="N67" s="1635">
        <f t="shared" si="20"/>
        <v>0</v>
      </c>
    </row>
    <row r="68" spans="1:14" ht="12.75">
      <c r="A68" s="1640">
        <v>131192</v>
      </c>
      <c r="B68" s="1637" t="s">
        <v>387</v>
      </c>
      <c r="C68" s="1707"/>
      <c r="D68" s="1708"/>
      <c r="E68" s="1709"/>
      <c r="F68" s="1688">
        <v>321626</v>
      </c>
      <c r="G68" s="1639">
        <v>321626</v>
      </c>
      <c r="H68" s="1689">
        <f>SUM(F68-G68)</f>
        <v>0</v>
      </c>
      <c r="I68" s="1642"/>
      <c r="J68" s="298"/>
      <c r="K68" s="836">
        <f>SUM(I67-J67)</f>
        <v>0</v>
      </c>
      <c r="L68" s="444">
        <f t="shared" si="20"/>
        <v>321626</v>
      </c>
      <c r="M68" s="300">
        <f t="shared" si="20"/>
        <v>321626</v>
      </c>
      <c r="N68" s="1635">
        <f t="shared" si="20"/>
        <v>0</v>
      </c>
    </row>
    <row r="69" spans="1:14" ht="12.75">
      <c r="A69" s="1643"/>
      <c r="B69" s="1768" t="s">
        <v>1413</v>
      </c>
      <c r="C69" s="1645">
        <f>SUM(C67:C68)</f>
        <v>747195</v>
      </c>
      <c r="D69" s="1646">
        <f>SUM(D67:D68)</f>
        <v>747195</v>
      </c>
      <c r="E69" s="1647">
        <f>SUM(E67:E68)</f>
        <v>0</v>
      </c>
      <c r="F69" s="1769">
        <f>SUM(F67:F68)</f>
        <v>1019827</v>
      </c>
      <c r="G69" s="1770">
        <f>SUM(G67:G68)</f>
        <v>1019827</v>
      </c>
      <c r="H69" s="1693">
        <f>SUM(H68)</f>
        <v>0</v>
      </c>
      <c r="I69" s="1771">
        <f>SUM(I67:I68)</f>
        <v>255584</v>
      </c>
      <c r="J69" s="1691">
        <f>SUM(J67:J68)</f>
        <v>255584</v>
      </c>
      <c r="K69" s="1693">
        <f>SUM(K67:K68)</f>
        <v>0</v>
      </c>
      <c r="L69" s="1692">
        <f>SUM(L68)</f>
        <v>321626</v>
      </c>
      <c r="M69" s="1772">
        <f>SUM(M68)</f>
        <v>321626</v>
      </c>
      <c r="N69" s="1693">
        <f>SUM(N68)</f>
        <v>0</v>
      </c>
    </row>
    <row r="70" spans="1:14" ht="12.75">
      <c r="A70" s="1627" t="s">
        <v>385</v>
      </c>
      <c r="B70" s="1628"/>
      <c r="C70" s="1650"/>
      <c r="D70" s="1651"/>
      <c r="E70" s="1652"/>
      <c r="F70" s="1773"/>
      <c r="G70" s="1703"/>
      <c r="H70" s="1774"/>
      <c r="I70" s="1710"/>
      <c r="J70" s="1708"/>
      <c r="K70" s="1709"/>
      <c r="L70" s="444">
        <f aca="true" t="shared" si="21" ref="L70:N72">SUM(C70+F70+I70)</f>
        <v>0</v>
      </c>
      <c r="M70" s="300">
        <f t="shared" si="21"/>
        <v>0</v>
      </c>
      <c r="N70" s="1635">
        <f t="shared" si="21"/>
        <v>0</v>
      </c>
    </row>
    <row r="71" spans="1:14" ht="12.75">
      <c r="A71" s="1640">
        <v>131192</v>
      </c>
      <c r="B71" s="1637" t="s">
        <v>388</v>
      </c>
      <c r="C71" s="1641">
        <v>14151629</v>
      </c>
      <c r="D71" s="1639">
        <v>14151629</v>
      </c>
      <c r="E71" s="836">
        <v>0</v>
      </c>
      <c r="F71" s="1632"/>
      <c r="G71" s="298"/>
      <c r="H71" s="1633"/>
      <c r="I71" s="1638"/>
      <c r="J71" s="1639"/>
      <c r="K71" s="836"/>
      <c r="L71" s="444">
        <f t="shared" si="21"/>
        <v>14151629</v>
      </c>
      <c r="M71" s="300">
        <f t="shared" si="21"/>
        <v>14151629</v>
      </c>
      <c r="N71" s="1635">
        <f t="shared" si="21"/>
        <v>0</v>
      </c>
    </row>
    <row r="72" spans="1:14" ht="12.75">
      <c r="A72" s="1775">
        <v>1311922</v>
      </c>
      <c r="B72" s="1637" t="s">
        <v>389</v>
      </c>
      <c r="C72" s="1707"/>
      <c r="D72" s="1708"/>
      <c r="E72" s="1709"/>
      <c r="F72" s="1632"/>
      <c r="G72" s="298"/>
      <c r="H72" s="1633"/>
      <c r="I72" s="1638">
        <v>1236489</v>
      </c>
      <c r="J72" s="1639">
        <v>1236489</v>
      </c>
      <c r="K72" s="836">
        <f>SUM(I72-J72)</f>
        <v>0</v>
      </c>
      <c r="L72" s="444">
        <f t="shared" si="21"/>
        <v>1236489</v>
      </c>
      <c r="M72" s="300">
        <f t="shared" si="21"/>
        <v>1236489</v>
      </c>
      <c r="N72" s="1635">
        <f t="shared" si="21"/>
        <v>0</v>
      </c>
    </row>
    <row r="73" spans="1:14" ht="12.75">
      <c r="A73" s="1643"/>
      <c r="B73" s="1768" t="s">
        <v>1413</v>
      </c>
      <c r="C73" s="1645">
        <f>SUM(C71:C72)</f>
        <v>14151629</v>
      </c>
      <c r="D73" s="1646">
        <f>SUM(D71:D72)</f>
        <v>14151629</v>
      </c>
      <c r="E73" s="1647">
        <f>SUM(E71:E72)</f>
        <v>0</v>
      </c>
      <c r="F73" s="1769">
        <f>SUM(F71:F72)</f>
        <v>0</v>
      </c>
      <c r="G73" s="1770">
        <f>SUM(G71:G72)</f>
        <v>0</v>
      </c>
      <c r="H73" s="1693">
        <f aca="true" t="shared" si="22" ref="H73:N73">SUM(H72)</f>
        <v>0</v>
      </c>
      <c r="I73" s="1771">
        <f t="shared" si="22"/>
        <v>1236489</v>
      </c>
      <c r="J73" s="1691">
        <f t="shared" si="22"/>
        <v>1236489</v>
      </c>
      <c r="K73" s="1693">
        <f t="shared" si="22"/>
        <v>0</v>
      </c>
      <c r="L73" s="1692">
        <f t="shared" si="22"/>
        <v>1236489</v>
      </c>
      <c r="M73" s="1772">
        <f t="shared" si="22"/>
        <v>1236489</v>
      </c>
      <c r="N73" s="1693">
        <f t="shared" si="22"/>
        <v>0</v>
      </c>
    </row>
    <row r="74" spans="1:14" ht="12.75">
      <c r="A74" s="1739" t="s">
        <v>390</v>
      </c>
      <c r="B74" s="1637"/>
      <c r="C74" s="1776"/>
      <c r="D74" s="1777"/>
      <c r="E74" s="1778"/>
      <c r="F74" s="1632"/>
      <c r="G74" s="298"/>
      <c r="H74" s="1633"/>
      <c r="I74" s="1642"/>
      <c r="J74" s="298"/>
      <c r="K74" s="1709">
        <f>SUM(K72)</f>
        <v>0</v>
      </c>
      <c r="L74" s="444">
        <f aca="true" t="shared" si="23" ref="L74:N76">SUM(C74+F74+I74)</f>
        <v>0</v>
      </c>
      <c r="M74" s="300">
        <f t="shared" si="23"/>
        <v>0</v>
      </c>
      <c r="N74" s="1635">
        <f t="shared" si="23"/>
        <v>0</v>
      </c>
    </row>
    <row r="75" spans="1:14" ht="12.75">
      <c r="A75" s="1640">
        <v>13179</v>
      </c>
      <c r="B75" s="1637" t="s">
        <v>391</v>
      </c>
      <c r="C75" s="1641">
        <v>239394</v>
      </c>
      <c r="D75" s="1639">
        <v>239394</v>
      </c>
      <c r="E75" s="836">
        <v>0</v>
      </c>
      <c r="F75" s="1632"/>
      <c r="G75" s="298"/>
      <c r="H75" s="1633"/>
      <c r="I75" s="1638"/>
      <c r="J75" s="1639"/>
      <c r="K75" s="836"/>
      <c r="L75" s="444">
        <f t="shared" si="23"/>
        <v>239394</v>
      </c>
      <c r="M75" s="300">
        <f t="shared" si="23"/>
        <v>239394</v>
      </c>
      <c r="N75" s="1635">
        <f t="shared" si="23"/>
        <v>0</v>
      </c>
    </row>
    <row r="76" spans="1:14" ht="12.75">
      <c r="A76" s="1640">
        <v>131791</v>
      </c>
      <c r="B76" s="1637" t="s">
        <v>392</v>
      </c>
      <c r="C76" s="1641">
        <v>683298</v>
      </c>
      <c r="D76" s="1639">
        <v>683298</v>
      </c>
      <c r="E76" s="836">
        <v>0</v>
      </c>
      <c r="F76" s="1632"/>
      <c r="G76" s="298"/>
      <c r="H76" s="1633"/>
      <c r="I76" s="1642"/>
      <c r="J76" s="298"/>
      <c r="K76" s="1633"/>
      <c r="L76" s="444">
        <f t="shared" si="23"/>
        <v>683298</v>
      </c>
      <c r="M76" s="300">
        <f t="shared" si="23"/>
        <v>683298</v>
      </c>
      <c r="N76" s="1635">
        <f t="shared" si="23"/>
        <v>0</v>
      </c>
    </row>
    <row r="77" spans="1:14" ht="12.75">
      <c r="A77" s="1643"/>
      <c r="B77" s="1768" t="s">
        <v>1413</v>
      </c>
      <c r="C77" s="1645">
        <f>SUM(C75:C76)</f>
        <v>922692</v>
      </c>
      <c r="D77" s="1646">
        <f>SUM(D75:D76)</f>
        <v>922692</v>
      </c>
      <c r="E77" s="1647">
        <f>SUM(E75:E76)</f>
        <v>0</v>
      </c>
      <c r="F77" s="1769">
        <f>SUM(F75:F76)</f>
        <v>0</v>
      </c>
      <c r="G77" s="1770">
        <f>SUM(G75:G76)</f>
        <v>0</v>
      </c>
      <c r="H77" s="1693">
        <f aca="true" t="shared" si="24" ref="H77:N77">SUM(H76)</f>
        <v>0</v>
      </c>
      <c r="I77" s="1771">
        <f t="shared" si="24"/>
        <v>0</v>
      </c>
      <c r="J77" s="1691">
        <f t="shared" si="24"/>
        <v>0</v>
      </c>
      <c r="K77" s="1693">
        <f t="shared" si="24"/>
        <v>0</v>
      </c>
      <c r="L77" s="1692">
        <f t="shared" si="24"/>
        <v>683298</v>
      </c>
      <c r="M77" s="1772">
        <f t="shared" si="24"/>
        <v>683298</v>
      </c>
      <c r="N77" s="1693">
        <f t="shared" si="24"/>
        <v>0</v>
      </c>
    </row>
    <row r="78" spans="1:14" ht="12.75">
      <c r="A78" s="1705" t="s">
        <v>393</v>
      </c>
      <c r="B78" s="1706"/>
      <c r="C78" s="1707"/>
      <c r="D78" s="1708"/>
      <c r="E78" s="1709"/>
      <c r="F78" s="1632"/>
      <c r="G78" s="298"/>
      <c r="H78" s="1633"/>
      <c r="I78" s="1642"/>
      <c r="J78" s="298"/>
      <c r="K78" s="1633"/>
      <c r="L78" s="444">
        <f aca="true" t="shared" si="25" ref="L78:N79">SUM(C78+F78+I78)</f>
        <v>0</v>
      </c>
      <c r="M78" s="300">
        <f t="shared" si="25"/>
        <v>0</v>
      </c>
      <c r="N78" s="1635">
        <f t="shared" si="25"/>
        <v>0</v>
      </c>
    </row>
    <row r="79" spans="1:14" ht="12.75">
      <c r="A79" s="1640">
        <v>1319212</v>
      </c>
      <c r="B79" s="1637" t="s">
        <v>394</v>
      </c>
      <c r="C79" s="1641">
        <v>1275000</v>
      </c>
      <c r="D79" s="1639">
        <v>1275000</v>
      </c>
      <c r="E79" s="836">
        <v>0</v>
      </c>
      <c r="F79" s="1632"/>
      <c r="G79" s="298"/>
      <c r="H79" s="1633"/>
      <c r="I79" s="1642"/>
      <c r="J79" s="298"/>
      <c r="K79" s="1633"/>
      <c r="L79" s="444">
        <f t="shared" si="25"/>
        <v>1275000</v>
      </c>
      <c r="M79" s="300">
        <f t="shared" si="25"/>
        <v>1275000</v>
      </c>
      <c r="N79" s="1635">
        <f t="shared" si="25"/>
        <v>0</v>
      </c>
    </row>
    <row r="80" spans="1:14" ht="12.75">
      <c r="A80" s="1643"/>
      <c r="B80" s="1768" t="s">
        <v>1413</v>
      </c>
      <c r="C80" s="1645">
        <f>SUM(C79)</f>
        <v>1275000</v>
      </c>
      <c r="D80" s="1691">
        <f>SUM(D79)</f>
        <v>1275000</v>
      </c>
      <c r="E80" s="1647">
        <f>SUM(E79)</f>
        <v>0</v>
      </c>
      <c r="F80" s="1645">
        <f aca="true" t="shared" si="26" ref="F80:N80">SUM(F79)</f>
        <v>0</v>
      </c>
      <c r="G80" s="1646">
        <f t="shared" si="26"/>
        <v>0</v>
      </c>
      <c r="H80" s="1647">
        <f t="shared" si="26"/>
        <v>0</v>
      </c>
      <c r="I80" s="1648">
        <f t="shared" si="26"/>
        <v>0</v>
      </c>
      <c r="J80" s="1646">
        <f t="shared" si="26"/>
        <v>0</v>
      </c>
      <c r="K80" s="1647">
        <f t="shared" si="26"/>
        <v>0</v>
      </c>
      <c r="L80" s="1645">
        <f t="shared" si="26"/>
        <v>1275000</v>
      </c>
      <c r="M80" s="1647">
        <f t="shared" si="26"/>
        <v>1275000</v>
      </c>
      <c r="N80" s="1647">
        <f t="shared" si="26"/>
        <v>0</v>
      </c>
    </row>
    <row r="81" spans="1:14" ht="13.5" thickBot="1">
      <c r="A81" s="1719"/>
      <c r="B81" s="1720"/>
      <c r="C81" s="1745"/>
      <c r="D81" s="1746"/>
      <c r="E81" s="1747"/>
      <c r="F81" s="1724"/>
      <c r="G81" s="792"/>
      <c r="H81" s="1725"/>
      <c r="I81" s="1726"/>
      <c r="J81" s="792"/>
      <c r="K81" s="1725"/>
      <c r="L81" s="444">
        <f>SUM(C81+F81+I81)</f>
        <v>0</v>
      </c>
      <c r="M81" s="300">
        <f>SUM(D81+G81+J81)</f>
        <v>0</v>
      </c>
      <c r="N81" s="1635">
        <f>SUM(E81+H81+K81)</f>
        <v>0</v>
      </c>
    </row>
    <row r="82" spans="1:14" ht="13.5" thickBot="1">
      <c r="A82" s="1672">
        <v>131</v>
      </c>
      <c r="B82" s="1673" t="s">
        <v>395</v>
      </c>
      <c r="C82" s="1663">
        <f>SUM(C63+C69+C73+C77+C80)</f>
        <v>45593795</v>
      </c>
      <c r="D82" s="795">
        <f aca="true" t="shared" si="27" ref="D82:N82">SUM(D63+D69+D73+D77+D80)</f>
        <v>26059095</v>
      </c>
      <c r="E82" s="798">
        <f t="shared" si="27"/>
        <v>19534700</v>
      </c>
      <c r="F82" s="1663">
        <f>SUM(F63+F65+F69+F73+F77+F80)</f>
        <v>5705844</v>
      </c>
      <c r="G82" s="795">
        <f>SUM(G63+G65+G69+G73+G77+G80)</f>
        <v>1019827</v>
      </c>
      <c r="H82" s="798">
        <f>SUM(H63+H65+H69+H73+H77+H80)</f>
        <v>4686017</v>
      </c>
      <c r="I82" s="846">
        <f>SUM(I63+I69+I73+I77+I80)</f>
        <v>1492073</v>
      </c>
      <c r="J82" s="795">
        <f t="shared" si="27"/>
        <v>1492073</v>
      </c>
      <c r="K82" s="798">
        <f t="shared" si="27"/>
        <v>0</v>
      </c>
      <c r="L82" s="1663">
        <f t="shared" si="27"/>
        <v>32013692</v>
      </c>
      <c r="M82" s="795">
        <f t="shared" si="27"/>
        <v>12478992</v>
      </c>
      <c r="N82" s="1474">
        <f t="shared" si="27"/>
        <v>19534700</v>
      </c>
    </row>
    <row r="83" spans="1:14" ht="12.75">
      <c r="A83" s="1677"/>
      <c r="B83" s="1678"/>
      <c r="C83" s="1779"/>
      <c r="D83" s="1780"/>
      <c r="E83" s="1781"/>
      <c r="F83" s="1782"/>
      <c r="G83" s="1783"/>
      <c r="H83" s="1784"/>
      <c r="I83" s="1785"/>
      <c r="J83" s="1783"/>
      <c r="K83" s="1786"/>
      <c r="L83" s="444">
        <f aca="true" t="shared" si="28" ref="L83:N86">SUM(C83+F83+I83)</f>
        <v>0</v>
      </c>
      <c r="M83" s="300">
        <f t="shared" si="28"/>
        <v>0</v>
      </c>
      <c r="N83" s="1635">
        <f t="shared" si="28"/>
        <v>0</v>
      </c>
    </row>
    <row r="84" spans="1:14" ht="12.75">
      <c r="A84" s="1627" t="s">
        <v>396</v>
      </c>
      <c r="B84" s="1628"/>
      <c r="C84" s="1629"/>
      <c r="D84" s="1630"/>
      <c r="E84" s="1631"/>
      <c r="F84" s="1632"/>
      <c r="G84" s="298"/>
      <c r="H84" s="1633"/>
      <c r="I84" s="1702"/>
      <c r="J84" s="1703"/>
      <c r="K84" s="1704"/>
      <c r="L84" s="444">
        <f t="shared" si="28"/>
        <v>0</v>
      </c>
      <c r="M84" s="300">
        <f t="shared" si="28"/>
        <v>0</v>
      </c>
      <c r="N84" s="1635">
        <f t="shared" si="28"/>
        <v>0</v>
      </c>
    </row>
    <row r="85" spans="1:14" ht="12.75">
      <c r="A85" s="1640">
        <v>13211</v>
      </c>
      <c r="B85" s="1637" t="s">
        <v>397</v>
      </c>
      <c r="C85" s="1641">
        <v>109940913</v>
      </c>
      <c r="D85" s="1639">
        <v>63989322</v>
      </c>
      <c r="E85" s="836">
        <v>45951591</v>
      </c>
      <c r="F85" s="1632"/>
      <c r="G85" s="298"/>
      <c r="H85" s="1633"/>
      <c r="I85" s="1642">
        <v>0</v>
      </c>
      <c r="J85" s="298">
        <v>0</v>
      </c>
      <c r="K85" s="1689">
        <v>0</v>
      </c>
      <c r="L85" s="444">
        <f t="shared" si="28"/>
        <v>109940913</v>
      </c>
      <c r="M85" s="300">
        <f t="shared" si="28"/>
        <v>63989322</v>
      </c>
      <c r="N85" s="1635">
        <f t="shared" si="28"/>
        <v>45951591</v>
      </c>
    </row>
    <row r="86" spans="1:14" ht="12.75">
      <c r="A86" s="1640">
        <v>13299</v>
      </c>
      <c r="B86" s="1687" t="s">
        <v>396</v>
      </c>
      <c r="C86" s="1641"/>
      <c r="D86" s="1639"/>
      <c r="E86" s="836"/>
      <c r="F86" s="1632"/>
      <c r="G86" s="298"/>
      <c r="H86" s="1633"/>
      <c r="I86" s="1787">
        <v>3458973</v>
      </c>
      <c r="J86" s="1639">
        <v>3458973</v>
      </c>
      <c r="K86" s="1689">
        <v>0</v>
      </c>
      <c r="L86" s="444">
        <f t="shared" si="28"/>
        <v>3458973</v>
      </c>
      <c r="M86" s="300">
        <f t="shared" si="28"/>
        <v>3458973</v>
      </c>
      <c r="N86" s="1635">
        <f t="shared" si="28"/>
        <v>0</v>
      </c>
    </row>
    <row r="87" spans="1:14" ht="12.75">
      <c r="A87" s="1643"/>
      <c r="B87" s="1768" t="s">
        <v>1413</v>
      </c>
      <c r="C87" s="1645">
        <f>SUM(C85)</f>
        <v>109940913</v>
      </c>
      <c r="D87" s="1691">
        <f>SUM(D85)</f>
        <v>63989322</v>
      </c>
      <c r="E87" s="1647">
        <f>SUM(E85)</f>
        <v>45951591</v>
      </c>
      <c r="F87" s="1645">
        <f aca="true" t="shared" si="29" ref="F87:N87">SUM(F85)</f>
        <v>0</v>
      </c>
      <c r="G87" s="1646">
        <f t="shared" si="29"/>
        <v>0</v>
      </c>
      <c r="H87" s="1647">
        <f t="shared" si="29"/>
        <v>0</v>
      </c>
      <c r="I87" s="1648">
        <f>SUM(I85:I86)</f>
        <v>3458973</v>
      </c>
      <c r="J87" s="1646">
        <f>SUM(J85:J86)</f>
        <v>3458973</v>
      </c>
      <c r="K87" s="1647">
        <f>SUM(K85:K86)</f>
        <v>0</v>
      </c>
      <c r="L87" s="1645">
        <f t="shared" si="29"/>
        <v>109940913</v>
      </c>
      <c r="M87" s="1647">
        <f t="shared" si="29"/>
        <v>63989322</v>
      </c>
      <c r="N87" s="1647">
        <f t="shared" si="29"/>
        <v>45951591</v>
      </c>
    </row>
    <row r="88" spans="1:14" ht="12.75">
      <c r="A88" s="1627" t="s">
        <v>398</v>
      </c>
      <c r="B88" s="1628"/>
      <c r="C88" s="1650"/>
      <c r="D88" s="1651"/>
      <c r="E88" s="1652"/>
      <c r="F88" s="1632"/>
      <c r="G88" s="298"/>
      <c r="H88" s="1633"/>
      <c r="I88" s="1787"/>
      <c r="J88" s="1639"/>
      <c r="K88" s="1689"/>
      <c r="L88" s="444">
        <f aca="true" t="shared" si="30" ref="L88:N90">SUM(C88+F88+I88)</f>
        <v>0</v>
      </c>
      <c r="M88" s="300">
        <f t="shared" si="30"/>
        <v>0</v>
      </c>
      <c r="N88" s="1635">
        <f t="shared" si="30"/>
        <v>0</v>
      </c>
    </row>
    <row r="89" spans="1:14" ht="12.75">
      <c r="A89" s="1640">
        <v>13219</v>
      </c>
      <c r="B89" s="1637" t="s">
        <v>399</v>
      </c>
      <c r="C89" s="1641">
        <v>13577740</v>
      </c>
      <c r="D89" s="1639">
        <v>13577740</v>
      </c>
      <c r="E89" s="836">
        <v>0</v>
      </c>
      <c r="F89" s="1632"/>
      <c r="G89" s="298"/>
      <c r="H89" s="1633"/>
      <c r="I89" s="1642">
        <v>0</v>
      </c>
      <c r="J89" s="298">
        <v>0</v>
      </c>
      <c r="K89" s="1633"/>
      <c r="L89" s="444">
        <f t="shared" si="30"/>
        <v>13577740</v>
      </c>
      <c r="M89" s="300">
        <f t="shared" si="30"/>
        <v>13577740</v>
      </c>
      <c r="N89" s="1635">
        <f t="shared" si="30"/>
        <v>0</v>
      </c>
    </row>
    <row r="90" spans="1:14" ht="12.75">
      <c r="A90" s="1640">
        <v>13291</v>
      </c>
      <c r="B90" s="1637" t="s">
        <v>394</v>
      </c>
      <c r="C90" s="1641">
        <v>6744000</v>
      </c>
      <c r="D90" s="1639">
        <v>6744000</v>
      </c>
      <c r="E90" s="836">
        <v>0</v>
      </c>
      <c r="F90" s="1632"/>
      <c r="G90" s="298"/>
      <c r="H90" s="1633"/>
      <c r="I90" s="1642">
        <v>0</v>
      </c>
      <c r="J90" s="298">
        <v>0</v>
      </c>
      <c r="K90" s="1633"/>
      <c r="L90" s="444">
        <f t="shared" si="30"/>
        <v>6744000</v>
      </c>
      <c r="M90" s="300">
        <f t="shared" si="30"/>
        <v>6744000</v>
      </c>
      <c r="N90" s="1635">
        <f t="shared" si="30"/>
        <v>0</v>
      </c>
    </row>
    <row r="91" spans="1:14" ht="12.75">
      <c r="A91" s="1643"/>
      <c r="B91" s="1768" t="s">
        <v>1413</v>
      </c>
      <c r="C91" s="1645">
        <f>SUM(C89:C90)</f>
        <v>20321740</v>
      </c>
      <c r="D91" s="1646">
        <f>SUM(D89:D90)</f>
        <v>20321740</v>
      </c>
      <c r="E91" s="1647">
        <f>SUM(E89:E90)</f>
        <v>0</v>
      </c>
      <c r="F91" s="1645">
        <f aca="true" t="shared" si="31" ref="F91:N91">SUM(F89:F90)</f>
        <v>0</v>
      </c>
      <c r="G91" s="1646">
        <f t="shared" si="31"/>
        <v>0</v>
      </c>
      <c r="H91" s="1647">
        <f t="shared" si="31"/>
        <v>0</v>
      </c>
      <c r="I91" s="1648">
        <f t="shared" si="31"/>
        <v>0</v>
      </c>
      <c r="J91" s="1646">
        <f t="shared" si="31"/>
        <v>0</v>
      </c>
      <c r="K91" s="1647">
        <f t="shared" si="31"/>
        <v>0</v>
      </c>
      <c r="L91" s="1645">
        <f t="shared" si="31"/>
        <v>20321740</v>
      </c>
      <c r="M91" s="1647">
        <f t="shared" si="31"/>
        <v>20321740</v>
      </c>
      <c r="N91" s="1647">
        <f t="shared" si="31"/>
        <v>0</v>
      </c>
    </row>
    <row r="92" spans="1:14" ht="13.5" thickBot="1">
      <c r="A92" s="1719"/>
      <c r="B92" s="1720"/>
      <c r="C92" s="1745"/>
      <c r="D92" s="1746"/>
      <c r="E92" s="1747"/>
      <c r="F92" s="1724"/>
      <c r="G92" s="792"/>
      <c r="H92" s="1725"/>
      <c r="I92" s="1726"/>
      <c r="J92" s="792"/>
      <c r="K92" s="1725"/>
      <c r="L92" s="444">
        <f>SUM(C92+F92+I92)</f>
        <v>0</v>
      </c>
      <c r="M92" s="300">
        <f>SUM(D92+G92+J92)</f>
        <v>0</v>
      </c>
      <c r="N92" s="1635">
        <f>SUM(E92+H92+K92)</f>
        <v>0</v>
      </c>
    </row>
    <row r="93" spans="1:14" ht="13.5" thickBot="1">
      <c r="A93" s="1672">
        <v>132</v>
      </c>
      <c r="B93" s="1662" t="s">
        <v>400</v>
      </c>
      <c r="C93" s="1663">
        <f>SUM(C87+C91)</f>
        <v>130262653</v>
      </c>
      <c r="D93" s="795">
        <f>SUM(D87+D91)</f>
        <v>84311062</v>
      </c>
      <c r="E93" s="798">
        <f>SUM(E87+E91)</f>
        <v>45951591</v>
      </c>
      <c r="F93" s="1663">
        <f aca="true" t="shared" si="32" ref="F93:N93">SUM(F87+F91)</f>
        <v>0</v>
      </c>
      <c r="G93" s="795">
        <f t="shared" si="32"/>
        <v>0</v>
      </c>
      <c r="H93" s="798">
        <f t="shared" si="32"/>
        <v>0</v>
      </c>
      <c r="I93" s="846">
        <f>SUM(I87+I91)</f>
        <v>3458973</v>
      </c>
      <c r="J93" s="795">
        <f t="shared" si="32"/>
        <v>3458973</v>
      </c>
      <c r="K93" s="798">
        <f t="shared" si="32"/>
        <v>0</v>
      </c>
      <c r="L93" s="1663">
        <f t="shared" si="32"/>
        <v>130262653</v>
      </c>
      <c r="M93" s="798">
        <f t="shared" si="32"/>
        <v>84311062</v>
      </c>
      <c r="N93" s="798">
        <f t="shared" si="32"/>
        <v>45951591</v>
      </c>
    </row>
    <row r="94" spans="1:14" ht="13.5" thickBot="1">
      <c r="A94" s="1788"/>
      <c r="B94" s="1789"/>
      <c r="C94" s="1754"/>
      <c r="D94" s="1755"/>
      <c r="E94" s="1756"/>
      <c r="F94" s="1277"/>
      <c r="G94" s="801"/>
      <c r="H94" s="1257"/>
      <c r="I94" s="1790"/>
      <c r="J94" s="1755"/>
      <c r="K94" s="1791"/>
      <c r="L94" s="444">
        <f aca="true" t="shared" si="33" ref="L94:N99">SUM(C94+F94+I94)</f>
        <v>0</v>
      </c>
      <c r="M94" s="300">
        <f t="shared" si="33"/>
        <v>0</v>
      </c>
      <c r="N94" s="1635">
        <f t="shared" si="33"/>
        <v>0</v>
      </c>
    </row>
    <row r="95" spans="1:14" ht="13.5" thickBot="1">
      <c r="A95" s="1792">
        <v>13</v>
      </c>
      <c r="B95" s="1793" t="s">
        <v>401</v>
      </c>
      <c r="C95" s="1794">
        <f aca="true" t="shared" si="34" ref="C95:K95">SUM(C82+C93)</f>
        <v>175856448</v>
      </c>
      <c r="D95" s="1795">
        <f t="shared" si="34"/>
        <v>110370157</v>
      </c>
      <c r="E95" s="1796">
        <f t="shared" si="34"/>
        <v>65486291</v>
      </c>
      <c r="F95" s="1797">
        <f t="shared" si="34"/>
        <v>5705844</v>
      </c>
      <c r="G95" s="1795">
        <f t="shared" si="34"/>
        <v>1019827</v>
      </c>
      <c r="H95" s="1798">
        <f t="shared" si="34"/>
        <v>4686017</v>
      </c>
      <c r="I95" s="846">
        <f t="shared" si="34"/>
        <v>4951046</v>
      </c>
      <c r="J95" s="1674">
        <f t="shared" si="34"/>
        <v>4951046</v>
      </c>
      <c r="K95" s="798">
        <f t="shared" si="34"/>
        <v>0</v>
      </c>
      <c r="L95" s="410">
        <f t="shared" si="33"/>
        <v>186513338</v>
      </c>
      <c r="M95" s="631">
        <f t="shared" si="33"/>
        <v>116341030</v>
      </c>
      <c r="N95" s="515">
        <f t="shared" si="33"/>
        <v>70172308</v>
      </c>
    </row>
    <row r="96" spans="1:14" ht="12.75">
      <c r="A96" s="1677"/>
      <c r="B96" s="1678"/>
      <c r="C96" s="1779"/>
      <c r="D96" s="1780"/>
      <c r="E96" s="1781"/>
      <c r="F96" s="1782"/>
      <c r="G96" s="1783"/>
      <c r="H96" s="1784"/>
      <c r="I96" s="1799"/>
      <c r="J96" s="1800"/>
      <c r="K96" s="1781"/>
      <c r="L96" s="444">
        <f t="shared" si="33"/>
        <v>0</v>
      </c>
      <c r="M96" s="300">
        <f t="shared" si="33"/>
        <v>0</v>
      </c>
      <c r="N96" s="1635">
        <f t="shared" si="33"/>
        <v>0</v>
      </c>
    </row>
    <row r="97" spans="1:14" ht="12.75">
      <c r="A97" s="1705" t="s">
        <v>402</v>
      </c>
      <c r="B97" s="1706"/>
      <c r="C97" s="1707"/>
      <c r="D97" s="1708"/>
      <c r="E97" s="1709"/>
      <c r="F97" s="1632"/>
      <c r="G97" s="298"/>
      <c r="H97" s="1633"/>
      <c r="I97" s="1642"/>
      <c r="J97" s="298"/>
      <c r="K97" s="1633"/>
      <c r="L97" s="444">
        <f t="shared" si="33"/>
        <v>0</v>
      </c>
      <c r="M97" s="300">
        <f t="shared" si="33"/>
        <v>0</v>
      </c>
      <c r="N97" s="1635">
        <f t="shared" si="33"/>
        <v>0</v>
      </c>
    </row>
    <row r="98" spans="1:14" ht="12.75">
      <c r="A98" s="1640">
        <v>151114</v>
      </c>
      <c r="B98" s="1637" t="s">
        <v>403</v>
      </c>
      <c r="C98" s="1641">
        <v>32033200</v>
      </c>
      <c r="D98" s="1639">
        <v>0</v>
      </c>
      <c r="E98" s="836">
        <v>32033200</v>
      </c>
      <c r="F98" s="1632"/>
      <c r="G98" s="298"/>
      <c r="H98" s="1633"/>
      <c r="I98" s="1642"/>
      <c r="J98" s="298"/>
      <c r="K98" s="1633"/>
      <c r="L98" s="444">
        <f t="shared" si="33"/>
        <v>32033200</v>
      </c>
      <c r="M98" s="300">
        <f t="shared" si="33"/>
        <v>0</v>
      </c>
      <c r="N98" s="1635">
        <f t="shared" si="33"/>
        <v>32033200</v>
      </c>
    </row>
    <row r="99" spans="1:14" ht="12.75">
      <c r="A99" s="1640">
        <v>1521133</v>
      </c>
      <c r="B99" s="1637" t="s">
        <v>404</v>
      </c>
      <c r="C99" s="1641">
        <v>67370441</v>
      </c>
      <c r="D99" s="1639">
        <v>0</v>
      </c>
      <c r="E99" s="836">
        <v>67370441</v>
      </c>
      <c r="F99" s="1632"/>
      <c r="G99" s="298"/>
      <c r="H99" s="1633"/>
      <c r="I99" s="1642"/>
      <c r="J99" s="298"/>
      <c r="K99" s="1633"/>
      <c r="L99" s="444">
        <f t="shared" si="33"/>
        <v>67370441</v>
      </c>
      <c r="M99" s="300">
        <f t="shared" si="33"/>
        <v>0</v>
      </c>
      <c r="N99" s="1635">
        <f t="shared" si="33"/>
        <v>67370441</v>
      </c>
    </row>
    <row r="100" spans="1:14" ht="12.75">
      <c r="A100" s="1643"/>
      <c r="B100" s="1644" t="s">
        <v>1413</v>
      </c>
      <c r="C100" s="1645">
        <f>SUM(C98:C99)</f>
        <v>99403641</v>
      </c>
      <c r="D100" s="1691">
        <f>SUM(D98:D99)</f>
        <v>0</v>
      </c>
      <c r="E100" s="1647">
        <f>SUM(E98:E99)</f>
        <v>99403641</v>
      </c>
      <c r="F100" s="1645">
        <f aca="true" t="shared" si="35" ref="F100:N100">SUM(F98:F99)</f>
        <v>0</v>
      </c>
      <c r="G100" s="1646">
        <f t="shared" si="35"/>
        <v>0</v>
      </c>
      <c r="H100" s="1647">
        <f t="shared" si="35"/>
        <v>0</v>
      </c>
      <c r="I100" s="1648">
        <f t="shared" si="35"/>
        <v>0</v>
      </c>
      <c r="J100" s="1646">
        <f t="shared" si="35"/>
        <v>0</v>
      </c>
      <c r="K100" s="1647">
        <f t="shared" si="35"/>
        <v>0</v>
      </c>
      <c r="L100" s="1645">
        <f t="shared" si="35"/>
        <v>99403641</v>
      </c>
      <c r="M100" s="1647">
        <f t="shared" si="35"/>
        <v>0</v>
      </c>
      <c r="N100" s="1647">
        <f t="shared" si="35"/>
        <v>99403641</v>
      </c>
    </row>
    <row r="101" spans="1:14" ht="13.5" thickBot="1">
      <c r="A101" s="1719"/>
      <c r="B101" s="1801"/>
      <c r="C101" s="1802"/>
      <c r="D101" s="1803"/>
      <c r="E101" s="1357"/>
      <c r="F101" s="1724"/>
      <c r="G101" s="792"/>
      <c r="H101" s="1725"/>
      <c r="I101" s="1726"/>
      <c r="J101" s="792"/>
      <c r="K101" s="1725"/>
      <c r="L101" s="444">
        <f aca="true" t="shared" si="36" ref="L101:N105">SUM(C101+F101+I101)</f>
        <v>0</v>
      </c>
      <c r="M101" s="300">
        <f t="shared" si="36"/>
        <v>0</v>
      </c>
      <c r="N101" s="1635">
        <f t="shared" si="36"/>
        <v>0</v>
      </c>
    </row>
    <row r="102" spans="1:14" ht="13.5" thickBot="1">
      <c r="A102" s="1672">
        <v>15</v>
      </c>
      <c r="B102" s="1673" t="s">
        <v>1413</v>
      </c>
      <c r="C102" s="1663">
        <f aca="true" t="shared" si="37" ref="C102:K102">SUM(C100)</f>
        <v>99403641</v>
      </c>
      <c r="D102" s="1674">
        <f t="shared" si="37"/>
        <v>0</v>
      </c>
      <c r="E102" s="798">
        <f t="shared" si="37"/>
        <v>99403641</v>
      </c>
      <c r="F102" s="1663">
        <f t="shared" si="37"/>
        <v>0</v>
      </c>
      <c r="G102" s="1674">
        <f t="shared" si="37"/>
        <v>0</v>
      </c>
      <c r="H102" s="798">
        <f t="shared" si="37"/>
        <v>0</v>
      </c>
      <c r="I102" s="846">
        <f t="shared" si="37"/>
        <v>0</v>
      </c>
      <c r="J102" s="1674">
        <f t="shared" si="37"/>
        <v>0</v>
      </c>
      <c r="K102" s="798">
        <f t="shared" si="37"/>
        <v>0</v>
      </c>
      <c r="L102" s="410">
        <f t="shared" si="36"/>
        <v>99403641</v>
      </c>
      <c r="M102" s="631">
        <f t="shared" si="36"/>
        <v>0</v>
      </c>
      <c r="N102" s="515">
        <f t="shared" si="36"/>
        <v>99403641</v>
      </c>
    </row>
    <row r="103" spans="1:14" ht="12.75">
      <c r="A103" s="1804"/>
      <c r="B103" s="1805"/>
      <c r="C103" s="1760"/>
      <c r="D103" s="1761"/>
      <c r="E103" s="1762"/>
      <c r="F103" s="1738"/>
      <c r="G103" s="788"/>
      <c r="H103" s="1685"/>
      <c r="I103" s="1684"/>
      <c r="J103" s="788"/>
      <c r="K103" s="1685"/>
      <c r="L103" s="444">
        <f t="shared" si="36"/>
        <v>0</v>
      </c>
      <c r="M103" s="300">
        <f t="shared" si="36"/>
        <v>0</v>
      </c>
      <c r="N103" s="1635">
        <f t="shared" si="36"/>
        <v>0</v>
      </c>
    </row>
    <row r="104" spans="1:14" ht="12.75">
      <c r="A104" s="1739" t="s">
        <v>405</v>
      </c>
      <c r="B104" s="1717"/>
      <c r="C104" s="1650"/>
      <c r="D104" s="1651"/>
      <c r="E104" s="1652"/>
      <c r="F104" s="1806"/>
      <c r="G104" s="1777"/>
      <c r="H104" s="1807"/>
      <c r="I104" s="1653"/>
      <c r="J104" s="1651"/>
      <c r="K104" s="1652"/>
      <c r="L104" s="444">
        <f t="shared" si="36"/>
        <v>0</v>
      </c>
      <c r="M104" s="300">
        <f t="shared" si="36"/>
        <v>0</v>
      </c>
      <c r="N104" s="1635">
        <f t="shared" si="36"/>
        <v>0</v>
      </c>
    </row>
    <row r="105" spans="1:14" ht="12.75">
      <c r="A105" s="1636">
        <v>16112</v>
      </c>
      <c r="B105" s="1637" t="s">
        <v>406</v>
      </c>
      <c r="C105" s="1650"/>
      <c r="D105" s="1651"/>
      <c r="E105" s="1652"/>
      <c r="F105" s="1632"/>
      <c r="G105" s="298"/>
      <c r="H105" s="1633"/>
      <c r="I105" s="1638">
        <v>838000</v>
      </c>
      <c r="J105" s="1639">
        <v>761542</v>
      </c>
      <c r="K105" s="836">
        <f>SUM(I105-J105)</f>
        <v>76458</v>
      </c>
      <c r="L105" s="444">
        <f t="shared" si="36"/>
        <v>838000</v>
      </c>
      <c r="M105" s="300">
        <f t="shared" si="36"/>
        <v>761542</v>
      </c>
      <c r="N105" s="1635">
        <f t="shared" si="36"/>
        <v>76458</v>
      </c>
    </row>
    <row r="106" spans="1:14" ht="12.75">
      <c r="A106" s="1808"/>
      <c r="B106" s="1644" t="s">
        <v>1413</v>
      </c>
      <c r="C106" s="1645">
        <f aca="true" t="shared" si="38" ref="C106:N106">SUM(C105)</f>
        <v>0</v>
      </c>
      <c r="D106" s="1646">
        <f t="shared" si="38"/>
        <v>0</v>
      </c>
      <c r="E106" s="1647">
        <f t="shared" si="38"/>
        <v>0</v>
      </c>
      <c r="F106" s="1645">
        <f t="shared" si="38"/>
        <v>0</v>
      </c>
      <c r="G106" s="1646">
        <f t="shared" si="38"/>
        <v>0</v>
      </c>
      <c r="H106" s="1647">
        <f t="shared" si="38"/>
        <v>0</v>
      </c>
      <c r="I106" s="1648">
        <f t="shared" si="38"/>
        <v>838000</v>
      </c>
      <c r="J106" s="1646">
        <f t="shared" si="38"/>
        <v>761542</v>
      </c>
      <c r="K106" s="1647">
        <f t="shared" si="38"/>
        <v>76458</v>
      </c>
      <c r="L106" s="1645">
        <f t="shared" si="38"/>
        <v>838000</v>
      </c>
      <c r="M106" s="1647">
        <f t="shared" si="38"/>
        <v>761542</v>
      </c>
      <c r="N106" s="1647">
        <f t="shared" si="38"/>
        <v>76458</v>
      </c>
    </row>
    <row r="107" spans="1:14" ht="12.75">
      <c r="A107" s="1640">
        <v>16123</v>
      </c>
      <c r="B107" s="1687" t="s">
        <v>407</v>
      </c>
      <c r="C107" s="1650"/>
      <c r="D107" s="1651"/>
      <c r="E107" s="1652"/>
      <c r="F107" s="1688">
        <v>125656278</v>
      </c>
      <c r="G107" s="1639">
        <v>47426237</v>
      </c>
      <c r="H107" s="1689">
        <f>SUM(F107-G107)</f>
        <v>78230041</v>
      </c>
      <c r="I107" s="1638">
        <v>1580848</v>
      </c>
      <c r="J107" s="1639">
        <v>171909</v>
      </c>
      <c r="K107" s="836">
        <f>SUM(I107-J107)</f>
        <v>1408939</v>
      </c>
      <c r="L107" s="444">
        <f>SUM(C107+F107+I107)</f>
        <v>127237126</v>
      </c>
      <c r="M107" s="300">
        <f>SUM(D107+G107+J107)</f>
        <v>47598146</v>
      </c>
      <c r="N107" s="1635">
        <f>SUM(E107+H107+K107)</f>
        <v>79638980</v>
      </c>
    </row>
    <row r="108" spans="1:14" ht="12.75">
      <c r="A108" s="1808"/>
      <c r="B108" s="1644" t="s">
        <v>1413</v>
      </c>
      <c r="C108" s="1697">
        <f>SUM(A108:B108)</f>
        <v>0</v>
      </c>
      <c r="D108" s="1698">
        <f>SUM(B108:C108)</f>
        <v>0</v>
      </c>
      <c r="E108" s="1714">
        <f>SUM(C108:D108)</f>
        <v>0</v>
      </c>
      <c r="F108" s="1697">
        <f>SUM(F107)</f>
        <v>125656278</v>
      </c>
      <c r="G108" s="1697">
        <f>SUM(G107)</f>
        <v>47426237</v>
      </c>
      <c r="H108" s="1809">
        <f>SUM(H107)</f>
        <v>78230041</v>
      </c>
      <c r="I108" s="1648">
        <f aca="true" t="shared" si="39" ref="I108:N108">SUM(I107)</f>
        <v>1580848</v>
      </c>
      <c r="J108" s="1646">
        <f t="shared" si="39"/>
        <v>171909</v>
      </c>
      <c r="K108" s="1647">
        <f t="shared" si="39"/>
        <v>1408939</v>
      </c>
      <c r="L108" s="1645">
        <f t="shared" si="39"/>
        <v>127237126</v>
      </c>
      <c r="M108" s="1647">
        <f t="shared" si="39"/>
        <v>47598146</v>
      </c>
      <c r="N108" s="1647">
        <f t="shared" si="39"/>
        <v>79638980</v>
      </c>
    </row>
    <row r="109" spans="1:14" ht="12.75">
      <c r="A109" s="1739" t="s">
        <v>408</v>
      </c>
      <c r="B109" s="1687"/>
      <c r="C109" s="1650"/>
      <c r="D109" s="1651"/>
      <c r="E109" s="1652"/>
      <c r="F109" s="1688"/>
      <c r="G109" s="1639"/>
      <c r="H109" s="1689"/>
      <c r="I109" s="1653"/>
      <c r="J109" s="1651"/>
      <c r="K109" s="1652"/>
      <c r="L109" s="444">
        <f aca="true" t="shared" si="40" ref="L109:N112">SUM(C109+F109+I109)</f>
        <v>0</v>
      </c>
      <c r="M109" s="300">
        <f t="shared" si="40"/>
        <v>0</v>
      </c>
      <c r="N109" s="1635">
        <f t="shared" si="40"/>
        <v>0</v>
      </c>
    </row>
    <row r="110" spans="1:14" ht="12.75">
      <c r="A110" s="1640">
        <v>16124</v>
      </c>
      <c r="B110" s="1687" t="s">
        <v>409</v>
      </c>
      <c r="C110" s="1650"/>
      <c r="D110" s="1651"/>
      <c r="E110" s="1652"/>
      <c r="F110" s="1688">
        <v>407752</v>
      </c>
      <c r="G110" s="1639">
        <v>198164</v>
      </c>
      <c r="H110" s="1689">
        <f>SUM(F110-G110)</f>
        <v>209588</v>
      </c>
      <c r="I110" s="1638">
        <v>9740471</v>
      </c>
      <c r="J110" s="1639">
        <v>2120403</v>
      </c>
      <c r="K110" s="836">
        <f>SUM(I110-J110)</f>
        <v>7620068</v>
      </c>
      <c r="L110" s="444">
        <f t="shared" si="40"/>
        <v>10148223</v>
      </c>
      <c r="M110" s="300">
        <f t="shared" si="40"/>
        <v>2318567</v>
      </c>
      <c r="N110" s="1635">
        <f t="shared" si="40"/>
        <v>7829656</v>
      </c>
    </row>
    <row r="111" spans="1:14" ht="12.75">
      <c r="A111" s="1640">
        <v>161294</v>
      </c>
      <c r="B111" s="1687" t="s">
        <v>410</v>
      </c>
      <c r="C111" s="1650"/>
      <c r="D111" s="1651"/>
      <c r="E111" s="1652"/>
      <c r="F111" s="1688">
        <v>584500</v>
      </c>
      <c r="G111" s="1639">
        <v>584500</v>
      </c>
      <c r="H111" s="1689">
        <f>SUM(F111-G111)</f>
        <v>0</v>
      </c>
      <c r="I111" s="1642"/>
      <c r="J111" s="298"/>
      <c r="K111" s="1633"/>
      <c r="L111" s="444">
        <f t="shared" si="40"/>
        <v>584500</v>
      </c>
      <c r="M111" s="300">
        <f t="shared" si="40"/>
        <v>584500</v>
      </c>
      <c r="N111" s="1635">
        <f t="shared" si="40"/>
        <v>0</v>
      </c>
    </row>
    <row r="112" spans="1:14" ht="12.75">
      <c r="A112" s="1636">
        <v>16132</v>
      </c>
      <c r="B112" s="1637" t="s">
        <v>411</v>
      </c>
      <c r="C112" s="1650"/>
      <c r="D112" s="1651"/>
      <c r="E112" s="1652"/>
      <c r="F112" s="1632"/>
      <c r="G112" s="298"/>
      <c r="H112" s="1633"/>
      <c r="I112" s="1810">
        <v>36100038</v>
      </c>
      <c r="J112" s="1639">
        <v>24952202</v>
      </c>
      <c r="K112" s="836">
        <f>SUM(I112-J112)</f>
        <v>11147836</v>
      </c>
      <c r="L112" s="444">
        <f t="shared" si="40"/>
        <v>36100038</v>
      </c>
      <c r="M112" s="300">
        <f t="shared" si="40"/>
        <v>24952202</v>
      </c>
      <c r="N112" s="1635">
        <f t="shared" si="40"/>
        <v>11147836</v>
      </c>
    </row>
    <row r="113" spans="1:14" ht="12.75">
      <c r="A113" s="1811"/>
      <c r="B113" s="1812" t="s">
        <v>1413</v>
      </c>
      <c r="C113" s="1692">
        <f aca="true" t="shared" si="41" ref="C113:H113">SUM(C110:C111)</f>
        <v>0</v>
      </c>
      <c r="D113" s="1691">
        <f t="shared" si="41"/>
        <v>0</v>
      </c>
      <c r="E113" s="1693">
        <f t="shared" si="41"/>
        <v>0</v>
      </c>
      <c r="F113" s="1692">
        <f t="shared" si="41"/>
        <v>992252</v>
      </c>
      <c r="G113" s="1691">
        <f t="shared" si="41"/>
        <v>782664</v>
      </c>
      <c r="H113" s="1693">
        <f t="shared" si="41"/>
        <v>209588</v>
      </c>
      <c r="I113" s="1648">
        <f aca="true" t="shared" si="42" ref="I113:N113">SUM(I110:I112)</f>
        <v>45840509</v>
      </c>
      <c r="J113" s="1646">
        <f t="shared" si="42"/>
        <v>27072605</v>
      </c>
      <c r="K113" s="1647">
        <f t="shared" si="42"/>
        <v>18767904</v>
      </c>
      <c r="L113" s="1645">
        <f t="shared" si="42"/>
        <v>46832761</v>
      </c>
      <c r="M113" s="1647">
        <f t="shared" si="42"/>
        <v>27855269</v>
      </c>
      <c r="N113" s="1647">
        <f t="shared" si="42"/>
        <v>18977492</v>
      </c>
    </row>
    <row r="114" spans="1:14" ht="12.75">
      <c r="A114" s="1716" t="s">
        <v>412</v>
      </c>
      <c r="B114" s="1717"/>
      <c r="C114" s="1650"/>
      <c r="D114" s="1651"/>
      <c r="E114" s="1652"/>
      <c r="F114" s="1632"/>
      <c r="G114" s="298"/>
      <c r="H114" s="1633"/>
      <c r="I114" s="1653"/>
      <c r="J114" s="1651"/>
      <c r="K114" s="1652"/>
      <c r="L114" s="444">
        <f aca="true" t="shared" si="43" ref="L114:N119">SUM(C114+F114+I114)</f>
        <v>0</v>
      </c>
      <c r="M114" s="300">
        <f t="shared" si="43"/>
        <v>0</v>
      </c>
      <c r="N114" s="1635">
        <f t="shared" si="43"/>
        <v>0</v>
      </c>
    </row>
    <row r="115" spans="1:14" ht="12.75">
      <c r="A115" s="1636">
        <v>16191</v>
      </c>
      <c r="B115" s="1637" t="s">
        <v>413</v>
      </c>
      <c r="C115" s="1650"/>
      <c r="D115" s="1651"/>
      <c r="E115" s="1652"/>
      <c r="F115" s="1632"/>
      <c r="G115" s="298"/>
      <c r="H115" s="1633"/>
      <c r="I115" s="1787">
        <v>2562000</v>
      </c>
      <c r="J115" s="1639">
        <v>2562000</v>
      </c>
      <c r="K115" s="836">
        <f>SUM(I115-J115)</f>
        <v>0</v>
      </c>
      <c r="L115" s="444">
        <f t="shared" si="43"/>
        <v>2562000</v>
      </c>
      <c r="M115" s="300">
        <f t="shared" si="43"/>
        <v>2562000</v>
      </c>
      <c r="N115" s="1635">
        <f t="shared" si="43"/>
        <v>0</v>
      </c>
    </row>
    <row r="116" spans="1:14" ht="12.75">
      <c r="A116" s="1636">
        <v>161911</v>
      </c>
      <c r="B116" s="1637" t="s">
        <v>414</v>
      </c>
      <c r="C116" s="1650"/>
      <c r="D116" s="1651"/>
      <c r="E116" s="1652"/>
      <c r="F116" s="1632"/>
      <c r="G116" s="298"/>
      <c r="H116" s="1633"/>
      <c r="I116" s="1787">
        <v>897000</v>
      </c>
      <c r="J116" s="1639">
        <v>897000</v>
      </c>
      <c r="K116" s="836">
        <f>SUM(I116-J116)</f>
        <v>0</v>
      </c>
      <c r="L116" s="444">
        <f t="shared" si="43"/>
        <v>897000</v>
      </c>
      <c r="M116" s="300">
        <f t="shared" si="43"/>
        <v>897000</v>
      </c>
      <c r="N116" s="1635">
        <f t="shared" si="43"/>
        <v>0</v>
      </c>
    </row>
    <row r="117" spans="1:14" ht="12.75">
      <c r="A117" s="1636">
        <v>161914</v>
      </c>
      <c r="B117" s="1637" t="s">
        <v>415</v>
      </c>
      <c r="C117" s="1650"/>
      <c r="D117" s="1651"/>
      <c r="E117" s="1652"/>
      <c r="F117" s="1632"/>
      <c r="G117" s="298"/>
      <c r="H117" s="1633"/>
      <c r="I117" s="1787">
        <v>210000</v>
      </c>
      <c r="J117" s="1639">
        <v>210000</v>
      </c>
      <c r="K117" s="836">
        <f>SUM(I117-J117)</f>
        <v>0</v>
      </c>
      <c r="L117" s="444">
        <f t="shared" si="43"/>
        <v>210000</v>
      </c>
      <c r="M117" s="300">
        <f t="shared" si="43"/>
        <v>210000</v>
      </c>
      <c r="N117" s="1635">
        <f t="shared" si="43"/>
        <v>0</v>
      </c>
    </row>
    <row r="118" spans="1:14" ht="12.75">
      <c r="A118" s="1636">
        <v>161915</v>
      </c>
      <c r="B118" s="1637" t="s">
        <v>416</v>
      </c>
      <c r="C118" s="1650"/>
      <c r="D118" s="1651"/>
      <c r="E118" s="1652"/>
      <c r="F118" s="1632"/>
      <c r="G118" s="298"/>
      <c r="H118" s="1633"/>
      <c r="I118" s="1787">
        <v>28150651</v>
      </c>
      <c r="J118" s="1639">
        <v>28150651</v>
      </c>
      <c r="K118" s="836">
        <f>SUM(I118-J118)</f>
        <v>0</v>
      </c>
      <c r="L118" s="444">
        <f t="shared" si="43"/>
        <v>28150651</v>
      </c>
      <c r="M118" s="300">
        <f t="shared" si="43"/>
        <v>28150651</v>
      </c>
      <c r="N118" s="1635">
        <f t="shared" si="43"/>
        <v>0</v>
      </c>
    </row>
    <row r="119" spans="1:14" ht="12.75">
      <c r="A119" s="1636">
        <v>16192</v>
      </c>
      <c r="B119" s="1637" t="s">
        <v>417</v>
      </c>
      <c r="C119" s="1650"/>
      <c r="D119" s="1651"/>
      <c r="E119" s="1652"/>
      <c r="F119" s="1632"/>
      <c r="G119" s="298"/>
      <c r="H119" s="1633"/>
      <c r="I119" s="1787">
        <v>5669634</v>
      </c>
      <c r="J119" s="1639">
        <v>5669634</v>
      </c>
      <c r="K119" s="836">
        <f>SUM(I119-J119)</f>
        <v>0</v>
      </c>
      <c r="L119" s="444">
        <f t="shared" si="43"/>
        <v>5669634</v>
      </c>
      <c r="M119" s="300">
        <f t="shared" si="43"/>
        <v>5669634</v>
      </c>
      <c r="N119" s="1635">
        <f t="shared" si="43"/>
        <v>0</v>
      </c>
    </row>
    <row r="120" spans="1:14" ht="12.75">
      <c r="A120" s="1811"/>
      <c r="B120" s="1712" t="s">
        <v>1413</v>
      </c>
      <c r="C120" s="1813">
        <f>SUM(C115:C119)</f>
        <v>0</v>
      </c>
      <c r="D120" s="1814">
        <f aca="true" t="shared" si="44" ref="D120:N120">SUM(D115:D119)</f>
        <v>0</v>
      </c>
      <c r="E120" s="1815">
        <f t="shared" si="44"/>
        <v>0</v>
      </c>
      <c r="F120" s="1813">
        <f t="shared" si="44"/>
        <v>0</v>
      </c>
      <c r="G120" s="1814">
        <f t="shared" si="44"/>
        <v>0</v>
      </c>
      <c r="H120" s="1815">
        <f t="shared" si="44"/>
        <v>0</v>
      </c>
      <c r="I120" s="1816">
        <f t="shared" si="44"/>
        <v>37489285</v>
      </c>
      <c r="J120" s="1814">
        <f t="shared" si="44"/>
        <v>37489285</v>
      </c>
      <c r="K120" s="1815">
        <f t="shared" si="44"/>
        <v>0</v>
      </c>
      <c r="L120" s="1813">
        <f t="shared" si="44"/>
        <v>37489285</v>
      </c>
      <c r="M120" s="1814">
        <f t="shared" si="44"/>
        <v>37489285</v>
      </c>
      <c r="N120" s="1817">
        <f t="shared" si="44"/>
        <v>0</v>
      </c>
    </row>
    <row r="121" spans="1:14" ht="13.5" thickBot="1">
      <c r="A121" s="1818"/>
      <c r="B121" s="1819"/>
      <c r="C121" s="1820"/>
      <c r="D121" s="1821"/>
      <c r="E121" s="1822"/>
      <c r="F121" s="1724"/>
      <c r="G121" s="792"/>
      <c r="H121" s="1725"/>
      <c r="I121" s="1823"/>
      <c r="J121" s="1824"/>
      <c r="K121" s="1825"/>
      <c r="L121" s="444">
        <f>SUM(C121+F121+I121)</f>
        <v>0</v>
      </c>
      <c r="M121" s="300">
        <f>SUM(D121+G121+J121)</f>
        <v>0</v>
      </c>
      <c r="N121" s="1635">
        <f>SUM(E121+H121+K121)</f>
        <v>0</v>
      </c>
    </row>
    <row r="122" spans="1:14" ht="13.5" thickBot="1">
      <c r="A122" s="1672">
        <v>16</v>
      </c>
      <c r="B122" s="1662" t="s">
        <v>418</v>
      </c>
      <c r="C122" s="1675">
        <f>SUM(C106+C108+C113+C120)</f>
        <v>0</v>
      </c>
      <c r="D122" s="1674">
        <f aca="true" t="shared" si="45" ref="D122:N122">SUM(D106+D108+D113+D120)</f>
        <v>0</v>
      </c>
      <c r="E122" s="1676">
        <f t="shared" si="45"/>
        <v>0</v>
      </c>
      <c r="F122" s="1675">
        <f>SUM(F106+F108+F113+F120)</f>
        <v>126648530</v>
      </c>
      <c r="G122" s="1674">
        <f t="shared" si="45"/>
        <v>48208901</v>
      </c>
      <c r="H122" s="1676">
        <f t="shared" si="45"/>
        <v>78439629</v>
      </c>
      <c r="I122" s="1750">
        <f t="shared" si="45"/>
        <v>85748642</v>
      </c>
      <c r="J122" s="1674">
        <f t="shared" si="45"/>
        <v>65495341</v>
      </c>
      <c r="K122" s="1676">
        <f t="shared" si="45"/>
        <v>20253301</v>
      </c>
      <c r="L122" s="1675">
        <f t="shared" si="45"/>
        <v>212397172</v>
      </c>
      <c r="M122" s="1674">
        <f t="shared" si="45"/>
        <v>113704242</v>
      </c>
      <c r="N122" s="1751">
        <f t="shared" si="45"/>
        <v>98692930</v>
      </c>
    </row>
    <row r="123" spans="1:14" ht="12.75">
      <c r="A123" s="1804"/>
      <c r="B123" s="1805"/>
      <c r="C123" s="1760"/>
      <c r="D123" s="1761"/>
      <c r="E123" s="1762"/>
      <c r="F123" s="1738"/>
      <c r="G123" s="788"/>
      <c r="H123" s="1685"/>
      <c r="I123" s="1785"/>
      <c r="J123" s="1826"/>
      <c r="K123" s="1786"/>
      <c r="L123" s="444">
        <f aca="true" t="shared" si="46" ref="L123:N131">SUM(C123+F123+I123)</f>
        <v>0</v>
      </c>
      <c r="M123" s="300">
        <f t="shared" si="46"/>
        <v>0</v>
      </c>
      <c r="N123" s="1635">
        <f t="shared" si="46"/>
        <v>0</v>
      </c>
    </row>
    <row r="124" spans="1:14" ht="12.75">
      <c r="A124" s="1775" t="s">
        <v>419</v>
      </c>
      <c r="B124" s="1628"/>
      <c r="C124" s="1650"/>
      <c r="D124" s="1651"/>
      <c r="E124" s="1652"/>
      <c r="F124" s="1632"/>
      <c r="G124" s="298"/>
      <c r="H124" s="1633"/>
      <c r="I124" s="1702"/>
      <c r="J124" s="1703"/>
      <c r="K124" s="1704"/>
      <c r="L124" s="444">
        <f t="shared" si="46"/>
        <v>0</v>
      </c>
      <c r="M124" s="300">
        <f t="shared" si="46"/>
        <v>0</v>
      </c>
      <c r="N124" s="1635">
        <f t="shared" si="46"/>
        <v>0</v>
      </c>
    </row>
    <row r="125" spans="1:14" ht="12.75">
      <c r="A125" s="1636">
        <v>18122</v>
      </c>
      <c r="B125" s="1827" t="s">
        <v>420</v>
      </c>
      <c r="C125" s="1650"/>
      <c r="D125" s="1651"/>
      <c r="E125" s="1652"/>
      <c r="F125" s="1632"/>
      <c r="G125" s="298"/>
      <c r="H125" s="1633"/>
      <c r="I125" s="1638">
        <v>300000</v>
      </c>
      <c r="J125" s="1639">
        <v>250277</v>
      </c>
      <c r="K125" s="836">
        <v>49723</v>
      </c>
      <c r="L125" s="444">
        <f t="shared" si="46"/>
        <v>300000</v>
      </c>
      <c r="M125" s="300">
        <f t="shared" si="46"/>
        <v>250277</v>
      </c>
      <c r="N125" s="1635">
        <f t="shared" si="46"/>
        <v>49723</v>
      </c>
    </row>
    <row r="126" spans="1:14" ht="12.75">
      <c r="A126" s="1636">
        <v>18223311</v>
      </c>
      <c r="B126" s="1827" t="s">
        <v>421</v>
      </c>
      <c r="C126" s="1650"/>
      <c r="D126" s="1651"/>
      <c r="E126" s="1652"/>
      <c r="F126" s="1632"/>
      <c r="G126" s="298"/>
      <c r="H126" s="1633"/>
      <c r="I126" s="1638">
        <v>3163963</v>
      </c>
      <c r="J126" s="1639">
        <v>169039</v>
      </c>
      <c r="K126" s="836">
        <v>2994924</v>
      </c>
      <c r="L126" s="444">
        <f t="shared" si="46"/>
        <v>3163963</v>
      </c>
      <c r="M126" s="300">
        <f t="shared" si="46"/>
        <v>169039</v>
      </c>
      <c r="N126" s="1635">
        <f t="shared" si="46"/>
        <v>2994924</v>
      </c>
    </row>
    <row r="127" spans="1:14" ht="25.5">
      <c r="A127" s="1636">
        <v>182249110</v>
      </c>
      <c r="B127" s="1827" t="s">
        <v>422</v>
      </c>
      <c r="C127" s="1650"/>
      <c r="D127" s="1651"/>
      <c r="E127" s="1652"/>
      <c r="F127" s="1632"/>
      <c r="G127" s="298"/>
      <c r="H127" s="1633"/>
      <c r="I127" s="1638">
        <v>5000</v>
      </c>
      <c r="J127" s="1639">
        <v>0</v>
      </c>
      <c r="K127" s="836">
        <v>5000</v>
      </c>
      <c r="L127" s="444">
        <f t="shared" si="46"/>
        <v>5000</v>
      </c>
      <c r="M127" s="300">
        <f t="shared" si="46"/>
        <v>0</v>
      </c>
      <c r="N127" s="1635">
        <f t="shared" si="46"/>
        <v>5000</v>
      </c>
    </row>
    <row r="128" spans="1:14" ht="25.5">
      <c r="A128" s="1636">
        <v>182249112</v>
      </c>
      <c r="B128" s="1827" t="s">
        <v>423</v>
      </c>
      <c r="C128" s="1650"/>
      <c r="D128" s="1651"/>
      <c r="E128" s="1652"/>
      <c r="F128" s="1632"/>
      <c r="G128" s="298"/>
      <c r="H128" s="1633"/>
      <c r="I128" s="1638">
        <v>334813</v>
      </c>
      <c r="J128" s="1639">
        <v>23462</v>
      </c>
      <c r="K128" s="836">
        <f>SUM(I128-J128)</f>
        <v>311351</v>
      </c>
      <c r="L128" s="444">
        <f t="shared" si="46"/>
        <v>334813</v>
      </c>
      <c r="M128" s="300">
        <f t="shared" si="46"/>
        <v>23462</v>
      </c>
      <c r="N128" s="1635">
        <f t="shared" si="46"/>
        <v>311351</v>
      </c>
    </row>
    <row r="129" spans="1:14" ht="25.5">
      <c r="A129" s="1636">
        <v>182249113</v>
      </c>
      <c r="B129" s="1827" t="s">
        <v>424</v>
      </c>
      <c r="C129" s="1650"/>
      <c r="D129" s="1651"/>
      <c r="E129" s="1652"/>
      <c r="F129" s="1632"/>
      <c r="G129" s="298"/>
      <c r="H129" s="1633"/>
      <c r="I129" s="1638">
        <v>202697409</v>
      </c>
      <c r="J129" s="1639">
        <v>16117528</v>
      </c>
      <c r="K129" s="836">
        <f>SUM(I129-J129)</f>
        <v>186579881</v>
      </c>
      <c r="L129" s="444">
        <f t="shared" si="46"/>
        <v>202697409</v>
      </c>
      <c r="M129" s="300">
        <f t="shared" si="46"/>
        <v>16117528</v>
      </c>
      <c r="N129" s="1635">
        <f t="shared" si="46"/>
        <v>186579881</v>
      </c>
    </row>
    <row r="130" spans="1:14" ht="12.75">
      <c r="A130" s="1636">
        <v>183222</v>
      </c>
      <c r="B130" s="1827" t="s">
        <v>425</v>
      </c>
      <c r="C130" s="1650"/>
      <c r="D130" s="1651"/>
      <c r="E130" s="1652"/>
      <c r="F130" s="1632"/>
      <c r="G130" s="298"/>
      <c r="H130" s="1633"/>
      <c r="I130" s="1638">
        <v>1341514</v>
      </c>
      <c r="J130" s="1639">
        <v>546459</v>
      </c>
      <c r="K130" s="836">
        <f>SUM(I130-J130)</f>
        <v>795055</v>
      </c>
      <c r="L130" s="444">
        <f t="shared" si="46"/>
        <v>1341514</v>
      </c>
      <c r="M130" s="300">
        <f t="shared" si="46"/>
        <v>546459</v>
      </c>
      <c r="N130" s="1635">
        <f t="shared" si="46"/>
        <v>795055</v>
      </c>
    </row>
    <row r="131" spans="1:14" ht="12.75">
      <c r="A131" s="1636">
        <v>1832221352</v>
      </c>
      <c r="B131" s="1827" t="s">
        <v>426</v>
      </c>
      <c r="C131" s="1650"/>
      <c r="D131" s="1651"/>
      <c r="E131" s="1652"/>
      <c r="F131" s="1632"/>
      <c r="G131" s="298"/>
      <c r="H131" s="1633"/>
      <c r="I131" s="1638">
        <v>1150000</v>
      </c>
      <c r="J131" s="1639">
        <v>445431</v>
      </c>
      <c r="K131" s="836">
        <f>SUM(I131-J131)</f>
        <v>704569</v>
      </c>
      <c r="L131" s="444">
        <f t="shared" si="46"/>
        <v>1150000</v>
      </c>
      <c r="M131" s="300">
        <f t="shared" si="46"/>
        <v>445431</v>
      </c>
      <c r="N131" s="1635">
        <f t="shared" si="46"/>
        <v>704569</v>
      </c>
    </row>
    <row r="132" spans="1:14" ht="12.75">
      <c r="A132" s="1808"/>
      <c r="B132" s="1712" t="s">
        <v>1413</v>
      </c>
      <c r="C132" s="1813">
        <f>SUM(C125:C131)</f>
        <v>0</v>
      </c>
      <c r="D132" s="1814">
        <f aca="true" t="shared" si="47" ref="D132:N132">SUM(D125:D131)</f>
        <v>0</v>
      </c>
      <c r="E132" s="1815">
        <f t="shared" si="47"/>
        <v>0</v>
      </c>
      <c r="F132" s="1813">
        <f t="shared" si="47"/>
        <v>0</v>
      </c>
      <c r="G132" s="1814">
        <f t="shared" si="47"/>
        <v>0</v>
      </c>
      <c r="H132" s="1815">
        <f t="shared" si="47"/>
        <v>0</v>
      </c>
      <c r="I132" s="1816">
        <f t="shared" si="47"/>
        <v>208992699</v>
      </c>
      <c r="J132" s="1814">
        <f t="shared" si="47"/>
        <v>17552196</v>
      </c>
      <c r="K132" s="1815">
        <f t="shared" si="47"/>
        <v>191440503</v>
      </c>
      <c r="L132" s="1813">
        <f t="shared" si="47"/>
        <v>208992699</v>
      </c>
      <c r="M132" s="1814">
        <f t="shared" si="47"/>
        <v>17552196</v>
      </c>
      <c r="N132" s="1817">
        <f t="shared" si="47"/>
        <v>191440503</v>
      </c>
    </row>
    <row r="133" spans="1:14" ht="13.5" thickBot="1">
      <c r="A133" s="1818"/>
      <c r="B133" s="1819"/>
      <c r="C133" s="1820"/>
      <c r="D133" s="1821"/>
      <c r="E133" s="1822"/>
      <c r="F133" s="1724"/>
      <c r="G133" s="792"/>
      <c r="H133" s="1725"/>
      <c r="I133" s="1828"/>
      <c r="J133" s="1803"/>
      <c r="K133" s="1747"/>
      <c r="L133" s="444">
        <f>SUM(C133+F133+I133)</f>
        <v>0</v>
      </c>
      <c r="M133" s="300">
        <f>SUM(D133+G133+J133)</f>
        <v>0</v>
      </c>
      <c r="N133" s="1635">
        <f>SUM(E133+H133+K133)</f>
        <v>0</v>
      </c>
    </row>
    <row r="134" spans="1:14" ht="13.5" thickBot="1">
      <c r="A134" s="1829">
        <v>18</v>
      </c>
      <c r="B134" s="1830" t="s">
        <v>427</v>
      </c>
      <c r="C134" s="1794">
        <f>SUM(C132)</f>
        <v>0</v>
      </c>
      <c r="D134" s="821">
        <f aca="true" t="shared" si="48" ref="D134:N134">SUM(D132)</f>
        <v>0</v>
      </c>
      <c r="E134" s="1796">
        <f t="shared" si="48"/>
        <v>0</v>
      </c>
      <c r="F134" s="1794">
        <f t="shared" si="48"/>
        <v>0</v>
      </c>
      <c r="G134" s="821">
        <f t="shared" si="48"/>
        <v>0</v>
      </c>
      <c r="H134" s="1796">
        <f t="shared" si="48"/>
        <v>0</v>
      </c>
      <c r="I134" s="1831">
        <f t="shared" si="48"/>
        <v>208992699</v>
      </c>
      <c r="J134" s="821">
        <f t="shared" si="48"/>
        <v>17552196</v>
      </c>
      <c r="K134" s="1796">
        <f t="shared" si="48"/>
        <v>191440503</v>
      </c>
      <c r="L134" s="1794">
        <f t="shared" si="48"/>
        <v>208992699</v>
      </c>
      <c r="M134" s="821">
        <f t="shared" si="48"/>
        <v>17552196</v>
      </c>
      <c r="N134" s="1832">
        <f t="shared" si="48"/>
        <v>191440503</v>
      </c>
    </row>
    <row r="135" spans="1:14" ht="13.5" thickBot="1">
      <c r="A135" s="1833"/>
      <c r="B135" s="1665"/>
      <c r="C135" s="1666"/>
      <c r="D135" s="1667"/>
      <c r="E135" s="1668"/>
      <c r="F135" s="1277"/>
      <c r="G135" s="801"/>
      <c r="H135" s="1257"/>
      <c r="I135" s="780"/>
      <c r="J135" s="1834"/>
      <c r="K135" s="1835"/>
      <c r="L135" s="444">
        <f aca="true" t="shared" si="49" ref="L135:N136">SUM(C135+F135+I135)</f>
        <v>0</v>
      </c>
      <c r="M135" s="300">
        <f t="shared" si="49"/>
        <v>0</v>
      </c>
      <c r="N135" s="1635">
        <f t="shared" si="49"/>
        <v>0</v>
      </c>
    </row>
    <row r="136" spans="1:14" ht="13.5" thickBot="1">
      <c r="A136" s="855"/>
      <c r="B136" s="1673" t="s">
        <v>428</v>
      </c>
      <c r="C136" s="410">
        <f>SUM(C17+C57+C95+C102)</f>
        <v>5240871925</v>
      </c>
      <c r="D136" s="562">
        <f>SUM(D17+D57+D95+D102)</f>
        <v>1895295961</v>
      </c>
      <c r="E136" s="515">
        <f>SUM(E17+E57+E95+E102)</f>
        <v>3345575964</v>
      </c>
      <c r="F136" s="1675">
        <f>SUM(F17+F57+F95+F122)</f>
        <v>145766315</v>
      </c>
      <c r="G136" s="1674">
        <f>SUM(G17+G57+G95+G122)</f>
        <v>49228728</v>
      </c>
      <c r="H136" s="1676">
        <f>SUM(H17+H57+H95+H122)</f>
        <v>96537587</v>
      </c>
      <c r="I136" s="1831">
        <f>SUM(I17+I57+I95+I122+I134)</f>
        <v>329369165</v>
      </c>
      <c r="J136" s="1795">
        <f>SUM(J17+J57+J95+J122+J134)</f>
        <v>94049917</v>
      </c>
      <c r="K136" s="1796">
        <f>SUM(K17+K57+K95+K122+K134)</f>
        <v>235319248</v>
      </c>
      <c r="L136" s="410">
        <f>SUM(C136+F136+I136)</f>
        <v>5716007405</v>
      </c>
      <c r="M136" s="631">
        <f t="shared" si="49"/>
        <v>2038574606</v>
      </c>
      <c r="N136" s="515">
        <f t="shared" si="49"/>
        <v>3677432799</v>
      </c>
    </row>
  </sheetData>
  <sheetProtection/>
  <mergeCells count="8">
    <mergeCell ref="C5:E5"/>
    <mergeCell ref="F5:H5"/>
    <mergeCell ref="I5:K5"/>
    <mergeCell ref="L5:N5"/>
    <mergeCell ref="A2:N2"/>
    <mergeCell ref="A3:N3"/>
    <mergeCell ref="A4:E4"/>
    <mergeCell ref="F4:H4"/>
  </mergeCells>
  <printOptions/>
  <pageMargins left="0.57" right="0.75" top="0.29" bottom="0.41" header="0.22" footer="0.3"/>
  <pageSetup fitToHeight="3" horizontalDpi="600" verticalDpi="600" orientation="landscape" paperSize="9" scale="58" r:id="rId1"/>
  <rowBreaks count="1" manualBreakCount="1">
    <brk id="6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7"/>
  <sheetViews>
    <sheetView zoomScalePageLayoutView="0" workbookViewId="0" topLeftCell="A19">
      <selection activeCell="H41" sqref="H41"/>
    </sheetView>
  </sheetViews>
  <sheetFormatPr defaultColWidth="9.140625" defaultRowHeight="12.75"/>
  <cols>
    <col min="1" max="1" width="3.00390625" style="0" customWidth="1"/>
    <col min="2" max="2" width="50.57421875" style="212" customWidth="1"/>
    <col min="3" max="3" width="11.421875" style="212" bestFit="1" customWidth="1"/>
    <col min="4" max="4" width="12.421875" style="212" bestFit="1" customWidth="1"/>
    <col min="5" max="5" width="13.140625" style="212" bestFit="1" customWidth="1"/>
    <col min="6" max="6" width="11.8515625" style="212" bestFit="1" customWidth="1"/>
    <col min="7" max="7" width="12.00390625" style="212" bestFit="1" customWidth="1"/>
    <col min="8" max="8" width="13.00390625" style="212" customWidth="1"/>
    <col min="9" max="9" width="10.28125" style="1379" customWidth="1"/>
  </cols>
  <sheetData>
    <row r="1" spans="2:9" ht="12.75">
      <c r="B1" s="1974" t="s">
        <v>614</v>
      </c>
      <c r="C1" s="1974"/>
      <c r="D1" s="398"/>
      <c r="E1" s="398"/>
      <c r="F1" s="398"/>
      <c r="G1" s="398"/>
      <c r="H1" s="398"/>
      <c r="I1" s="1371"/>
    </row>
    <row r="2" spans="2:9" ht="12.75">
      <c r="B2" s="1360"/>
      <c r="C2" s="383"/>
      <c r="D2" s="383"/>
      <c r="E2" s="383"/>
      <c r="F2" s="383"/>
      <c r="G2" s="383"/>
      <c r="H2" s="383"/>
      <c r="I2" s="1372"/>
    </row>
    <row r="3" spans="2:9" ht="12.75">
      <c r="B3" s="1360"/>
      <c r="C3" s="383"/>
      <c r="D3" s="383"/>
      <c r="E3" s="383"/>
      <c r="F3" s="383"/>
      <c r="G3" s="383"/>
      <c r="H3" s="383"/>
      <c r="I3" s="1372"/>
    </row>
    <row r="4" spans="2:9" ht="12.75">
      <c r="B4" s="383"/>
      <c r="C4" s="383"/>
      <c r="D4" s="383"/>
      <c r="E4" s="383"/>
      <c r="F4" s="383"/>
      <c r="G4" s="383"/>
      <c r="H4" s="383"/>
      <c r="I4" s="1372"/>
    </row>
    <row r="5" spans="2:9" ht="12.75">
      <c r="B5" s="1983" t="s">
        <v>1505</v>
      </c>
      <c r="C5" s="1983"/>
      <c r="D5" s="1983"/>
      <c r="E5" s="1983"/>
      <c r="F5" s="1983"/>
      <c r="G5" s="1983"/>
      <c r="H5" s="1983"/>
      <c r="I5" s="1983"/>
    </row>
    <row r="6" spans="2:9" ht="12.75">
      <c r="B6" s="1983" t="s">
        <v>1000</v>
      </c>
      <c r="C6" s="1983"/>
      <c r="D6" s="1983"/>
      <c r="E6" s="1983"/>
      <c r="F6" s="1983"/>
      <c r="G6" s="1983"/>
      <c r="H6" s="1983"/>
      <c r="I6" s="1983"/>
    </row>
    <row r="7" spans="2:9" ht="12.75">
      <c r="B7" s="51"/>
      <c r="C7" s="51"/>
      <c r="D7" s="51"/>
      <c r="E7" s="51"/>
      <c r="F7" s="51"/>
      <c r="G7" s="51"/>
      <c r="H7" s="51"/>
      <c r="I7" s="1374"/>
    </row>
    <row r="8" spans="2:9" ht="13.5" thickBot="1">
      <c r="B8" s="340" t="s">
        <v>1407</v>
      </c>
      <c r="C8" s="202"/>
      <c r="D8" s="202"/>
      <c r="E8" s="202"/>
      <c r="F8" s="202"/>
      <c r="G8" s="202"/>
      <c r="H8" s="202" t="s">
        <v>1406</v>
      </c>
      <c r="I8" s="1375"/>
    </row>
    <row r="9" spans="2:9" ht="24.75" customHeight="1" thickBot="1">
      <c r="B9" s="203" t="s">
        <v>1408</v>
      </c>
      <c r="C9" s="372" t="s">
        <v>515</v>
      </c>
      <c r="D9" s="372" t="s">
        <v>516</v>
      </c>
      <c r="E9" s="372" t="s">
        <v>655</v>
      </c>
      <c r="F9" s="372" t="s">
        <v>677</v>
      </c>
      <c r="G9" s="372" t="s">
        <v>698</v>
      </c>
      <c r="H9" s="372" t="s">
        <v>730</v>
      </c>
      <c r="I9" s="1394" t="s">
        <v>1483</v>
      </c>
    </row>
    <row r="10" spans="2:9" ht="13.5" thickBot="1">
      <c r="B10" s="1600" t="s">
        <v>997</v>
      </c>
      <c r="C10" s="1604">
        <f aca="true" t="shared" si="0" ref="C10:H10">SUM(C11:C21)</f>
        <v>679694</v>
      </c>
      <c r="D10" s="1604">
        <f t="shared" si="0"/>
        <v>717669</v>
      </c>
      <c r="E10" s="1604">
        <f t="shared" si="0"/>
        <v>767008</v>
      </c>
      <c r="F10" s="1604">
        <f t="shared" si="0"/>
        <v>798707</v>
      </c>
      <c r="G10" s="1604">
        <f t="shared" si="0"/>
        <v>858501</v>
      </c>
      <c r="H10" s="1604">
        <f t="shared" si="0"/>
        <v>862469</v>
      </c>
      <c r="I10" s="1599">
        <f>SUM(H10/G10*100)</f>
        <v>100.46220097588704</v>
      </c>
    </row>
    <row r="11" spans="2:9" ht="12.75">
      <c r="B11" s="209" t="s">
        <v>506</v>
      </c>
      <c r="C11" s="373">
        <f>SUM('[1]2_mell'!C8)</f>
        <v>42059</v>
      </c>
      <c r="D11" s="373">
        <v>45293</v>
      </c>
      <c r="E11" s="373">
        <v>57544</v>
      </c>
      <c r="F11" s="373">
        <v>57544</v>
      </c>
      <c r="G11" s="373">
        <v>60207</v>
      </c>
      <c r="H11" s="373">
        <v>55173</v>
      </c>
      <c r="I11" s="1492">
        <f>SUM(H11/G11*100)</f>
        <v>91.6388459813643</v>
      </c>
    </row>
    <row r="12" spans="2:9" ht="12.75">
      <c r="B12" s="207" t="s">
        <v>113</v>
      </c>
      <c r="C12" s="374">
        <f>SUM('[1]2_mell'!C14)</f>
        <v>205300</v>
      </c>
      <c r="D12" s="374">
        <v>205300</v>
      </c>
      <c r="E12" s="374">
        <v>205300</v>
      </c>
      <c r="F12" s="374">
        <v>205300</v>
      </c>
      <c r="G12" s="374">
        <v>292646</v>
      </c>
      <c r="H12" s="374">
        <v>291322</v>
      </c>
      <c r="I12" s="1492">
        <f>SUM(H12/G12*100)</f>
        <v>99.5475762525372</v>
      </c>
    </row>
    <row r="13" spans="2:9" ht="12.75">
      <c r="B13" s="207" t="s">
        <v>502</v>
      </c>
      <c r="C13" s="374">
        <f>SUM('[1]2_mell'!C20)</f>
        <v>32000</v>
      </c>
      <c r="D13" s="374">
        <v>32000</v>
      </c>
      <c r="E13" s="374">
        <v>32000</v>
      </c>
      <c r="F13" s="374">
        <v>32000</v>
      </c>
      <c r="G13" s="374">
        <v>32992</v>
      </c>
      <c r="H13" s="374">
        <v>32992</v>
      </c>
      <c r="I13" s="1492">
        <f>SUM(H13/G13*100)</f>
        <v>100</v>
      </c>
    </row>
    <row r="14" spans="2:9" ht="12.75">
      <c r="B14" s="375" t="s">
        <v>507</v>
      </c>
      <c r="C14" s="367">
        <f>SUM('[1]2_mell'!C22)</f>
        <v>272152</v>
      </c>
      <c r="D14" s="367">
        <v>317728</v>
      </c>
      <c r="E14" s="367">
        <v>321633</v>
      </c>
      <c r="F14" s="367">
        <v>323325</v>
      </c>
      <c r="G14" s="367">
        <v>355223</v>
      </c>
      <c r="H14" s="367">
        <v>355223</v>
      </c>
      <c r="I14" s="1492">
        <f>SUM(H14/G14*100)</f>
        <v>100</v>
      </c>
    </row>
    <row r="15" spans="2:9" ht="12.75">
      <c r="B15" s="375" t="s">
        <v>543</v>
      </c>
      <c r="C15" s="367">
        <v>20351</v>
      </c>
      <c r="D15" s="367">
        <v>0</v>
      </c>
      <c r="E15" s="367">
        <v>0</v>
      </c>
      <c r="F15" s="367">
        <v>0</v>
      </c>
      <c r="G15" s="367">
        <v>0</v>
      </c>
      <c r="H15" s="367">
        <v>0</v>
      </c>
      <c r="I15" s="1492">
        <v>0</v>
      </c>
    </row>
    <row r="16" spans="2:9" ht="12.75">
      <c r="B16" s="207" t="s">
        <v>1478</v>
      </c>
      <c r="C16" s="367">
        <f>SUM('[1]2_mell'!C31)</f>
        <v>1100</v>
      </c>
      <c r="D16" s="367">
        <v>1100</v>
      </c>
      <c r="E16" s="367">
        <v>1341</v>
      </c>
      <c r="F16" s="367">
        <v>1341</v>
      </c>
      <c r="G16" s="367">
        <v>1291</v>
      </c>
      <c r="H16" s="367">
        <v>1904</v>
      </c>
      <c r="I16" s="1492">
        <f>SUM(H16/G16*100)</f>
        <v>147.48257164988382</v>
      </c>
    </row>
    <row r="17" spans="2:9" ht="12.75">
      <c r="B17" s="207" t="s">
        <v>496</v>
      </c>
      <c r="C17" s="374">
        <f>SUM('[1]2_mell'!C33)</f>
        <v>102583</v>
      </c>
      <c r="D17" s="374">
        <v>104571</v>
      </c>
      <c r="E17" s="374">
        <v>128392</v>
      </c>
      <c r="F17" s="374">
        <v>138125</v>
      </c>
      <c r="G17" s="374">
        <v>82244</v>
      </c>
      <c r="H17" s="374">
        <v>82244</v>
      </c>
      <c r="I17" s="1492">
        <f>SUM(H17/G17*100)</f>
        <v>100</v>
      </c>
    </row>
    <row r="18" spans="2:9" ht="12.75">
      <c r="B18" s="207" t="s">
        <v>497</v>
      </c>
      <c r="C18" s="374">
        <f>SUM('[1]2_mell'!C44)</f>
        <v>0</v>
      </c>
      <c r="D18" s="374">
        <v>0</v>
      </c>
      <c r="E18" s="374">
        <v>0</v>
      </c>
      <c r="F18" s="374">
        <v>0</v>
      </c>
      <c r="G18" s="374">
        <v>0</v>
      </c>
      <c r="H18" s="374">
        <v>0</v>
      </c>
      <c r="I18" s="1492">
        <v>0</v>
      </c>
    </row>
    <row r="19" spans="2:9" ht="25.5">
      <c r="B19" s="1601" t="s">
        <v>996</v>
      </c>
      <c r="C19" s="374">
        <v>24500</v>
      </c>
      <c r="D19" s="374">
        <v>43611</v>
      </c>
      <c r="E19" s="374">
        <v>43611</v>
      </c>
      <c r="F19" s="374">
        <v>43611</v>
      </c>
      <c r="G19" s="374">
        <v>43611</v>
      </c>
      <c r="H19" s="374">
        <v>43611</v>
      </c>
      <c r="I19" s="1602">
        <f>SUM(H19/G19*100)</f>
        <v>100</v>
      </c>
    </row>
    <row r="20" spans="2:9" ht="12.75">
      <c r="B20" s="1601" t="s">
        <v>998</v>
      </c>
      <c r="C20" s="374">
        <v>0</v>
      </c>
      <c r="D20" s="374">
        <v>-31934</v>
      </c>
      <c r="E20" s="374">
        <v>-22813</v>
      </c>
      <c r="F20" s="374">
        <v>-2539</v>
      </c>
      <c r="G20" s="374">
        <v>-9713</v>
      </c>
      <c r="H20" s="374">
        <v>0</v>
      </c>
      <c r="I20" s="1602"/>
    </row>
    <row r="21" spans="2:9" ht="13.5" thickBot="1">
      <c r="B21" s="472" t="s">
        <v>1001</v>
      </c>
      <c r="C21" s="473">
        <v>-20351</v>
      </c>
      <c r="D21" s="473">
        <v>0</v>
      </c>
      <c r="E21" s="473">
        <v>0</v>
      </c>
      <c r="F21" s="473">
        <v>0</v>
      </c>
      <c r="G21" s="473">
        <v>0</v>
      </c>
      <c r="H21" s="473">
        <v>0</v>
      </c>
      <c r="I21" s="1494">
        <v>0</v>
      </c>
    </row>
    <row r="22" spans="2:9" s="69" customFormat="1" ht="13.5" thickBot="1">
      <c r="B22" s="1597" t="s">
        <v>512</v>
      </c>
      <c r="C22" s="1598">
        <f aca="true" t="shared" si="1" ref="C22:H22">SUM(C23:C28)</f>
        <v>450668</v>
      </c>
      <c r="D22" s="1598">
        <f t="shared" si="1"/>
        <v>770658</v>
      </c>
      <c r="E22" s="1598">
        <f t="shared" si="1"/>
        <v>765254</v>
      </c>
      <c r="F22" s="1598">
        <f t="shared" si="1"/>
        <v>836903</v>
      </c>
      <c r="G22" s="1598">
        <f t="shared" si="1"/>
        <v>880004</v>
      </c>
      <c r="H22" s="1598">
        <f t="shared" si="1"/>
        <v>492951</v>
      </c>
      <c r="I22" s="1599">
        <f aca="true" t="shared" si="2" ref="I22:I28">SUM(H22/G22*100)</f>
        <v>56.01690446861605</v>
      </c>
    </row>
    <row r="23" spans="2:9" ht="12.75">
      <c r="B23" s="375" t="s">
        <v>535</v>
      </c>
      <c r="C23" s="369">
        <v>0</v>
      </c>
      <c r="D23" s="369">
        <v>181000</v>
      </c>
      <c r="E23" s="369">
        <v>181638</v>
      </c>
      <c r="F23" s="369">
        <v>181638</v>
      </c>
      <c r="G23" s="369">
        <v>204102</v>
      </c>
      <c r="H23" s="369">
        <v>204102</v>
      </c>
      <c r="I23" s="1492">
        <f t="shared" si="2"/>
        <v>100</v>
      </c>
    </row>
    <row r="24" spans="2:9" ht="12.75">
      <c r="B24" s="207" t="s">
        <v>509</v>
      </c>
      <c r="C24" s="374">
        <f>SUM('[1]2_mell'!C47)</f>
        <v>377373</v>
      </c>
      <c r="D24" s="374">
        <v>377373</v>
      </c>
      <c r="E24" s="374">
        <v>379446</v>
      </c>
      <c r="F24" s="374">
        <v>471369</v>
      </c>
      <c r="G24" s="374">
        <v>483332</v>
      </c>
      <c r="H24" s="374">
        <v>105959</v>
      </c>
      <c r="I24" s="1492">
        <f t="shared" si="2"/>
        <v>21.92261220030952</v>
      </c>
    </row>
    <row r="25" spans="2:9" ht="12.75">
      <c r="B25" s="207" t="s">
        <v>500</v>
      </c>
      <c r="C25" s="374">
        <f>SUM('[1]2_mell'!C51)</f>
        <v>0</v>
      </c>
      <c r="D25" s="374">
        <v>30</v>
      </c>
      <c r="E25" s="374">
        <v>1036</v>
      </c>
      <c r="F25" s="374">
        <v>1036</v>
      </c>
      <c r="G25" s="374">
        <v>1036</v>
      </c>
      <c r="H25" s="374">
        <v>1069</v>
      </c>
      <c r="I25" s="1492">
        <f t="shared" si="2"/>
        <v>103.18532818532819</v>
      </c>
    </row>
    <row r="26" spans="2:9" ht="12.75">
      <c r="B26" s="207" t="s">
        <v>510</v>
      </c>
      <c r="C26" s="374">
        <v>0</v>
      </c>
      <c r="D26" s="374">
        <v>0</v>
      </c>
      <c r="E26" s="374">
        <v>0</v>
      </c>
      <c r="F26" s="374">
        <v>0</v>
      </c>
      <c r="G26" s="374">
        <v>1500</v>
      </c>
      <c r="H26" s="374">
        <v>1500</v>
      </c>
      <c r="I26" s="1492">
        <f t="shared" si="2"/>
        <v>100</v>
      </c>
    </row>
    <row r="27" spans="2:9" ht="25.5">
      <c r="B27" s="1601" t="s">
        <v>76</v>
      </c>
      <c r="C27" s="374">
        <v>73295</v>
      </c>
      <c r="D27" s="374">
        <v>180321</v>
      </c>
      <c r="E27" s="374">
        <v>180321</v>
      </c>
      <c r="F27" s="374">
        <v>180321</v>
      </c>
      <c r="G27" s="374">
        <v>180321</v>
      </c>
      <c r="H27" s="374">
        <v>180321</v>
      </c>
      <c r="I27" s="1602">
        <f t="shared" si="2"/>
        <v>100</v>
      </c>
    </row>
    <row r="28" spans="2:9" ht="13.5" thickBot="1">
      <c r="B28" s="1603" t="s">
        <v>998</v>
      </c>
      <c r="C28" s="373">
        <v>0</v>
      </c>
      <c r="D28" s="373">
        <v>31934</v>
      </c>
      <c r="E28" s="373">
        <v>22813</v>
      </c>
      <c r="F28" s="373">
        <v>2539</v>
      </c>
      <c r="G28" s="373">
        <v>9713</v>
      </c>
      <c r="H28" s="373">
        <v>0</v>
      </c>
      <c r="I28" s="1492">
        <f t="shared" si="2"/>
        <v>0</v>
      </c>
    </row>
    <row r="29" spans="2:9" ht="13.5" thickBot="1">
      <c r="B29" s="376" t="s">
        <v>508</v>
      </c>
      <c r="C29" s="377">
        <f aca="true" t="shared" si="3" ref="C29:H29">SUM(C10+C22)</f>
        <v>1130362</v>
      </c>
      <c r="D29" s="377">
        <f t="shared" si="3"/>
        <v>1488327</v>
      </c>
      <c r="E29" s="377">
        <f t="shared" si="3"/>
        <v>1532262</v>
      </c>
      <c r="F29" s="377">
        <f t="shared" si="3"/>
        <v>1635610</v>
      </c>
      <c r="G29" s="377">
        <f t="shared" si="3"/>
        <v>1738505</v>
      </c>
      <c r="H29" s="377">
        <f t="shared" si="3"/>
        <v>1355420</v>
      </c>
      <c r="I29" s="1378">
        <f aca="true" t="shared" si="4" ref="I29:I36">SUM(H29/G29*100)</f>
        <v>77.96468805094032</v>
      </c>
    </row>
    <row r="30" spans="2:9" s="212" customFormat="1" ht="13.5" thickBot="1">
      <c r="B30" s="534" t="s">
        <v>151</v>
      </c>
      <c r="C30" s="368">
        <v>0</v>
      </c>
      <c r="D30" s="368">
        <v>290000</v>
      </c>
      <c r="E30" s="368">
        <v>201500</v>
      </c>
      <c r="F30" s="368">
        <v>201500</v>
      </c>
      <c r="G30" s="368">
        <v>49654</v>
      </c>
      <c r="H30" s="368">
        <v>49654</v>
      </c>
      <c r="I30" s="1495">
        <f t="shared" si="4"/>
        <v>100</v>
      </c>
    </row>
    <row r="31" spans="2:9" ht="13.5" thickBot="1">
      <c r="B31" s="371" t="s">
        <v>322</v>
      </c>
      <c r="C31" s="368">
        <v>351261</v>
      </c>
      <c r="D31" s="368">
        <v>353662</v>
      </c>
      <c r="E31" s="368">
        <v>363262</v>
      </c>
      <c r="F31" s="368">
        <v>369334</v>
      </c>
      <c r="G31" s="368">
        <v>346086</v>
      </c>
      <c r="H31" s="368">
        <v>346086</v>
      </c>
      <c r="I31" s="1495">
        <f t="shared" si="4"/>
        <v>100</v>
      </c>
    </row>
    <row r="32" spans="2:9" ht="13.5" thickBot="1">
      <c r="B32" s="360" t="s">
        <v>503</v>
      </c>
      <c r="C32" s="377">
        <f aca="true" t="shared" si="5" ref="C32:H32">SUM(C29:C31)</f>
        <v>1481623</v>
      </c>
      <c r="D32" s="377">
        <f t="shared" si="5"/>
        <v>2131989</v>
      </c>
      <c r="E32" s="377">
        <f t="shared" si="5"/>
        <v>2097024</v>
      </c>
      <c r="F32" s="377">
        <f t="shared" si="5"/>
        <v>2206444</v>
      </c>
      <c r="G32" s="377">
        <f t="shared" si="5"/>
        <v>2134245</v>
      </c>
      <c r="H32" s="377">
        <f t="shared" si="5"/>
        <v>1751160</v>
      </c>
      <c r="I32" s="1378">
        <f t="shared" si="4"/>
        <v>82.05056120548484</v>
      </c>
    </row>
    <row r="33" spans="2:9" ht="13.5" thickBot="1">
      <c r="B33" s="384" t="s">
        <v>504</v>
      </c>
      <c r="C33" s="370">
        <v>430</v>
      </c>
      <c r="D33" s="370">
        <v>1669</v>
      </c>
      <c r="E33" s="370">
        <v>1976</v>
      </c>
      <c r="F33" s="370">
        <v>1976</v>
      </c>
      <c r="G33" s="370">
        <v>1976</v>
      </c>
      <c r="H33" s="370">
        <v>1976</v>
      </c>
      <c r="I33" s="1495">
        <f t="shared" si="4"/>
        <v>100</v>
      </c>
    </row>
    <row r="34" spans="2:9" ht="13.5" thickBot="1">
      <c r="B34" s="360" t="s">
        <v>153</v>
      </c>
      <c r="C34" s="377">
        <f aca="true" t="shared" si="6" ref="C34:H34">SUM(C32:C33)</f>
        <v>1482053</v>
      </c>
      <c r="D34" s="377">
        <f t="shared" si="6"/>
        <v>2133658</v>
      </c>
      <c r="E34" s="381">
        <f t="shared" si="6"/>
        <v>2099000</v>
      </c>
      <c r="F34" s="377">
        <f t="shared" si="6"/>
        <v>2208420</v>
      </c>
      <c r="G34" s="381">
        <f t="shared" si="6"/>
        <v>2136221</v>
      </c>
      <c r="H34" s="377">
        <f t="shared" si="6"/>
        <v>1753136</v>
      </c>
      <c r="I34" s="1378">
        <f t="shared" si="4"/>
        <v>82.06716439918902</v>
      </c>
    </row>
    <row r="35" spans="2:9" s="212" customFormat="1" ht="13.5" thickBot="1">
      <c r="B35" s="513" t="s">
        <v>155</v>
      </c>
      <c r="C35" s="576">
        <v>-351261</v>
      </c>
      <c r="D35" s="576">
        <v>-353662</v>
      </c>
      <c r="E35" s="576">
        <v>-363262</v>
      </c>
      <c r="F35" s="1369">
        <v>-369334</v>
      </c>
      <c r="G35" s="576">
        <v>-346086</v>
      </c>
      <c r="H35" s="1369">
        <v>-346086</v>
      </c>
      <c r="I35" s="1609">
        <f t="shared" si="4"/>
        <v>100</v>
      </c>
    </row>
    <row r="36" spans="2:9" ht="13.5" thickBot="1">
      <c r="B36" s="210" t="s">
        <v>154</v>
      </c>
      <c r="C36" s="381">
        <f aca="true" t="shared" si="7" ref="C36:H36">SUM(C34:C35)</f>
        <v>1130792</v>
      </c>
      <c r="D36" s="381">
        <f t="shared" si="7"/>
        <v>1779996</v>
      </c>
      <c r="E36" s="381">
        <f t="shared" si="7"/>
        <v>1735738</v>
      </c>
      <c r="F36" s="377">
        <f t="shared" si="7"/>
        <v>1839086</v>
      </c>
      <c r="G36" s="381">
        <f t="shared" si="7"/>
        <v>1790135</v>
      </c>
      <c r="H36" s="377">
        <f t="shared" si="7"/>
        <v>1407050</v>
      </c>
      <c r="I36" s="1378">
        <f t="shared" si="4"/>
        <v>78.60021730204704</v>
      </c>
    </row>
    <row r="37" spans="2:9" ht="12.75">
      <c r="B37" s="340"/>
      <c r="C37" s="340"/>
      <c r="D37" s="340"/>
      <c r="E37" s="340"/>
      <c r="F37" s="340"/>
      <c r="G37" s="340"/>
      <c r="H37" s="340"/>
      <c r="I37" s="1377"/>
    </row>
    <row r="38" spans="2:9" ht="12.75">
      <c r="B38" s="51"/>
      <c r="C38" s="51"/>
      <c r="D38" s="51"/>
      <c r="E38" s="51"/>
      <c r="F38" s="51"/>
      <c r="G38" s="51"/>
      <c r="H38" s="51"/>
      <c r="I38" s="1374"/>
    </row>
    <row r="39" spans="2:9" ht="12.75">
      <c r="B39" s="51"/>
      <c r="C39" s="51"/>
      <c r="D39" s="51"/>
      <c r="E39" s="51"/>
      <c r="F39" s="51"/>
      <c r="G39" s="51"/>
      <c r="H39" s="51"/>
      <c r="I39" s="1374"/>
    </row>
    <row r="40" spans="2:9" ht="13.5" thickBot="1">
      <c r="B40" s="340" t="s">
        <v>1411</v>
      </c>
      <c r="C40" s="51"/>
      <c r="D40" s="51"/>
      <c r="E40" s="51"/>
      <c r="F40" s="51"/>
      <c r="G40" s="51"/>
      <c r="H40" s="51"/>
      <c r="I40" s="1374"/>
    </row>
    <row r="41" spans="2:9" s="72" customFormat="1" ht="27" customHeight="1" thickBot="1">
      <c r="B41" s="203" t="s">
        <v>1412</v>
      </c>
      <c r="C41" s="372" t="s">
        <v>515</v>
      </c>
      <c r="D41" s="426" t="s">
        <v>516</v>
      </c>
      <c r="E41" s="372" t="s">
        <v>655</v>
      </c>
      <c r="F41" s="372" t="s">
        <v>677</v>
      </c>
      <c r="G41" s="372" t="s">
        <v>698</v>
      </c>
      <c r="H41" s="372" t="s">
        <v>730</v>
      </c>
      <c r="I41" s="1394" t="s">
        <v>1483</v>
      </c>
    </row>
    <row r="42" spans="2:9" ht="13.5" thickBot="1">
      <c r="B42" s="210" t="s">
        <v>1495</v>
      </c>
      <c r="C42" s="377">
        <f aca="true" t="shared" si="8" ref="C42:H42">SUM(C43:C48)</f>
        <v>679694</v>
      </c>
      <c r="D42" s="381">
        <f t="shared" si="8"/>
        <v>717669</v>
      </c>
      <c r="E42" s="377">
        <f t="shared" si="8"/>
        <v>768508</v>
      </c>
      <c r="F42" s="377">
        <f t="shared" si="8"/>
        <v>798707</v>
      </c>
      <c r="G42" s="377">
        <f t="shared" si="8"/>
        <v>858501</v>
      </c>
      <c r="H42" s="377">
        <f t="shared" si="8"/>
        <v>748260</v>
      </c>
      <c r="I42" s="1378">
        <f>SUM(H42/G42*100)</f>
        <v>87.15889672813427</v>
      </c>
    </row>
    <row r="43" spans="2:9" ht="12.75">
      <c r="B43" s="209" t="s">
        <v>1492</v>
      </c>
      <c r="C43" s="378">
        <f>SUM('[1]5_mell'!B48)</f>
        <v>274025</v>
      </c>
      <c r="D43" s="399">
        <v>274025</v>
      </c>
      <c r="E43" s="378">
        <v>303266</v>
      </c>
      <c r="F43" s="378">
        <v>317899</v>
      </c>
      <c r="G43" s="378">
        <v>321629</v>
      </c>
      <c r="H43" s="378">
        <v>313661</v>
      </c>
      <c r="I43" s="1492">
        <f aca="true" t="shared" si="9" ref="I43:I52">SUM(H43/G43*100)</f>
        <v>97.52261145605651</v>
      </c>
    </row>
    <row r="44" spans="2:9" ht="12.75">
      <c r="B44" s="207" t="s">
        <v>1493</v>
      </c>
      <c r="C44" s="379">
        <f>SUM('[1]5_mell'!C48)</f>
        <v>71195</v>
      </c>
      <c r="D44" s="400">
        <v>71195</v>
      </c>
      <c r="E44" s="379">
        <v>75102</v>
      </c>
      <c r="F44" s="379">
        <v>76646</v>
      </c>
      <c r="G44" s="379">
        <v>79720</v>
      </c>
      <c r="H44" s="379">
        <v>78090</v>
      </c>
      <c r="I44" s="1492">
        <f t="shared" si="9"/>
        <v>97.95534370296036</v>
      </c>
    </row>
    <row r="45" spans="2:9" ht="12.75">
      <c r="B45" s="207" t="s">
        <v>1494</v>
      </c>
      <c r="C45" s="379">
        <f>SUM('[1]5_mell'!D48)</f>
        <v>220742</v>
      </c>
      <c r="D45" s="400">
        <v>240098</v>
      </c>
      <c r="E45" s="379">
        <v>270224</v>
      </c>
      <c r="F45" s="379">
        <v>283359</v>
      </c>
      <c r="G45" s="379">
        <v>260879</v>
      </c>
      <c r="H45" s="379">
        <v>249222</v>
      </c>
      <c r="I45" s="1492">
        <f t="shared" si="9"/>
        <v>95.53164493884138</v>
      </c>
    </row>
    <row r="46" spans="2:9" ht="12.75">
      <c r="B46" s="207" t="s">
        <v>1447</v>
      </c>
      <c r="C46" s="379">
        <f>SUM('[1]5_mell'!E48)</f>
        <v>82034</v>
      </c>
      <c r="D46" s="400">
        <v>82034</v>
      </c>
      <c r="E46" s="379">
        <v>82034</v>
      </c>
      <c r="F46" s="379">
        <v>82034</v>
      </c>
      <c r="G46" s="379">
        <v>66047</v>
      </c>
      <c r="H46" s="379">
        <v>65399</v>
      </c>
      <c r="I46" s="1492">
        <f t="shared" si="9"/>
        <v>99.01888049419352</v>
      </c>
    </row>
    <row r="47" spans="2:9" ht="12.75">
      <c r="B47" s="207" t="s">
        <v>1446</v>
      </c>
      <c r="C47" s="379">
        <f>SUM('[1]5_mell'!F48)</f>
        <v>31698</v>
      </c>
      <c r="D47" s="400">
        <v>34908</v>
      </c>
      <c r="E47" s="379">
        <v>37365</v>
      </c>
      <c r="F47" s="379">
        <v>38769</v>
      </c>
      <c r="G47" s="379">
        <v>41888</v>
      </c>
      <c r="H47" s="379">
        <v>41888</v>
      </c>
      <c r="I47" s="1492">
        <f t="shared" si="9"/>
        <v>100</v>
      </c>
    </row>
    <row r="48" spans="2:9" ht="13.5" thickBot="1">
      <c r="B48" s="211" t="s">
        <v>1525</v>
      </c>
      <c r="C48" s="380">
        <v>0</v>
      </c>
      <c r="D48" s="401">
        <v>15409</v>
      </c>
      <c r="E48" s="370">
        <v>517</v>
      </c>
      <c r="F48" s="370">
        <v>0</v>
      </c>
      <c r="G48" s="370">
        <v>88338</v>
      </c>
      <c r="H48" s="370">
        <v>0</v>
      </c>
      <c r="I48" s="1492">
        <f t="shared" si="9"/>
        <v>0</v>
      </c>
    </row>
    <row r="49" spans="2:9" ht="13.5" thickBot="1">
      <c r="B49" s="210" t="s">
        <v>1500</v>
      </c>
      <c r="C49" s="377">
        <f aca="true" t="shared" si="10" ref="C49:H49">SUM(C50:C55)</f>
        <v>450668</v>
      </c>
      <c r="D49" s="406">
        <f t="shared" si="10"/>
        <v>770658</v>
      </c>
      <c r="E49" s="377">
        <f t="shared" si="10"/>
        <v>765254</v>
      </c>
      <c r="F49" s="377">
        <f t="shared" si="10"/>
        <v>836903</v>
      </c>
      <c r="G49" s="377">
        <f t="shared" si="10"/>
        <v>880004</v>
      </c>
      <c r="H49" s="377">
        <f t="shared" si="10"/>
        <v>369641</v>
      </c>
      <c r="I49" s="1378">
        <f>SUM(H49/G49*100)</f>
        <v>42.004468161508356</v>
      </c>
    </row>
    <row r="50" spans="2:11" ht="12.75">
      <c r="B50" s="209" t="s">
        <v>1496</v>
      </c>
      <c r="C50" s="369">
        <f>SUM('[1]8_mell'!B12)</f>
        <v>164101</v>
      </c>
      <c r="D50" s="402">
        <v>165099</v>
      </c>
      <c r="E50" s="369">
        <v>169156</v>
      </c>
      <c r="F50" s="369">
        <v>179668</v>
      </c>
      <c r="G50" s="369">
        <v>181903</v>
      </c>
      <c r="H50" s="369">
        <v>126578</v>
      </c>
      <c r="I50" s="1492">
        <f t="shared" si="9"/>
        <v>69.58543839298967</v>
      </c>
      <c r="J50" s="665"/>
      <c r="K50" s="8"/>
    </row>
    <row r="51" spans="2:9" ht="12.75">
      <c r="B51" s="207" t="s">
        <v>1497</v>
      </c>
      <c r="C51" s="367">
        <f>SUM('[1]8_mell'!B42)</f>
        <v>276151</v>
      </c>
      <c r="D51" s="403">
        <v>319966</v>
      </c>
      <c r="E51" s="367">
        <v>327286</v>
      </c>
      <c r="F51" s="367">
        <v>515489</v>
      </c>
      <c r="G51" s="367">
        <v>515306</v>
      </c>
      <c r="H51" s="367">
        <v>227888</v>
      </c>
      <c r="I51" s="1492">
        <f t="shared" si="9"/>
        <v>44.22382040962069</v>
      </c>
    </row>
    <row r="52" spans="2:9" ht="12.75">
      <c r="B52" s="207" t="s">
        <v>511</v>
      </c>
      <c r="C52" s="367">
        <f>SUM('[1]8_mell'!B49)</f>
        <v>6120</v>
      </c>
      <c r="D52" s="403">
        <v>6120</v>
      </c>
      <c r="E52" s="367">
        <v>6120</v>
      </c>
      <c r="F52" s="367">
        <v>14375</v>
      </c>
      <c r="G52" s="367">
        <v>14375</v>
      </c>
      <c r="H52" s="367">
        <v>14375</v>
      </c>
      <c r="I52" s="1492">
        <f t="shared" si="9"/>
        <v>100</v>
      </c>
    </row>
    <row r="53" spans="2:11" ht="12.75">
      <c r="B53" s="207" t="s">
        <v>1524</v>
      </c>
      <c r="C53" s="367">
        <v>0</v>
      </c>
      <c r="D53" s="403">
        <v>0</v>
      </c>
      <c r="E53" s="367">
        <v>0</v>
      </c>
      <c r="F53" s="367">
        <v>0</v>
      </c>
      <c r="G53" s="367">
        <v>0</v>
      </c>
      <c r="H53" s="367">
        <v>0</v>
      </c>
      <c r="I53" s="1492">
        <v>0</v>
      </c>
      <c r="K53" s="1027"/>
    </row>
    <row r="54" spans="2:9" ht="12.75">
      <c r="B54" s="207" t="s">
        <v>1498</v>
      </c>
      <c r="C54" s="379">
        <v>0</v>
      </c>
      <c r="D54" s="404">
        <v>0</v>
      </c>
      <c r="E54" s="379">
        <v>0</v>
      </c>
      <c r="F54" s="379">
        <v>0</v>
      </c>
      <c r="G54" s="379">
        <v>800</v>
      </c>
      <c r="H54" s="379">
        <v>800</v>
      </c>
      <c r="I54" s="1492">
        <f aca="true" t="shared" si="11" ref="I54:I62">SUM(H54/G54*100)</f>
        <v>100</v>
      </c>
    </row>
    <row r="55" spans="2:9" ht="13.5" thickBot="1">
      <c r="B55" s="211" t="s">
        <v>1499</v>
      </c>
      <c r="C55" s="382">
        <f>SUM('[1]8_mell'!B52)</f>
        <v>4296</v>
      </c>
      <c r="D55" s="405">
        <v>279473</v>
      </c>
      <c r="E55" s="621">
        <v>262692</v>
      </c>
      <c r="F55" s="621">
        <v>127371</v>
      </c>
      <c r="G55" s="621">
        <v>167620</v>
      </c>
      <c r="H55" s="621">
        <v>0</v>
      </c>
      <c r="I55" s="1492">
        <f t="shared" si="11"/>
        <v>0</v>
      </c>
    </row>
    <row r="56" spans="2:9" s="44" customFormat="1" ht="13.5" thickBot="1">
      <c r="B56" s="210" t="s">
        <v>1526</v>
      </c>
      <c r="C56" s="377">
        <f aca="true" t="shared" si="12" ref="C56:H56">SUM(C42+C49)</f>
        <v>1130362</v>
      </c>
      <c r="D56" s="381">
        <f t="shared" si="12"/>
        <v>1488327</v>
      </c>
      <c r="E56" s="377">
        <f t="shared" si="12"/>
        <v>1533762</v>
      </c>
      <c r="F56" s="377">
        <f t="shared" si="12"/>
        <v>1635610</v>
      </c>
      <c r="G56" s="377">
        <f t="shared" si="12"/>
        <v>1738505</v>
      </c>
      <c r="H56" s="377">
        <f t="shared" si="12"/>
        <v>1117901</v>
      </c>
      <c r="I56" s="1378">
        <f t="shared" si="11"/>
        <v>64.30243226220229</v>
      </c>
    </row>
    <row r="57" spans="2:9" s="212" customFormat="1" ht="12.75">
      <c r="B57" s="1610" t="s">
        <v>152</v>
      </c>
      <c r="C57" s="1611">
        <v>0</v>
      </c>
      <c r="D57" s="1612">
        <v>290000</v>
      </c>
      <c r="E57" s="1611">
        <v>200000</v>
      </c>
      <c r="F57" s="1611">
        <v>200000</v>
      </c>
      <c r="G57" s="1611">
        <v>49654</v>
      </c>
      <c r="H57" s="1611">
        <v>40000</v>
      </c>
      <c r="I57" s="1613">
        <f t="shared" si="11"/>
        <v>80.55745760663794</v>
      </c>
    </row>
    <row r="58" spans="2:9" ht="12.75">
      <c r="B58" s="1614" t="s">
        <v>322</v>
      </c>
      <c r="C58" s="369">
        <v>351261</v>
      </c>
      <c r="D58" s="651">
        <v>353662</v>
      </c>
      <c r="E58" s="369">
        <v>363262</v>
      </c>
      <c r="F58" s="369">
        <v>369334</v>
      </c>
      <c r="G58" s="369">
        <v>346086</v>
      </c>
      <c r="H58" s="369">
        <v>346086</v>
      </c>
      <c r="I58" s="1492">
        <f>SUM(H58/G58*100)</f>
        <v>100</v>
      </c>
    </row>
    <row r="59" spans="2:9" ht="13.5" thickBot="1">
      <c r="B59" s="384" t="s">
        <v>999</v>
      </c>
      <c r="C59" s="370">
        <v>0</v>
      </c>
      <c r="D59" s="401">
        <v>0</v>
      </c>
      <c r="E59" s="370">
        <v>0</v>
      </c>
      <c r="F59" s="370">
        <v>1500</v>
      </c>
      <c r="G59" s="370">
        <v>0</v>
      </c>
      <c r="H59" s="370">
        <v>0</v>
      </c>
      <c r="I59" s="1492">
        <v>0</v>
      </c>
    </row>
    <row r="60" spans="2:9" ht="13.5" thickBot="1">
      <c r="B60" s="360" t="s">
        <v>505</v>
      </c>
      <c r="C60" s="377">
        <f aca="true" t="shared" si="13" ref="C60:H60">SUM(C56:C59)</f>
        <v>1481623</v>
      </c>
      <c r="D60" s="381">
        <f t="shared" si="13"/>
        <v>2131989</v>
      </c>
      <c r="E60" s="377">
        <f t="shared" si="13"/>
        <v>2097024</v>
      </c>
      <c r="F60" s="377">
        <f t="shared" si="13"/>
        <v>2206444</v>
      </c>
      <c r="G60" s="377">
        <f t="shared" si="13"/>
        <v>2134245</v>
      </c>
      <c r="H60" s="377">
        <f t="shared" si="13"/>
        <v>1503987</v>
      </c>
      <c r="I60" s="1378">
        <f t="shared" si="11"/>
        <v>70.4692760203257</v>
      </c>
    </row>
    <row r="61" spans="2:9" ht="13.5" thickBot="1">
      <c r="B61" s="384" t="s">
        <v>504</v>
      </c>
      <c r="C61" s="370">
        <v>430</v>
      </c>
      <c r="D61" s="401">
        <v>1669</v>
      </c>
      <c r="E61" s="370">
        <v>1976</v>
      </c>
      <c r="F61" s="370">
        <v>1976</v>
      </c>
      <c r="G61" s="370">
        <v>1976</v>
      </c>
      <c r="H61" s="370">
        <v>1944</v>
      </c>
      <c r="I61" s="1492">
        <f t="shared" si="11"/>
        <v>98.38056680161942</v>
      </c>
    </row>
    <row r="62" spans="2:9" ht="13.5" thickBot="1">
      <c r="B62" s="360" t="s">
        <v>536</v>
      </c>
      <c r="C62" s="377">
        <f aca="true" t="shared" si="14" ref="C62:H62">SUM(C60:C61)</f>
        <v>1482053</v>
      </c>
      <c r="D62" s="381">
        <f t="shared" si="14"/>
        <v>2133658</v>
      </c>
      <c r="E62" s="377">
        <f t="shared" si="14"/>
        <v>2099000</v>
      </c>
      <c r="F62" s="377">
        <f t="shared" si="14"/>
        <v>2208420</v>
      </c>
      <c r="G62" s="377">
        <f t="shared" si="14"/>
        <v>2136221</v>
      </c>
      <c r="H62" s="377">
        <f t="shared" si="14"/>
        <v>1505931</v>
      </c>
      <c r="I62" s="1378">
        <f t="shared" si="11"/>
        <v>70.49509390648252</v>
      </c>
    </row>
    <row r="63" spans="2:9" s="212" customFormat="1" ht="13.5" thickBot="1">
      <c r="B63" s="1605" t="s">
        <v>1519</v>
      </c>
      <c r="C63" s="1490">
        <v>0</v>
      </c>
      <c r="D63" s="1491">
        <v>0</v>
      </c>
      <c r="E63" s="628">
        <v>0</v>
      </c>
      <c r="F63" s="1490">
        <v>0</v>
      </c>
      <c r="G63" s="1491">
        <v>0</v>
      </c>
      <c r="H63" s="628">
        <v>247205</v>
      </c>
      <c r="I63" s="1400">
        <v>0</v>
      </c>
    </row>
    <row r="64" spans="2:9" s="69" customFormat="1" ht="13.5" thickBot="1">
      <c r="B64" s="376" t="s">
        <v>1518</v>
      </c>
      <c r="C64" s="1606">
        <f aca="true" t="shared" si="15" ref="C64:H64">SUM(C62:C63)</f>
        <v>1482053</v>
      </c>
      <c r="D64" s="1607">
        <f t="shared" si="15"/>
        <v>2133658</v>
      </c>
      <c r="E64" s="1608">
        <f t="shared" si="15"/>
        <v>2099000</v>
      </c>
      <c r="F64" s="1607">
        <f t="shared" si="15"/>
        <v>2208420</v>
      </c>
      <c r="G64" s="1607">
        <f t="shared" si="15"/>
        <v>2136221</v>
      </c>
      <c r="H64" s="1608">
        <f t="shared" si="15"/>
        <v>1753136</v>
      </c>
      <c r="I64" s="1493">
        <f>SUM(H64/G64*100)</f>
        <v>82.06716439918902</v>
      </c>
    </row>
    <row r="65" spans="2:9" ht="13.5" thickBot="1">
      <c r="B65" s="513" t="s">
        <v>155</v>
      </c>
      <c r="C65" s="576">
        <v>-351261</v>
      </c>
      <c r="D65" s="1369">
        <v>-353662</v>
      </c>
      <c r="E65" s="1370">
        <v>-363262</v>
      </c>
      <c r="F65" s="1369">
        <v>-369334</v>
      </c>
      <c r="G65" s="1369">
        <v>-346086</v>
      </c>
      <c r="H65" s="1370">
        <v>-346086</v>
      </c>
      <c r="I65" s="1378">
        <f>SUM(H65/G65*100)</f>
        <v>100</v>
      </c>
    </row>
    <row r="66" spans="2:9" s="69" customFormat="1" ht="13.5" thickBot="1">
      <c r="B66" s="210" t="s">
        <v>154</v>
      </c>
      <c r="C66" s="381">
        <f aca="true" t="shared" si="16" ref="C66:H66">SUM(C64:C65)</f>
        <v>1130792</v>
      </c>
      <c r="D66" s="377">
        <f t="shared" si="16"/>
        <v>1779996</v>
      </c>
      <c r="E66" s="406">
        <f t="shared" si="16"/>
        <v>1735738</v>
      </c>
      <c r="F66" s="377">
        <f t="shared" si="16"/>
        <v>1839086</v>
      </c>
      <c r="G66" s="377">
        <f t="shared" si="16"/>
        <v>1790135</v>
      </c>
      <c r="H66" s="406">
        <f t="shared" si="16"/>
        <v>1407050</v>
      </c>
      <c r="I66" s="1378">
        <f>SUM(H66/G66*100)</f>
        <v>78.60021730204704</v>
      </c>
    </row>
    <row r="67" spans="2:9" ht="12.75">
      <c r="B67" s="51"/>
      <c r="C67" s="51"/>
      <c r="D67" s="51"/>
      <c r="E67" s="51"/>
      <c r="F67" s="51"/>
      <c r="G67" s="51"/>
      <c r="H67" s="51"/>
      <c r="I67" s="1374"/>
    </row>
  </sheetData>
  <sheetProtection/>
  <mergeCells count="3">
    <mergeCell ref="B1:C1"/>
    <mergeCell ref="B5:I5"/>
    <mergeCell ref="B6:I6"/>
  </mergeCells>
  <printOptions/>
  <pageMargins left="0.91" right="0.75" top="0.44" bottom="0.61" header="0.31" footer="0.5"/>
  <pageSetup fitToHeight="1" fitToWidth="1" horizontalDpi="600" verticalDpi="600" orientation="landscape" paperSize="8" scale="86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7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16.140625" style="1615" customWidth="1"/>
    <col min="2" max="2" width="54.421875" style="1616" customWidth="1"/>
    <col min="3" max="3" width="14.140625" style="1616" customWidth="1"/>
    <col min="4" max="4" width="12.57421875" style="1615" customWidth="1"/>
    <col min="5" max="5" width="13.28125" style="1616" customWidth="1"/>
  </cols>
  <sheetData>
    <row r="1" spans="1:7" ht="12.75">
      <c r="A1" s="51" t="s">
        <v>487</v>
      </c>
      <c r="B1" s="51"/>
      <c r="C1" s="51"/>
      <c r="D1" s="51"/>
      <c r="E1" s="51"/>
      <c r="F1" s="51"/>
      <c r="G1" s="51"/>
    </row>
    <row r="3" spans="1:5" ht="12.75">
      <c r="A3" s="2096" t="s">
        <v>1505</v>
      </c>
      <c r="B3" s="2096"/>
      <c r="C3" s="2096"/>
      <c r="D3" s="2096"/>
      <c r="E3" s="2096"/>
    </row>
    <row r="4" spans="1:5" ht="12.75">
      <c r="A4" s="2142" t="s">
        <v>328</v>
      </c>
      <c r="B4" s="2142"/>
      <c r="C4" s="2142"/>
      <c r="D4" s="2142"/>
      <c r="E4" s="2142"/>
    </row>
    <row r="5" spans="1:3" ht="12.75">
      <c r="A5" s="1836"/>
      <c r="B5" s="766"/>
      <c r="C5" s="1615"/>
    </row>
    <row r="6" spans="1:5" ht="13.5" thickBot="1">
      <c r="A6" s="1836"/>
      <c r="B6" s="766"/>
      <c r="C6" s="1615"/>
      <c r="E6" s="1837" t="s">
        <v>329</v>
      </c>
    </row>
    <row r="7" spans="1:5" ht="26.25" thickBot="1">
      <c r="A7" s="1838" t="s">
        <v>333</v>
      </c>
      <c r="B7" s="1839" t="s">
        <v>334</v>
      </c>
      <c r="C7" s="1839" t="s">
        <v>335</v>
      </c>
      <c r="D7" s="1840" t="s">
        <v>336</v>
      </c>
      <c r="E7" s="1841" t="s">
        <v>337</v>
      </c>
    </row>
    <row r="8" spans="1:5" ht="12.75">
      <c r="A8" s="1758"/>
      <c r="B8" s="1842"/>
      <c r="C8" s="1842"/>
      <c r="D8" s="1843"/>
      <c r="E8" s="1844"/>
    </row>
    <row r="9" spans="1:5" ht="12.75">
      <c r="A9" s="1627" t="s">
        <v>338</v>
      </c>
      <c r="B9" s="1845"/>
      <c r="C9" s="1845"/>
      <c r="D9" s="1630"/>
      <c r="E9" s="1631"/>
    </row>
    <row r="10" spans="1:5" ht="12.75">
      <c r="A10" s="1640">
        <v>111412</v>
      </c>
      <c r="B10" s="1312" t="s">
        <v>340</v>
      </c>
      <c r="C10" s="824">
        <v>1725000</v>
      </c>
      <c r="D10" s="1639">
        <v>96720</v>
      </c>
      <c r="E10" s="836">
        <f>SUM(C10-D10)</f>
        <v>1628280</v>
      </c>
    </row>
    <row r="11" spans="1:5" ht="12.75">
      <c r="A11" s="1627" t="s">
        <v>341</v>
      </c>
      <c r="B11" s="1845"/>
      <c r="C11" s="1846"/>
      <c r="D11" s="1651"/>
      <c r="E11" s="1652"/>
    </row>
    <row r="12" spans="1:5" ht="12.75">
      <c r="A12" s="1640">
        <v>11194</v>
      </c>
      <c r="B12" s="1312" t="s">
        <v>430</v>
      </c>
      <c r="C12" s="824">
        <v>27774471</v>
      </c>
      <c r="D12" s="1639">
        <v>27774471</v>
      </c>
      <c r="E12" s="836">
        <f>SUM(C12-D12)</f>
        <v>0</v>
      </c>
    </row>
    <row r="13" spans="1:5" ht="13.5" thickBot="1">
      <c r="A13" s="1847"/>
      <c r="B13" s="1848"/>
      <c r="C13" s="1746"/>
      <c r="D13" s="1746"/>
      <c r="E13" s="1849"/>
    </row>
    <row r="14" spans="1:5" ht="13.5" thickBot="1">
      <c r="A14" s="1850">
        <v>111</v>
      </c>
      <c r="B14" s="1851" t="s">
        <v>344</v>
      </c>
      <c r="C14" s="795">
        <f>SUM(C10,C12)</f>
        <v>29499471</v>
      </c>
      <c r="D14" s="1674">
        <f>SUM(D10,D12)</f>
        <v>27871191</v>
      </c>
      <c r="E14" s="798">
        <f>SUM(E10,E12)</f>
        <v>1628280</v>
      </c>
    </row>
    <row r="15" spans="1:5" ht="13.5" thickBot="1">
      <c r="A15" s="1852"/>
      <c r="B15" s="1853"/>
      <c r="C15" s="1853"/>
      <c r="D15" s="1854"/>
      <c r="E15" s="1855"/>
    </row>
    <row r="16" spans="1:5" ht="13.5" thickBot="1">
      <c r="A16" s="855">
        <v>11</v>
      </c>
      <c r="B16" s="803" t="s">
        <v>345</v>
      </c>
      <c r="C16" s="795">
        <f>SUM(C14)</f>
        <v>29499471</v>
      </c>
      <c r="D16" s="1674">
        <f>SUM(D14)</f>
        <v>27871191</v>
      </c>
      <c r="E16" s="795">
        <f>SUM(E14)</f>
        <v>1628280</v>
      </c>
    </row>
    <row r="17" spans="1:5" ht="12.75">
      <c r="A17" s="1677"/>
      <c r="B17" s="1856"/>
      <c r="C17" s="1856"/>
      <c r="D17" s="1680"/>
      <c r="E17" s="1681"/>
    </row>
    <row r="18" spans="1:5" ht="12.75">
      <c r="A18" s="1627" t="s">
        <v>346</v>
      </c>
      <c r="B18" s="1845"/>
      <c r="C18" s="1845"/>
      <c r="D18" s="1630"/>
      <c r="E18" s="1631"/>
    </row>
    <row r="19" spans="1:5" ht="12.75">
      <c r="A19" s="1640">
        <v>121111</v>
      </c>
      <c r="B19" s="1312" t="s">
        <v>347</v>
      </c>
      <c r="C19" s="824">
        <v>1780800</v>
      </c>
      <c r="D19" s="1639">
        <v>0</v>
      </c>
      <c r="E19" s="836">
        <v>1780800</v>
      </c>
    </row>
    <row r="20" spans="1:5" ht="12.75">
      <c r="A20" s="1640">
        <v>121112</v>
      </c>
      <c r="B20" s="1312" t="s">
        <v>348</v>
      </c>
      <c r="C20" s="824">
        <v>511157665</v>
      </c>
      <c r="D20" s="1639">
        <v>0</v>
      </c>
      <c r="E20" s="836">
        <v>511157665</v>
      </c>
    </row>
    <row r="21" spans="1:5" ht="12.75">
      <c r="A21" s="1640">
        <v>1211125</v>
      </c>
      <c r="B21" s="1312" t="s">
        <v>349</v>
      </c>
      <c r="C21" s="824">
        <v>1537008</v>
      </c>
      <c r="D21" s="1639">
        <v>0</v>
      </c>
      <c r="E21" s="836">
        <v>1537008</v>
      </c>
    </row>
    <row r="22" spans="1:5" ht="12.75">
      <c r="A22" s="1640">
        <v>121121</v>
      </c>
      <c r="B22" s="1312" t="s">
        <v>350</v>
      </c>
      <c r="C22" s="824">
        <v>103192891</v>
      </c>
      <c r="D22" s="1639">
        <v>0</v>
      </c>
      <c r="E22" s="836">
        <v>103192891</v>
      </c>
    </row>
    <row r="23" spans="1:5" ht="12.75">
      <c r="A23" s="1640">
        <v>12114911</v>
      </c>
      <c r="B23" s="1312" t="s">
        <v>351</v>
      </c>
      <c r="C23" s="824">
        <v>84318817</v>
      </c>
      <c r="D23" s="1639">
        <v>143520</v>
      </c>
      <c r="E23" s="1686">
        <f>SUM(C23-D23)</f>
        <v>84175297</v>
      </c>
    </row>
    <row r="24" spans="1:5" ht="12.75">
      <c r="A24" s="1640">
        <v>1211492</v>
      </c>
      <c r="B24" s="1312" t="s">
        <v>352</v>
      </c>
      <c r="C24" s="824">
        <v>52169737</v>
      </c>
      <c r="D24" s="1639">
        <v>691826</v>
      </c>
      <c r="E24" s="1686">
        <f>SUM(C24-D24)</f>
        <v>51477911</v>
      </c>
    </row>
    <row r="25" spans="1:5" ht="12.75">
      <c r="A25" s="1705"/>
      <c r="B25" s="1857" t="s">
        <v>1413</v>
      </c>
      <c r="C25" s="805">
        <f>SUM(C19:C24)</f>
        <v>754156918</v>
      </c>
      <c r="D25" s="1708">
        <f>SUM(D19:D24)</f>
        <v>835346</v>
      </c>
      <c r="E25" s="805">
        <f>SUM(E19:E24)</f>
        <v>753321572</v>
      </c>
    </row>
    <row r="26" spans="1:5" ht="12.75">
      <c r="A26" s="1627" t="s">
        <v>354</v>
      </c>
      <c r="B26" s="1845"/>
      <c r="C26" s="1846"/>
      <c r="D26" s="1651"/>
      <c r="E26" s="1652"/>
    </row>
    <row r="27" spans="1:5" ht="12.75">
      <c r="A27" s="1640">
        <v>121311</v>
      </c>
      <c r="B27" s="1312" t="s">
        <v>355</v>
      </c>
      <c r="C27" s="1858">
        <v>83801169</v>
      </c>
      <c r="D27" s="1701">
        <v>31778659</v>
      </c>
      <c r="E27" s="1686">
        <f aca="true" t="shared" si="0" ref="E27:E32">SUM(C27-D27)</f>
        <v>52022510</v>
      </c>
    </row>
    <row r="28" spans="1:5" ht="12.75">
      <c r="A28" s="1640">
        <v>121312</v>
      </c>
      <c r="B28" s="1312" t="s">
        <v>356</v>
      </c>
      <c r="C28" s="824">
        <v>801458667</v>
      </c>
      <c r="D28" s="1639">
        <v>185587185</v>
      </c>
      <c r="E28" s="1686">
        <f t="shared" si="0"/>
        <v>615871482</v>
      </c>
    </row>
    <row r="29" spans="1:5" ht="12.75">
      <c r="A29" s="1640">
        <v>1213121</v>
      </c>
      <c r="B29" s="1312" t="s">
        <v>357</v>
      </c>
      <c r="C29" s="824">
        <v>115038132</v>
      </c>
      <c r="D29" s="1639">
        <v>8015388</v>
      </c>
      <c r="E29" s="1686">
        <f t="shared" si="0"/>
        <v>107022744</v>
      </c>
    </row>
    <row r="30" spans="1:5" ht="12.75">
      <c r="A30" s="1640">
        <v>1213122</v>
      </c>
      <c r="B30" s="1312" t="s">
        <v>358</v>
      </c>
      <c r="C30" s="824">
        <v>15778696</v>
      </c>
      <c r="D30" s="1639">
        <v>1190881</v>
      </c>
      <c r="E30" s="1686">
        <f t="shared" si="0"/>
        <v>14587815</v>
      </c>
    </row>
    <row r="31" spans="1:5" ht="12.75">
      <c r="A31" s="1640">
        <v>1213125</v>
      </c>
      <c r="B31" s="1312" t="s">
        <v>359</v>
      </c>
      <c r="C31" s="824">
        <v>14043434</v>
      </c>
      <c r="D31" s="1639">
        <v>6559892</v>
      </c>
      <c r="E31" s="1686">
        <f t="shared" si="0"/>
        <v>7483542</v>
      </c>
    </row>
    <row r="32" spans="1:5" ht="12.75">
      <c r="A32" s="1640">
        <v>121321</v>
      </c>
      <c r="B32" s="1312" t="s">
        <v>360</v>
      </c>
      <c r="C32" s="824">
        <v>31953227</v>
      </c>
      <c r="D32" s="1639">
        <v>8140695</v>
      </c>
      <c r="E32" s="1686">
        <f t="shared" si="0"/>
        <v>23812532</v>
      </c>
    </row>
    <row r="33" spans="1:5" ht="12.75">
      <c r="A33" s="1739"/>
      <c r="B33" s="1857" t="s">
        <v>1413</v>
      </c>
      <c r="C33" s="805">
        <f>SUM(C27:C32)</f>
        <v>1062073325</v>
      </c>
      <c r="D33" s="1708">
        <f>SUM(D27:D32)</f>
        <v>241272700</v>
      </c>
      <c r="E33" s="805">
        <f>SUM(E27:E32)</f>
        <v>820800625</v>
      </c>
    </row>
    <row r="34" spans="1:5" ht="12.75">
      <c r="A34" s="1705" t="s">
        <v>361</v>
      </c>
      <c r="B34" s="1857"/>
      <c r="C34" s="805"/>
      <c r="D34" s="1708"/>
      <c r="E34" s="1709"/>
    </row>
    <row r="35" spans="1:5" ht="12.75">
      <c r="A35" s="1640">
        <v>1214311</v>
      </c>
      <c r="B35" s="1312" t="s">
        <v>362</v>
      </c>
      <c r="C35" s="824">
        <v>1214070000</v>
      </c>
      <c r="D35" s="1639">
        <v>837858368</v>
      </c>
      <c r="E35" s="1686">
        <f>SUM(C35-D35)</f>
        <v>376211632</v>
      </c>
    </row>
    <row r="36" spans="1:5" ht="12.75">
      <c r="A36" s="1640">
        <v>12143111</v>
      </c>
      <c r="B36" s="1312" t="s">
        <v>363</v>
      </c>
      <c r="C36" s="824">
        <v>45710085</v>
      </c>
      <c r="D36" s="1639">
        <v>3204355</v>
      </c>
      <c r="E36" s="1686">
        <f aca="true" t="shared" si="1" ref="E36:E41">SUM(C36-D36)</f>
        <v>42505730</v>
      </c>
    </row>
    <row r="37" spans="1:5" ht="12.75">
      <c r="A37" s="1640">
        <v>12143112</v>
      </c>
      <c r="B37" s="1312" t="s">
        <v>364</v>
      </c>
      <c r="C37" s="824">
        <v>1099261535</v>
      </c>
      <c r="D37" s="1639">
        <v>436121674</v>
      </c>
      <c r="E37" s="1686">
        <f t="shared" si="1"/>
        <v>663139861</v>
      </c>
    </row>
    <row r="38" spans="1:5" ht="12.75">
      <c r="A38" s="1640">
        <v>1214312</v>
      </c>
      <c r="B38" s="1312" t="s">
        <v>365</v>
      </c>
      <c r="C38" s="824">
        <v>5331200</v>
      </c>
      <c r="D38" s="1639">
        <v>67452</v>
      </c>
      <c r="E38" s="1686">
        <f t="shared" si="1"/>
        <v>5263748</v>
      </c>
    </row>
    <row r="39" spans="1:5" ht="12.75">
      <c r="A39" s="1640">
        <v>1214411</v>
      </c>
      <c r="B39" s="1312" t="s">
        <v>366</v>
      </c>
      <c r="C39" s="824">
        <v>707464460</v>
      </c>
      <c r="D39" s="1639">
        <v>224051715</v>
      </c>
      <c r="E39" s="1686">
        <f t="shared" si="1"/>
        <v>483412745</v>
      </c>
    </row>
    <row r="40" spans="1:5" ht="12.75">
      <c r="A40" s="1640">
        <v>12144112</v>
      </c>
      <c r="B40" s="1312" t="s">
        <v>367</v>
      </c>
      <c r="C40" s="824">
        <v>996730</v>
      </c>
      <c r="D40" s="1639">
        <v>83367</v>
      </c>
      <c r="E40" s="1686">
        <f t="shared" si="1"/>
        <v>913363</v>
      </c>
    </row>
    <row r="41" spans="1:5" ht="12.75">
      <c r="A41" s="1640" t="s">
        <v>368</v>
      </c>
      <c r="B41" s="1312" t="s">
        <v>369</v>
      </c>
      <c r="C41" s="1858">
        <v>24884640</v>
      </c>
      <c r="D41" s="1701">
        <v>12508827</v>
      </c>
      <c r="E41" s="1686">
        <f t="shared" si="1"/>
        <v>12375813</v>
      </c>
    </row>
    <row r="42" spans="1:5" ht="12.75">
      <c r="A42" s="1640">
        <v>121441210</v>
      </c>
      <c r="B42" s="1312" t="s">
        <v>370</v>
      </c>
      <c r="C42" s="1858">
        <v>9971083</v>
      </c>
      <c r="D42" s="1701">
        <v>0</v>
      </c>
      <c r="E42" s="1686">
        <f>SUM(C42-D42)</f>
        <v>9971083</v>
      </c>
    </row>
    <row r="43" spans="1:5" ht="12.75">
      <c r="A43" s="1640">
        <v>1214421</v>
      </c>
      <c r="B43" s="1312" t="s">
        <v>371</v>
      </c>
      <c r="C43" s="824">
        <v>1400000</v>
      </c>
      <c r="D43" s="1639">
        <v>924020</v>
      </c>
      <c r="E43" s="1686">
        <f>SUM(C43-D43)</f>
        <v>475980</v>
      </c>
    </row>
    <row r="44" spans="1:5" ht="12.75">
      <c r="A44" s="1859"/>
      <c r="B44" s="1845" t="s">
        <v>1413</v>
      </c>
      <c r="C44" s="1860">
        <f>SUM(C35:C43)</f>
        <v>3109089733</v>
      </c>
      <c r="D44" s="1861">
        <f>SUM(D35:D43)</f>
        <v>1514819778</v>
      </c>
      <c r="E44" s="1860">
        <f>SUM(E35:E43)</f>
        <v>1594269955</v>
      </c>
    </row>
    <row r="45" spans="1:5" ht="12.75">
      <c r="A45" s="1862" t="s">
        <v>372</v>
      </c>
      <c r="B45" s="1846"/>
      <c r="C45" s="1846"/>
      <c r="D45" s="1651"/>
      <c r="E45" s="1846"/>
    </row>
    <row r="46" spans="1:5" ht="12.75">
      <c r="A46" s="1863">
        <v>12194</v>
      </c>
      <c r="B46" s="1777" t="s">
        <v>373</v>
      </c>
      <c r="C46" s="1639">
        <v>126789</v>
      </c>
      <c r="D46" s="1701">
        <v>126789</v>
      </c>
      <c r="E46" s="1858">
        <f>SUM(C46-D46)</f>
        <v>0</v>
      </c>
    </row>
    <row r="47" spans="1:5" ht="12.75">
      <c r="A47" s="1864"/>
      <c r="B47" s="1864" t="s">
        <v>1413</v>
      </c>
      <c r="C47" s="1865">
        <f>SUM(C46)</f>
        <v>126789</v>
      </c>
      <c r="D47" s="1742">
        <f>SUM(D46)</f>
        <v>126789</v>
      </c>
      <c r="E47" s="1865">
        <f>SUM(E46)</f>
        <v>0</v>
      </c>
    </row>
    <row r="48" spans="1:5" ht="13.5" thickBot="1">
      <c r="A48" s="1866"/>
      <c r="B48" s="1866"/>
      <c r="C48" s="1867"/>
      <c r="D48" s="1722"/>
      <c r="E48" s="1867"/>
    </row>
    <row r="49" spans="1:5" ht="13.5" thickBot="1">
      <c r="A49" s="1749">
        <v>121</v>
      </c>
      <c r="B49" s="1727" t="s">
        <v>374</v>
      </c>
      <c r="C49" s="1868">
        <f>SUM(C25+C33+C44+C47)</f>
        <v>4925446765</v>
      </c>
      <c r="D49" s="1869">
        <f>SUM(D25+D33+D44+D47)</f>
        <v>1757054613</v>
      </c>
      <c r="E49" s="1730">
        <f>SUM(E25+E33+E44+E47)</f>
        <v>3168392152</v>
      </c>
    </row>
    <row r="50" spans="1:5" ht="12.75">
      <c r="A50" s="1870"/>
      <c r="B50" s="1753"/>
      <c r="C50" s="1871"/>
      <c r="D50" s="1872"/>
      <c r="E50" s="1871"/>
    </row>
    <row r="51" spans="1:5" ht="12.75">
      <c r="A51" s="1864" t="s">
        <v>402</v>
      </c>
      <c r="B51" s="1864"/>
      <c r="C51" s="1865"/>
      <c r="D51" s="1742"/>
      <c r="E51" s="1865"/>
    </row>
    <row r="52" spans="1:5" ht="12.75">
      <c r="A52" s="1873">
        <v>12731</v>
      </c>
      <c r="B52" s="1777" t="s">
        <v>376</v>
      </c>
      <c r="C52" s="1858">
        <v>10665600</v>
      </c>
      <c r="D52" s="1651">
        <v>0</v>
      </c>
      <c r="E52" s="1858">
        <f>SUM(C52-D52)</f>
        <v>10665600</v>
      </c>
    </row>
    <row r="53" spans="1:5" ht="12.75">
      <c r="A53" s="1852"/>
      <c r="B53" s="1874" t="s">
        <v>1413</v>
      </c>
      <c r="C53" s="1875">
        <f>SUM(C52)</f>
        <v>10665600</v>
      </c>
      <c r="D53" s="1742">
        <f>SUM(D52)</f>
        <v>0</v>
      </c>
      <c r="E53" s="1875">
        <f>SUM(E52)</f>
        <v>10665600</v>
      </c>
    </row>
    <row r="54" spans="1:5" ht="13.5" thickBot="1">
      <c r="A54" s="1876"/>
      <c r="B54" s="1877"/>
      <c r="C54" s="1878"/>
      <c r="D54" s="1746"/>
      <c r="E54" s="1747"/>
    </row>
    <row r="55" spans="1:5" ht="13.5" thickBot="1">
      <c r="A55" s="1672">
        <v>12</v>
      </c>
      <c r="B55" s="803" t="s">
        <v>378</v>
      </c>
      <c r="C55" s="1674">
        <f>SUM(C49+C53)</f>
        <v>4936112365</v>
      </c>
      <c r="D55" s="1674">
        <f>SUM(D49+D53)</f>
        <v>1757054613</v>
      </c>
      <c r="E55" s="1674">
        <f>SUM(E49+E53)</f>
        <v>3179057752</v>
      </c>
    </row>
    <row r="56" spans="1:5" ht="12.75">
      <c r="A56" s="1627"/>
      <c r="B56" s="1845"/>
      <c r="C56" s="1846"/>
      <c r="D56" s="1651"/>
      <c r="E56" s="1652"/>
    </row>
    <row r="57" spans="1:5" ht="12.75">
      <c r="A57" s="1627" t="s">
        <v>379</v>
      </c>
      <c r="B57" s="1845"/>
      <c r="C57" s="1845"/>
      <c r="D57" s="1630"/>
      <c r="E57" s="1631"/>
    </row>
    <row r="58" spans="1:5" ht="12.75">
      <c r="A58" s="1640">
        <v>1311112</v>
      </c>
      <c r="B58" s="1312" t="s">
        <v>380</v>
      </c>
      <c r="C58" s="824">
        <v>457244</v>
      </c>
      <c r="D58" s="1639">
        <v>205808</v>
      </c>
      <c r="E58" s="836">
        <v>251436</v>
      </c>
    </row>
    <row r="59" spans="1:5" ht="12.75">
      <c r="A59" s="1640">
        <v>1311212</v>
      </c>
      <c r="B59" s="1312" t="s">
        <v>381</v>
      </c>
      <c r="C59" s="824">
        <v>17898854</v>
      </c>
      <c r="D59" s="1639">
        <v>8756771</v>
      </c>
      <c r="E59" s="836">
        <v>9142083</v>
      </c>
    </row>
    <row r="60" spans="1:5" ht="12.75">
      <c r="A60" s="1640">
        <v>1311311</v>
      </c>
      <c r="B60" s="1312" t="s">
        <v>382</v>
      </c>
      <c r="C60" s="824">
        <v>10141181</v>
      </c>
      <c r="D60" s="1639">
        <v>0</v>
      </c>
      <c r="E60" s="836">
        <v>10141181</v>
      </c>
    </row>
    <row r="61" spans="1:5" ht="12.75">
      <c r="A61" s="1739"/>
      <c r="B61" s="1857" t="s">
        <v>1413</v>
      </c>
      <c r="C61" s="805">
        <f>SUM(C58:C60)</f>
        <v>28497279</v>
      </c>
      <c r="D61" s="1708">
        <f>SUM(D58:D60)</f>
        <v>8962579</v>
      </c>
      <c r="E61" s="805">
        <f>SUM(E58:E60)</f>
        <v>19534700</v>
      </c>
    </row>
    <row r="62" spans="1:5" ht="12.75">
      <c r="A62" s="1627" t="s">
        <v>385</v>
      </c>
      <c r="B62" s="1845"/>
      <c r="C62" s="1846"/>
      <c r="D62" s="1651"/>
      <c r="E62" s="1652"/>
    </row>
    <row r="63" spans="1:5" ht="12.75">
      <c r="A63" s="1640">
        <v>131191</v>
      </c>
      <c r="B63" s="1312" t="s">
        <v>386</v>
      </c>
      <c r="C63" s="824">
        <v>747195</v>
      </c>
      <c r="D63" s="1639">
        <v>747195</v>
      </c>
      <c r="E63" s="836">
        <v>0</v>
      </c>
    </row>
    <row r="64" spans="1:5" ht="12.75">
      <c r="A64" s="1879"/>
      <c r="B64" s="1864" t="s">
        <v>1413</v>
      </c>
      <c r="C64" s="805">
        <f>SUM(C63)</f>
        <v>747195</v>
      </c>
      <c r="D64" s="1708">
        <f>SUM(D63)</f>
        <v>747195</v>
      </c>
      <c r="E64" s="805">
        <f>SUM(E63)</f>
        <v>0</v>
      </c>
    </row>
    <row r="65" spans="1:5" ht="12.75">
      <c r="A65" s="1627" t="s">
        <v>385</v>
      </c>
      <c r="B65" s="1845"/>
      <c r="C65" s="1846"/>
      <c r="D65" s="1651"/>
      <c r="E65" s="1652"/>
    </row>
    <row r="66" spans="1:5" ht="12.75">
      <c r="A66" s="1640">
        <v>131192</v>
      </c>
      <c r="B66" s="1312" t="s">
        <v>388</v>
      </c>
      <c r="C66" s="824">
        <v>14151629</v>
      </c>
      <c r="D66" s="1639">
        <v>14151629</v>
      </c>
      <c r="E66" s="836">
        <v>0</v>
      </c>
    </row>
    <row r="67" spans="1:5" ht="12.75">
      <c r="A67" s="1739"/>
      <c r="B67" s="1857" t="s">
        <v>1413</v>
      </c>
      <c r="C67" s="805">
        <f>SUM(C66)</f>
        <v>14151629</v>
      </c>
      <c r="D67" s="1708">
        <f>SUM(D66)</f>
        <v>14151629</v>
      </c>
      <c r="E67" s="805">
        <f>SUM(E66)</f>
        <v>0</v>
      </c>
    </row>
    <row r="68" spans="1:5" ht="12.75">
      <c r="A68" s="1739" t="s">
        <v>390</v>
      </c>
      <c r="B68" s="1312"/>
      <c r="C68" s="1312"/>
      <c r="D68" s="1777"/>
      <c r="E68" s="1778"/>
    </row>
    <row r="69" spans="1:5" ht="12.75">
      <c r="A69" s="1640">
        <v>13179</v>
      </c>
      <c r="B69" s="1312" t="s">
        <v>391</v>
      </c>
      <c r="C69" s="824">
        <v>239394</v>
      </c>
      <c r="D69" s="1639">
        <v>239394</v>
      </c>
      <c r="E69" s="836">
        <v>0</v>
      </c>
    </row>
    <row r="70" spans="1:5" ht="12.75">
      <c r="A70" s="1640">
        <v>131791</v>
      </c>
      <c r="B70" s="1312" t="s">
        <v>392</v>
      </c>
      <c r="C70" s="824">
        <v>683298</v>
      </c>
      <c r="D70" s="1639">
        <v>683298</v>
      </c>
      <c r="E70" s="836">
        <v>0</v>
      </c>
    </row>
    <row r="71" spans="1:5" ht="12.75">
      <c r="A71" s="1705"/>
      <c r="B71" s="1857" t="s">
        <v>1413</v>
      </c>
      <c r="C71" s="805">
        <f>SUM(C69:C70)</f>
        <v>922692</v>
      </c>
      <c r="D71" s="1708">
        <f>SUM(D69:D70)</f>
        <v>922692</v>
      </c>
      <c r="E71" s="1709">
        <f>SUM(E69:E70)</f>
        <v>0</v>
      </c>
    </row>
    <row r="72" spans="1:5" ht="12.75">
      <c r="A72" s="1705" t="s">
        <v>393</v>
      </c>
      <c r="B72" s="1857"/>
      <c r="C72" s="805"/>
      <c r="D72" s="1708"/>
      <c r="E72" s="1709"/>
    </row>
    <row r="73" spans="1:5" ht="12.75">
      <c r="A73" s="1640">
        <v>1319212</v>
      </c>
      <c r="B73" s="1312" t="s">
        <v>394</v>
      </c>
      <c r="C73" s="824">
        <v>1275000</v>
      </c>
      <c r="D73" s="1639">
        <v>1275000</v>
      </c>
      <c r="E73" s="836">
        <v>0</v>
      </c>
    </row>
    <row r="74" spans="1:5" ht="12.75">
      <c r="A74" s="1879"/>
      <c r="B74" s="1864" t="s">
        <v>1413</v>
      </c>
      <c r="C74" s="805">
        <f>SUM(C73)</f>
        <v>1275000</v>
      </c>
      <c r="D74" s="1708">
        <f>SUM(D73)</f>
        <v>1275000</v>
      </c>
      <c r="E74" s="805">
        <f>SUM(E73)</f>
        <v>0</v>
      </c>
    </row>
    <row r="75" spans="1:5" ht="13.5" thickBot="1">
      <c r="A75" s="1880"/>
      <c r="B75" s="1881"/>
      <c r="C75" s="820"/>
      <c r="D75" s="1755"/>
      <c r="E75" s="820"/>
    </row>
    <row r="76" spans="1:5" ht="13.5" thickBot="1">
      <c r="A76" s="1672">
        <v>131</v>
      </c>
      <c r="B76" s="803" t="s">
        <v>395</v>
      </c>
      <c r="C76" s="795">
        <f>SUM(C61+C64+C67+C71+C74)</f>
        <v>45593795</v>
      </c>
      <c r="D76" s="1674">
        <f>SUM(D61+D64+D67+D71+D73)</f>
        <v>26059095</v>
      </c>
      <c r="E76" s="795">
        <f>SUM(E61+E64+E67+E71+E73)</f>
        <v>19534700</v>
      </c>
    </row>
    <row r="77" spans="1:5" ht="12.75">
      <c r="A77" s="1788"/>
      <c r="B77" s="1239"/>
      <c r="C77" s="820"/>
      <c r="D77" s="1755"/>
      <c r="E77" s="1240"/>
    </row>
    <row r="78" spans="1:5" ht="12.75">
      <c r="A78" s="1627" t="s">
        <v>396</v>
      </c>
      <c r="B78" s="1845"/>
      <c r="C78" s="1845"/>
      <c r="D78" s="1630"/>
      <c r="E78" s="1631"/>
    </row>
    <row r="79" spans="1:5" ht="12.75">
      <c r="A79" s="1640">
        <v>13211</v>
      </c>
      <c r="B79" s="1312" t="s">
        <v>397</v>
      </c>
      <c r="C79" s="824">
        <v>109940913</v>
      </c>
      <c r="D79" s="1639">
        <v>63989322</v>
      </c>
      <c r="E79" s="836">
        <v>45951591</v>
      </c>
    </row>
    <row r="80" spans="1:5" ht="12.75">
      <c r="A80" s="1879"/>
      <c r="B80" s="1864" t="s">
        <v>1413</v>
      </c>
      <c r="C80" s="805">
        <f>SUM(C79)</f>
        <v>109940913</v>
      </c>
      <c r="D80" s="1708">
        <f>SUM(D79)</f>
        <v>63989322</v>
      </c>
      <c r="E80" s="805">
        <f>SUM(E79)</f>
        <v>45951591</v>
      </c>
    </row>
    <row r="81" spans="1:5" ht="12.75">
      <c r="A81" s="1627" t="s">
        <v>398</v>
      </c>
      <c r="B81" s="1845"/>
      <c r="C81" s="1846"/>
      <c r="D81" s="1651"/>
      <c r="E81" s="1652"/>
    </row>
    <row r="82" spans="1:5" ht="12.75">
      <c r="A82" s="1640">
        <v>13219</v>
      </c>
      <c r="B82" s="1312" t="s">
        <v>399</v>
      </c>
      <c r="C82" s="824">
        <v>13577740</v>
      </c>
      <c r="D82" s="1639">
        <v>13577740</v>
      </c>
      <c r="E82" s="836">
        <v>0</v>
      </c>
    </row>
    <row r="83" spans="1:5" ht="12.75">
      <c r="A83" s="1882">
        <v>13291</v>
      </c>
      <c r="B83" s="1241" t="s">
        <v>394</v>
      </c>
      <c r="C83" s="854">
        <v>6744000</v>
      </c>
      <c r="D83" s="1883">
        <v>6744000</v>
      </c>
      <c r="E83" s="1884">
        <v>0</v>
      </c>
    </row>
    <row r="84" spans="1:5" ht="12.75">
      <c r="A84" s="1879"/>
      <c r="B84" s="1864" t="s">
        <v>1413</v>
      </c>
      <c r="C84" s="805">
        <f>SUM(C82:C83)</f>
        <v>20321740</v>
      </c>
      <c r="D84" s="805">
        <f>SUM(D82:D83)</f>
        <v>20321740</v>
      </c>
      <c r="E84" s="805">
        <f>SUM(E82:E83)</f>
        <v>0</v>
      </c>
    </row>
    <row r="85" spans="1:5" ht="13.5" thickBot="1">
      <c r="A85" s="1880"/>
      <c r="B85" s="1881"/>
      <c r="C85" s="820"/>
      <c r="D85" s="1755"/>
      <c r="E85" s="820"/>
    </row>
    <row r="86" spans="1:5" ht="13.5" thickBot="1">
      <c r="A86" s="1749">
        <v>132</v>
      </c>
      <c r="B86" s="1851" t="s">
        <v>400</v>
      </c>
      <c r="C86" s="795">
        <f>SUM(C80+C84)</f>
        <v>130262653</v>
      </c>
      <c r="D86" s="795">
        <f>SUM(D80+D84)</f>
        <v>84311062</v>
      </c>
      <c r="E86" s="795">
        <f>SUM(E80+E84)</f>
        <v>45951591</v>
      </c>
    </row>
    <row r="87" spans="1:5" ht="13.5" thickBot="1">
      <c r="A87" s="1788"/>
      <c r="B87" s="1239"/>
      <c r="C87" s="820"/>
      <c r="D87" s="1755"/>
      <c r="E87" s="1756"/>
    </row>
    <row r="88" spans="1:5" ht="13.5" thickBot="1">
      <c r="A88" s="1792">
        <v>13</v>
      </c>
      <c r="B88" s="810" t="s">
        <v>401</v>
      </c>
      <c r="C88" s="821">
        <f>SUM(C76+C86)</f>
        <v>175856448</v>
      </c>
      <c r="D88" s="1795">
        <f>SUM(D76+D86)</f>
        <v>110370157</v>
      </c>
      <c r="E88" s="1796">
        <f>SUM(E76+E86)</f>
        <v>65486291</v>
      </c>
    </row>
    <row r="89" spans="1:5" ht="12.75">
      <c r="A89" s="1680"/>
      <c r="B89" s="1856"/>
      <c r="C89" s="819"/>
      <c r="D89" s="1780"/>
      <c r="E89" s="819"/>
    </row>
    <row r="90" spans="1:5" ht="12.75">
      <c r="A90" s="1885" t="s">
        <v>402</v>
      </c>
      <c r="B90" s="1857"/>
      <c r="C90" s="805"/>
      <c r="D90" s="1708"/>
      <c r="E90" s="805"/>
    </row>
    <row r="91" spans="1:5" ht="12.75">
      <c r="A91" s="1640">
        <v>151114</v>
      </c>
      <c r="B91" s="1312" t="s">
        <v>403</v>
      </c>
      <c r="C91" s="824">
        <v>32033200</v>
      </c>
      <c r="D91" s="1639">
        <v>0</v>
      </c>
      <c r="E91" s="836">
        <v>32033200</v>
      </c>
    </row>
    <row r="92" spans="1:5" ht="12.75">
      <c r="A92" s="1640">
        <v>1521133</v>
      </c>
      <c r="B92" s="1312" t="s">
        <v>404</v>
      </c>
      <c r="C92" s="824">
        <v>67370441</v>
      </c>
      <c r="D92" s="1639">
        <v>0</v>
      </c>
      <c r="E92" s="836">
        <v>67370441</v>
      </c>
    </row>
    <row r="93" spans="1:5" ht="12.75">
      <c r="A93" s="1719"/>
      <c r="B93" s="1848" t="s">
        <v>1413</v>
      </c>
      <c r="C93" s="1878">
        <f>SUM(C91:C92)</f>
        <v>99403641</v>
      </c>
      <c r="D93" s="1746">
        <f>SUM(D91:D92)</f>
        <v>0</v>
      </c>
      <c r="E93" s="1878">
        <f>SUM(E91:E92)</f>
        <v>99403641</v>
      </c>
    </row>
    <row r="94" spans="1:5" ht="13.5" thickBot="1">
      <c r="A94" s="1719"/>
      <c r="B94" s="1886"/>
      <c r="C94" s="1356"/>
      <c r="D94" s="1803"/>
      <c r="E94" s="1357"/>
    </row>
    <row r="95" spans="1:5" ht="13.5" thickBot="1">
      <c r="A95" s="1672">
        <v>15</v>
      </c>
      <c r="B95" s="803" t="s">
        <v>1413</v>
      </c>
      <c r="C95" s="795">
        <f>SUM(C93)</f>
        <v>99403641</v>
      </c>
      <c r="D95" s="1674">
        <f>SUM(D93)</f>
        <v>0</v>
      </c>
      <c r="E95" s="798">
        <f>SUM(E93)</f>
        <v>99403641</v>
      </c>
    </row>
    <row r="96" spans="1:5" ht="13.5" thickBot="1">
      <c r="A96" s="1852"/>
      <c r="B96" s="1853"/>
      <c r="C96" s="1853"/>
      <c r="D96" s="1854"/>
      <c r="E96" s="1855"/>
    </row>
    <row r="97" spans="1:5" ht="13.5" thickBot="1">
      <c r="A97" s="855"/>
      <c r="B97" s="803" t="s">
        <v>428</v>
      </c>
      <c r="C97" s="631">
        <f>SUM(C16+C55+C88+C95)</f>
        <v>5240871925</v>
      </c>
      <c r="D97" s="562">
        <f>SUM(D16+D55+D88+D95)</f>
        <v>1895295961</v>
      </c>
      <c r="E97" s="515">
        <f>SUM(E16+E55+E88+E95)</f>
        <v>3345575964</v>
      </c>
    </row>
  </sheetData>
  <sheetProtection/>
  <mergeCells count="2">
    <mergeCell ref="A3:E3"/>
    <mergeCell ref="A4:E4"/>
  </mergeCells>
  <printOptions/>
  <pageMargins left="0.75" right="0.75" top="0.58" bottom="0.61" header="0.33" footer="0.5"/>
  <pageSetup fitToHeight="2" fitToWidth="1" horizontalDpi="600" verticalDpi="600" orientation="portrait" paperSize="9" scale="7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1.140625" style="1837" customWidth="1"/>
    <col min="2" max="2" width="46.28125" style="1837" bestFit="1" customWidth="1"/>
    <col min="3" max="3" width="13.28125" style="1837" customWidth="1"/>
    <col min="4" max="4" width="10.140625" style="1837" bestFit="1" customWidth="1"/>
    <col min="5" max="5" width="13.140625" style="1837" bestFit="1" customWidth="1"/>
  </cols>
  <sheetData>
    <row r="1" spans="1:7" ht="12.75">
      <c r="A1" s="51" t="s">
        <v>488</v>
      </c>
      <c r="B1" s="51"/>
      <c r="C1" s="51"/>
      <c r="D1" s="51"/>
      <c r="E1" s="51"/>
      <c r="F1" s="51"/>
      <c r="G1" s="51"/>
    </row>
    <row r="2" spans="1:5" ht="12.75">
      <c r="A2" s="2141" t="s">
        <v>1505</v>
      </c>
      <c r="B2" s="2141"/>
      <c r="C2" s="2141"/>
      <c r="D2" s="2141"/>
      <c r="E2" s="2141"/>
    </row>
    <row r="3" spans="1:5" ht="12.75">
      <c r="A3" s="2143" t="s">
        <v>331</v>
      </c>
      <c r="B3" s="2143"/>
      <c r="C3" s="2143"/>
      <c r="D3" s="2143"/>
      <c r="E3" s="2143"/>
    </row>
    <row r="4" spans="1:5" ht="12.75">
      <c r="A4" s="2143" t="s">
        <v>328</v>
      </c>
      <c r="B4" s="2143"/>
      <c r="C4" s="2143"/>
      <c r="D4" s="2143"/>
      <c r="E4" s="2143"/>
    </row>
    <row r="5" spans="1:5" ht="12.75">
      <c r="A5" s="1887"/>
      <c r="B5" s="1887"/>
      <c r="C5" s="814"/>
      <c r="D5" s="814"/>
      <c r="E5" s="814"/>
    </row>
    <row r="6" spans="1:5" ht="12.75">
      <c r="A6" s="1887"/>
      <c r="B6" s="1887"/>
      <c r="C6" s="814"/>
      <c r="D6" s="814"/>
      <c r="E6" s="814"/>
    </row>
    <row r="7" spans="1:5" ht="13.5" thickBot="1">
      <c r="A7" s="1887"/>
      <c r="B7" s="1887"/>
      <c r="C7" s="814"/>
      <c r="D7" s="814"/>
      <c r="E7" s="1837" t="s">
        <v>329</v>
      </c>
    </row>
    <row r="8" spans="1:5" ht="39" thickBot="1">
      <c r="A8" s="1838" t="s">
        <v>333</v>
      </c>
      <c r="B8" s="1840" t="s">
        <v>334</v>
      </c>
      <c r="C8" s="1840" t="s">
        <v>335</v>
      </c>
      <c r="D8" s="1840" t="s">
        <v>336</v>
      </c>
      <c r="E8" s="1888" t="s">
        <v>337</v>
      </c>
    </row>
    <row r="9" spans="1:5" ht="13.5" thickBot="1">
      <c r="A9" s="1677"/>
      <c r="B9" s="1680"/>
      <c r="C9" s="1680"/>
      <c r="D9" s="1680"/>
      <c r="E9" s="1683"/>
    </row>
    <row r="10" spans="1:5" ht="13.5" thickBot="1">
      <c r="A10" s="1829">
        <v>11</v>
      </c>
      <c r="B10" s="803" t="s">
        <v>345</v>
      </c>
      <c r="C10" s="1674">
        <v>0</v>
      </c>
      <c r="D10" s="1674">
        <v>0</v>
      </c>
      <c r="E10" s="1676">
        <v>0</v>
      </c>
    </row>
    <row r="11" spans="1:5" ht="12.75">
      <c r="A11" s="1677"/>
      <c r="B11" s="1680"/>
      <c r="C11" s="1680"/>
      <c r="D11" s="1680"/>
      <c r="E11" s="1683"/>
    </row>
    <row r="12" spans="1:5" ht="12.75">
      <c r="A12" s="1627" t="s">
        <v>431</v>
      </c>
      <c r="B12" s="1630"/>
      <c r="C12" s="1630"/>
      <c r="D12" s="1630"/>
      <c r="E12" s="1767"/>
    </row>
    <row r="13" spans="1:5" ht="12.75">
      <c r="A13" s="1640">
        <v>12121</v>
      </c>
      <c r="B13" s="1777" t="s">
        <v>353</v>
      </c>
      <c r="C13" s="1639">
        <v>13411941</v>
      </c>
      <c r="D13" s="1639">
        <v>0</v>
      </c>
      <c r="E13" s="1689">
        <f>SUM(C13-D13)</f>
        <v>13411941</v>
      </c>
    </row>
    <row r="14" spans="1:5" ht="12.75">
      <c r="A14" s="1705"/>
      <c r="B14" s="1885" t="s">
        <v>1413</v>
      </c>
      <c r="C14" s="1708">
        <f>SUM(C13:C13)</f>
        <v>13411941</v>
      </c>
      <c r="D14" s="1708">
        <f>SUM(D13:D13)</f>
        <v>0</v>
      </c>
      <c r="E14" s="1889">
        <f>SUM(E13)</f>
        <v>13411941</v>
      </c>
    </row>
    <row r="15" spans="1:5" ht="13.5" thickBot="1">
      <c r="A15" s="1882"/>
      <c r="B15" s="1890"/>
      <c r="C15" s="1883"/>
      <c r="D15" s="1883"/>
      <c r="E15" s="1891"/>
    </row>
    <row r="16" spans="1:5" ht="13.5" thickBot="1">
      <c r="A16" s="1672">
        <v>12</v>
      </c>
      <c r="B16" s="1851" t="s">
        <v>378</v>
      </c>
      <c r="C16" s="1674">
        <f>SUM(C13)</f>
        <v>13411941</v>
      </c>
      <c r="D16" s="1674">
        <f>SUM(D13)</f>
        <v>0</v>
      </c>
      <c r="E16" s="1676">
        <f>SUM(E13)</f>
        <v>13411941</v>
      </c>
    </row>
    <row r="17" spans="1:5" ht="12.75">
      <c r="A17" s="1627"/>
      <c r="B17" s="1630"/>
      <c r="C17" s="1651"/>
      <c r="D17" s="1651"/>
      <c r="E17" s="1892"/>
    </row>
    <row r="18" spans="1:5" ht="12.75">
      <c r="A18" s="1627" t="s">
        <v>383</v>
      </c>
      <c r="B18" s="1630"/>
      <c r="C18" s="1630"/>
      <c r="D18" s="1630"/>
      <c r="E18" s="1767"/>
    </row>
    <row r="19" spans="1:5" ht="12.75">
      <c r="A19" s="1640">
        <v>13114</v>
      </c>
      <c r="B19" s="1777" t="s">
        <v>384</v>
      </c>
      <c r="C19" s="1639">
        <v>4686017</v>
      </c>
      <c r="D19" s="1639">
        <v>0</v>
      </c>
      <c r="E19" s="1689">
        <f>SUM(C19-D19)</f>
        <v>4686017</v>
      </c>
    </row>
    <row r="20" spans="1:5" ht="12.75">
      <c r="A20" s="1705"/>
      <c r="B20" s="1885" t="s">
        <v>1413</v>
      </c>
      <c r="C20" s="1708">
        <f>SUM(C19:C19)</f>
        <v>4686017</v>
      </c>
      <c r="D20" s="1708">
        <f>SUM(D19:D19)</f>
        <v>0</v>
      </c>
      <c r="E20" s="1889">
        <f>SUM(E19)</f>
        <v>4686017</v>
      </c>
    </row>
    <row r="21" spans="1:5" ht="12.75">
      <c r="A21" s="1893" t="s">
        <v>432</v>
      </c>
      <c r="B21" s="1630"/>
      <c r="C21" s="1651"/>
      <c r="D21" s="1651"/>
      <c r="E21" s="1892"/>
    </row>
    <row r="22" spans="1:5" ht="12.75">
      <c r="A22" s="1640">
        <v>131191</v>
      </c>
      <c r="B22" s="1777" t="s">
        <v>433</v>
      </c>
      <c r="C22" s="1639">
        <v>698201</v>
      </c>
      <c r="D22" s="1639">
        <v>698201</v>
      </c>
      <c r="E22" s="1689">
        <f>SUM(C22-D22)</f>
        <v>0</v>
      </c>
    </row>
    <row r="23" spans="1:5" ht="12.75">
      <c r="A23" s="1640">
        <v>131192</v>
      </c>
      <c r="B23" s="1777" t="s">
        <v>433</v>
      </c>
      <c r="C23" s="1639">
        <v>321626</v>
      </c>
      <c r="D23" s="1639">
        <v>321626</v>
      </c>
      <c r="E23" s="1689">
        <f>SUM(C23-D23)</f>
        <v>0</v>
      </c>
    </row>
    <row r="24" spans="1:5" ht="12.75">
      <c r="A24" s="1739"/>
      <c r="B24" s="1885" t="s">
        <v>1413</v>
      </c>
      <c r="C24" s="1703">
        <f>SUM(C22:C23)</f>
        <v>1019827</v>
      </c>
      <c r="D24" s="1703">
        <f>SUM(D22:D23)</f>
        <v>1019827</v>
      </c>
      <c r="E24" s="1889">
        <f>SUM(E23)</f>
        <v>0</v>
      </c>
    </row>
    <row r="25" spans="1:5" ht="13.5" thickBot="1">
      <c r="A25" s="1894"/>
      <c r="B25" s="1670"/>
      <c r="C25" s="1895"/>
      <c r="D25" s="1895"/>
      <c r="E25" s="1896"/>
    </row>
    <row r="26" spans="1:5" ht="13.5" thickBot="1">
      <c r="A26" s="1829">
        <v>131</v>
      </c>
      <c r="B26" s="803" t="s">
        <v>395</v>
      </c>
      <c r="C26" s="1795">
        <f>SUM(C20+C24)</f>
        <v>5705844</v>
      </c>
      <c r="D26" s="1795">
        <f>SUM(D20+D24)</f>
        <v>1019827</v>
      </c>
      <c r="E26" s="1798">
        <f>SUM(E20+E24)</f>
        <v>4686017</v>
      </c>
    </row>
    <row r="27" spans="1:5" ht="13.5" thickBot="1">
      <c r="A27" s="1894"/>
      <c r="B27" s="1670"/>
      <c r="C27" s="1895"/>
      <c r="D27" s="1895"/>
      <c r="E27" s="1896"/>
    </row>
    <row r="28" spans="1:5" ht="13.5" thickBot="1">
      <c r="A28" s="1672">
        <v>13</v>
      </c>
      <c r="B28" s="810" t="s">
        <v>401</v>
      </c>
      <c r="C28" s="1795">
        <f>SUM(C20+C24)</f>
        <v>5705844</v>
      </c>
      <c r="D28" s="1795">
        <f>SUM(D20+D24)</f>
        <v>1019827</v>
      </c>
      <c r="E28" s="1798">
        <f>SUM(E20+E24)</f>
        <v>4686017</v>
      </c>
    </row>
    <row r="29" spans="1:5" ht="12.75">
      <c r="A29" s="1897"/>
      <c r="B29" s="1843"/>
      <c r="C29" s="1783"/>
      <c r="D29" s="1783"/>
      <c r="E29" s="1784"/>
    </row>
    <row r="30" spans="1:5" ht="12.75">
      <c r="A30" s="1739" t="s">
        <v>405</v>
      </c>
      <c r="B30" s="1777"/>
      <c r="C30" s="1777"/>
      <c r="D30" s="1777"/>
      <c r="E30" s="1807"/>
    </row>
    <row r="31" spans="1:5" ht="12.75">
      <c r="A31" s="1640">
        <v>16123</v>
      </c>
      <c r="B31" s="1777" t="s">
        <v>407</v>
      </c>
      <c r="C31" s="1639">
        <v>125656278</v>
      </c>
      <c r="D31" s="1639">
        <v>47426237</v>
      </c>
      <c r="E31" s="1689">
        <f>SUM(C31-D31)</f>
        <v>78230041</v>
      </c>
    </row>
    <row r="32" spans="1:5" ht="12.75">
      <c r="A32" s="1739"/>
      <c r="B32" s="1885" t="s">
        <v>1413</v>
      </c>
      <c r="C32" s="1708">
        <f>SUM(C31)</f>
        <v>125656278</v>
      </c>
      <c r="D32" s="1708">
        <f>SUM(D31)</f>
        <v>47426237</v>
      </c>
      <c r="E32" s="1889">
        <f>SUM(E31)</f>
        <v>78230041</v>
      </c>
    </row>
    <row r="33" spans="1:5" ht="12.75">
      <c r="A33" s="1739"/>
      <c r="B33" s="1885"/>
      <c r="C33" s="1708"/>
      <c r="D33" s="1708"/>
      <c r="E33" s="1889"/>
    </row>
    <row r="34" spans="1:5" ht="12.75">
      <c r="A34" s="1739" t="s">
        <v>408</v>
      </c>
      <c r="B34" s="1777"/>
      <c r="C34" s="1639"/>
      <c r="D34" s="1639"/>
      <c r="E34" s="1689"/>
    </row>
    <row r="35" spans="1:5" ht="12.75">
      <c r="A35" s="1640">
        <v>16124</v>
      </c>
      <c r="B35" s="1777" t="s">
        <v>409</v>
      </c>
      <c r="C35" s="1639">
        <v>407752</v>
      </c>
      <c r="D35" s="1639">
        <v>198164</v>
      </c>
      <c r="E35" s="1689">
        <f>SUM(C35-D35)</f>
        <v>209588</v>
      </c>
    </row>
    <row r="36" spans="1:5" ht="12.75">
      <c r="A36" s="1640">
        <v>161294</v>
      </c>
      <c r="B36" s="1777" t="s">
        <v>410</v>
      </c>
      <c r="C36" s="1639">
        <v>584500</v>
      </c>
      <c r="D36" s="1639">
        <v>584500</v>
      </c>
      <c r="E36" s="1689">
        <f>SUM(C36-D36)</f>
        <v>0</v>
      </c>
    </row>
    <row r="37" spans="1:5" ht="12.75">
      <c r="A37" s="1739"/>
      <c r="B37" s="1885" t="s">
        <v>1413</v>
      </c>
      <c r="C37" s="1708">
        <f>SUM(C35:C36)</f>
        <v>992252</v>
      </c>
      <c r="D37" s="1708">
        <f>SUM(D35:D36)</f>
        <v>782664</v>
      </c>
      <c r="E37" s="1889">
        <f>SUM(E35:E36)</f>
        <v>209588</v>
      </c>
    </row>
    <row r="38" spans="1:5" ht="13.5" thickBot="1">
      <c r="A38" s="1705"/>
      <c r="B38" s="1885"/>
      <c r="C38" s="1708"/>
      <c r="D38" s="1708"/>
      <c r="E38" s="1889"/>
    </row>
    <row r="39" spans="1:5" ht="13.5" thickBot="1">
      <c r="A39" s="1672">
        <v>16</v>
      </c>
      <c r="B39" s="1851" t="s">
        <v>418</v>
      </c>
      <c r="C39" s="1674">
        <f>SUM(C32+C37)</f>
        <v>126648530</v>
      </c>
      <c r="D39" s="1674">
        <f>SUM(D32+D37)</f>
        <v>48208901</v>
      </c>
      <c r="E39" s="1676">
        <f>SUM(E32+E37)</f>
        <v>78439629</v>
      </c>
    </row>
    <row r="40" spans="1:5" ht="13.5" thickBot="1">
      <c r="A40" s="1847"/>
      <c r="B40" s="1898"/>
      <c r="C40" s="1898"/>
      <c r="D40" s="1898"/>
      <c r="E40" s="1899"/>
    </row>
    <row r="41" spans="1:5" ht="13.5" thickBot="1">
      <c r="A41" s="855"/>
      <c r="B41" s="803" t="s">
        <v>428</v>
      </c>
      <c r="C41" s="1674">
        <f>SUM(C10+C16+C28+C39)</f>
        <v>145766315</v>
      </c>
      <c r="D41" s="1674">
        <f>SUM(D10+D16+D28+D39)</f>
        <v>49228728</v>
      </c>
      <c r="E41" s="1676">
        <f>SUM(E10+E16+E28+E39)</f>
        <v>96537587</v>
      </c>
    </row>
    <row r="42" spans="1:5" ht="12.75">
      <c r="A42"/>
      <c r="B42"/>
      <c r="C42"/>
      <c r="D42"/>
      <c r="E42"/>
    </row>
  </sheetData>
  <sheetProtection/>
  <mergeCells count="3">
    <mergeCell ref="A2:E2"/>
    <mergeCell ref="A3:E3"/>
    <mergeCell ref="A4:E4"/>
  </mergeCells>
  <printOptions/>
  <pageMargins left="0.75" right="0.75" top="1" bottom="1" header="0.5" footer="0.5"/>
  <pageSetup fitToHeight="1" fitToWidth="1" horizontalDpi="600" verticalDpi="600" orientation="portrait" paperSize="9" scale="92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2.00390625" style="1616" customWidth="1"/>
    <col min="2" max="2" width="53.57421875" style="1616" customWidth="1"/>
    <col min="3" max="3" width="11.140625" style="1616" bestFit="1" customWidth="1"/>
    <col min="4" max="4" width="11.140625" style="1615" bestFit="1" customWidth="1"/>
    <col min="5" max="5" width="11.140625" style="1616" bestFit="1" customWidth="1"/>
  </cols>
  <sheetData>
    <row r="1" spans="1:7" ht="12.75">
      <c r="A1" s="51" t="s">
        <v>489</v>
      </c>
      <c r="B1" s="51"/>
      <c r="C1" s="51"/>
      <c r="D1" s="51"/>
      <c r="E1" s="51"/>
      <c r="F1" s="51"/>
      <c r="G1" s="51"/>
    </row>
    <row r="3" spans="1:5" ht="12.75">
      <c r="A3" s="2096" t="s">
        <v>434</v>
      </c>
      <c r="B3" s="2096"/>
      <c r="C3" s="2096"/>
      <c r="D3" s="2096"/>
      <c r="E3" s="2096"/>
    </row>
    <row r="4" spans="1:5" ht="12.75">
      <c r="A4" s="2143" t="s">
        <v>435</v>
      </c>
      <c r="B4" s="2143"/>
      <c r="C4" s="2143"/>
      <c r="D4" s="2143"/>
      <c r="E4" s="2143"/>
    </row>
    <row r="5" spans="1:5" ht="12.75">
      <c r="A5" s="2143" t="s">
        <v>328</v>
      </c>
      <c r="B5" s="2143"/>
      <c r="C5" s="2143"/>
      <c r="D5" s="2143"/>
      <c r="E5" s="2143"/>
    </row>
    <row r="6" spans="1:3" ht="12.75">
      <c r="A6" s="766"/>
      <c r="B6" s="766"/>
      <c r="C6" s="1615"/>
    </row>
    <row r="7" spans="1:5" ht="13.5" thickBot="1">
      <c r="A7" s="766"/>
      <c r="B7" s="766"/>
      <c r="C7" s="1615"/>
      <c r="E7" s="1837" t="s">
        <v>329</v>
      </c>
    </row>
    <row r="8" spans="1:5" ht="39" thickBot="1">
      <c r="A8" s="1900" t="s">
        <v>333</v>
      </c>
      <c r="B8" s="1839" t="s">
        <v>334</v>
      </c>
      <c r="C8" s="1840" t="s">
        <v>335</v>
      </c>
      <c r="D8" s="1840" t="s">
        <v>336</v>
      </c>
      <c r="E8" s="1888" t="s">
        <v>337</v>
      </c>
    </row>
    <row r="9" spans="1:5" ht="12.75">
      <c r="A9" s="1901"/>
      <c r="B9" s="1842"/>
      <c r="C9" s="1842"/>
      <c r="D9" s="1843"/>
      <c r="E9" s="1844"/>
    </row>
    <row r="10" spans="1:5" ht="12.75">
      <c r="A10" s="1902" t="s">
        <v>338</v>
      </c>
      <c r="B10" s="1845"/>
      <c r="C10" s="1845"/>
      <c r="D10" s="1630"/>
      <c r="E10" s="1631"/>
    </row>
    <row r="11" spans="1:5" ht="12.75">
      <c r="A11" s="1775">
        <v>1114111</v>
      </c>
      <c r="B11" s="1312" t="s">
        <v>339</v>
      </c>
      <c r="C11" s="824">
        <v>1860000</v>
      </c>
      <c r="D11" s="1639">
        <v>1656956</v>
      </c>
      <c r="E11" s="836">
        <f>SUM(C11-D11)</f>
        <v>203044</v>
      </c>
    </row>
    <row r="12" spans="1:5" ht="12.75">
      <c r="A12" s="1903"/>
      <c r="B12" s="1857" t="s">
        <v>1413</v>
      </c>
      <c r="C12" s="805">
        <f>SUM(C11:C11)</f>
        <v>1860000</v>
      </c>
      <c r="D12" s="1904">
        <f>SUM(D11:D11)</f>
        <v>1656956</v>
      </c>
      <c r="E12" s="1709">
        <f>SUM(E11:E11)</f>
        <v>203044</v>
      </c>
    </row>
    <row r="13" spans="1:5" ht="12.75">
      <c r="A13" s="1905" t="s">
        <v>436</v>
      </c>
      <c r="B13" s="1845"/>
      <c r="C13" s="1846"/>
      <c r="D13" s="1651"/>
      <c r="E13" s="1652"/>
    </row>
    <row r="14" spans="1:5" ht="12.75">
      <c r="A14" s="1775">
        <v>111922</v>
      </c>
      <c r="B14" s="1312" t="s">
        <v>342</v>
      </c>
      <c r="C14" s="824">
        <v>80000</v>
      </c>
      <c r="D14" s="1639">
        <v>80000</v>
      </c>
      <c r="E14" s="836">
        <f>SUM(C14-D14)</f>
        <v>0</v>
      </c>
    </row>
    <row r="15" spans="1:5" ht="12.75">
      <c r="A15" s="1905"/>
      <c r="B15" s="1845" t="s">
        <v>1413</v>
      </c>
      <c r="C15" s="1906">
        <f>SUM(C14)</f>
        <v>80000</v>
      </c>
      <c r="D15" s="1703">
        <f>SUM(D14)</f>
        <v>80000</v>
      </c>
      <c r="E15" s="1709">
        <f>SUM(E14:E14)</f>
        <v>0</v>
      </c>
    </row>
    <row r="16" spans="1:5" ht="13.5" thickBot="1">
      <c r="A16" s="1907"/>
      <c r="B16" s="1275"/>
      <c r="C16" s="1908"/>
      <c r="D16" s="1909"/>
      <c r="E16" s="1910"/>
    </row>
    <row r="17" spans="1:5" ht="13.5" thickBot="1">
      <c r="A17" s="1829">
        <v>11</v>
      </c>
      <c r="B17" s="803" t="s">
        <v>345</v>
      </c>
      <c r="C17" s="795">
        <f>SUM(C12+C15)</f>
        <v>1940000</v>
      </c>
      <c r="D17" s="1911">
        <f>SUM(D12+D15)</f>
        <v>1736956</v>
      </c>
      <c r="E17" s="798">
        <f>SUM(E12+E15)</f>
        <v>203044</v>
      </c>
    </row>
    <row r="18" spans="1:5" ht="12.75">
      <c r="A18" s="1912"/>
      <c r="B18" s="1856"/>
      <c r="C18" s="1856"/>
      <c r="D18" s="1680"/>
      <c r="E18" s="1681"/>
    </row>
    <row r="19" spans="1:5" ht="12.75">
      <c r="A19" s="1905" t="s">
        <v>437</v>
      </c>
      <c r="B19" s="1845"/>
      <c r="C19" s="1846"/>
      <c r="D19" s="1651"/>
      <c r="E19" s="1652"/>
    </row>
    <row r="20" spans="1:5" ht="12.75">
      <c r="A20" s="1775">
        <v>12144111</v>
      </c>
      <c r="B20" s="1312" t="s">
        <v>438</v>
      </c>
      <c r="C20" s="824">
        <v>27736778</v>
      </c>
      <c r="D20" s="1639">
        <v>4314378</v>
      </c>
      <c r="E20" s="836">
        <f>SUM(C20-D20)</f>
        <v>23422400</v>
      </c>
    </row>
    <row r="21" spans="1:5" ht="12.75">
      <c r="A21" s="1913"/>
      <c r="B21" s="1845" t="s">
        <v>1413</v>
      </c>
      <c r="C21" s="1709">
        <f>SUM(C20:C20)</f>
        <v>27736778</v>
      </c>
      <c r="D21" s="1889">
        <f>SUM(D20:D20)</f>
        <v>4314378</v>
      </c>
      <c r="E21" s="1709">
        <f>SUM(E20:E20)</f>
        <v>23422400</v>
      </c>
    </row>
    <row r="22" spans="1:5" ht="13.5" thickBot="1">
      <c r="A22" s="1914"/>
      <c r="B22" s="1275"/>
      <c r="C22" s="1908"/>
      <c r="D22" s="1909"/>
      <c r="E22" s="1910"/>
    </row>
    <row r="23" spans="1:5" ht="13.5" thickBot="1">
      <c r="A23" s="1829">
        <v>12</v>
      </c>
      <c r="B23" s="803" t="s">
        <v>378</v>
      </c>
      <c r="C23" s="795">
        <f>SUM(C20)</f>
        <v>27736778</v>
      </c>
      <c r="D23" s="1674">
        <f>SUM(D20)</f>
        <v>4314378</v>
      </c>
      <c r="E23" s="798">
        <f>SUM(E20)</f>
        <v>23422400</v>
      </c>
    </row>
    <row r="24" spans="1:5" ht="12.75">
      <c r="A24" s="1905"/>
      <c r="B24" s="1845"/>
      <c r="C24" s="1846"/>
      <c r="D24" s="1651"/>
      <c r="E24" s="1652"/>
    </row>
    <row r="25" spans="1:5" ht="12.75">
      <c r="A25" s="1905" t="s">
        <v>439</v>
      </c>
      <c r="B25" s="1845"/>
      <c r="C25" s="1846"/>
      <c r="D25" s="1651"/>
      <c r="E25" s="1652"/>
    </row>
    <row r="26" spans="1:5" ht="12.75">
      <c r="A26" s="1775">
        <v>1311912</v>
      </c>
      <c r="B26" s="1312" t="s">
        <v>440</v>
      </c>
      <c r="C26" s="824">
        <v>255584</v>
      </c>
      <c r="D26" s="1639">
        <v>255584</v>
      </c>
      <c r="E26" s="836">
        <f>SUM(C26-D26)</f>
        <v>0</v>
      </c>
    </row>
    <row r="27" spans="1:5" ht="12.75">
      <c r="A27" s="1775"/>
      <c r="B27" s="1845" t="s">
        <v>1413</v>
      </c>
      <c r="C27" s="805">
        <f>SUM(C26)</f>
        <v>255584</v>
      </c>
      <c r="D27" s="1708">
        <f>SUM(D26)</f>
        <v>255584</v>
      </c>
      <c r="E27" s="1709">
        <f>SUM(E26:E26)</f>
        <v>0</v>
      </c>
    </row>
    <row r="28" spans="1:5" ht="12.75">
      <c r="A28" s="1775" t="s">
        <v>441</v>
      </c>
      <c r="B28" s="1312"/>
      <c r="C28" s="824"/>
      <c r="D28" s="1639"/>
      <c r="E28" s="836"/>
    </row>
    <row r="29" spans="1:5" ht="12.75">
      <c r="A29" s="1775">
        <v>1311922</v>
      </c>
      <c r="B29" s="1312" t="s">
        <v>389</v>
      </c>
      <c r="C29" s="824">
        <v>1236489</v>
      </c>
      <c r="D29" s="1639">
        <v>1236489</v>
      </c>
      <c r="E29" s="836">
        <f>SUM(C29-D29)</f>
        <v>0</v>
      </c>
    </row>
    <row r="30" spans="1:5" ht="12.75">
      <c r="A30" s="1775"/>
      <c r="B30" s="1857" t="s">
        <v>1413</v>
      </c>
      <c r="C30" s="805">
        <f>SUM(C29)</f>
        <v>1236489</v>
      </c>
      <c r="D30" s="1708">
        <f>SUM(D29)</f>
        <v>1236489</v>
      </c>
      <c r="E30" s="1709">
        <f>SUM(E29)</f>
        <v>0</v>
      </c>
    </row>
    <row r="31" spans="1:5" ht="13.5" thickBot="1">
      <c r="A31" s="1915"/>
      <c r="B31" s="1886"/>
      <c r="C31" s="1356"/>
      <c r="D31" s="1803"/>
      <c r="E31" s="1357"/>
    </row>
    <row r="32" spans="1:5" ht="13.5" thickBot="1">
      <c r="A32" s="1829">
        <v>131</v>
      </c>
      <c r="B32" s="810" t="s">
        <v>1413</v>
      </c>
      <c r="C32" s="821">
        <f>SUM(C27,C30)</f>
        <v>1492073</v>
      </c>
      <c r="D32" s="1795">
        <f>SUM(D27,D30)</f>
        <v>1492073</v>
      </c>
      <c r="E32" s="1796">
        <f>SUM(E27,E30)</f>
        <v>0</v>
      </c>
    </row>
    <row r="33" spans="1:5" ht="12.75">
      <c r="A33" s="1916"/>
      <c r="B33" s="1842"/>
      <c r="C33" s="1917"/>
      <c r="D33" s="1783"/>
      <c r="E33" s="1786"/>
    </row>
    <row r="34" spans="1:5" ht="12.75">
      <c r="A34" s="1775" t="s">
        <v>396</v>
      </c>
      <c r="B34" s="1845"/>
      <c r="C34" s="1906"/>
      <c r="D34" s="1703"/>
      <c r="E34" s="1704"/>
    </row>
    <row r="35" spans="1:5" ht="12.75">
      <c r="A35" s="1640">
        <v>13299</v>
      </c>
      <c r="B35" s="1777" t="s">
        <v>396</v>
      </c>
      <c r="C35" s="1639">
        <v>3458973</v>
      </c>
      <c r="D35" s="1639">
        <v>3458973</v>
      </c>
      <c r="E35" s="1689">
        <v>0</v>
      </c>
    </row>
    <row r="36" spans="1:5" ht="12.75">
      <c r="A36" s="1775"/>
      <c r="B36" s="1857" t="s">
        <v>1413</v>
      </c>
      <c r="C36" s="805">
        <f>SUM(C35)</f>
        <v>3458973</v>
      </c>
      <c r="D36" s="1708">
        <f>SUM(D35)</f>
        <v>3458973</v>
      </c>
      <c r="E36" s="1709">
        <f>SUM(E35)</f>
        <v>0</v>
      </c>
    </row>
    <row r="37" spans="1:5" ht="13.5" thickBot="1">
      <c r="A37" s="1719"/>
      <c r="B37" s="1898"/>
      <c r="C37" s="1803"/>
      <c r="D37" s="1803"/>
      <c r="E37" s="1918"/>
    </row>
    <row r="38" spans="1:5" ht="13.5" thickBot="1">
      <c r="A38" s="1829">
        <v>132</v>
      </c>
      <c r="B38" s="803" t="s">
        <v>1413</v>
      </c>
      <c r="C38" s="1674">
        <f>SUM(C36)</f>
        <v>3458973</v>
      </c>
      <c r="D38" s="1674">
        <f>SUM(D36)</f>
        <v>3458973</v>
      </c>
      <c r="E38" s="1676">
        <f>SUM(E36)</f>
        <v>0</v>
      </c>
    </row>
    <row r="39" spans="1:5" ht="13.5" thickBot="1">
      <c r="A39" s="1249"/>
      <c r="B39" s="1239"/>
      <c r="C39" s="1755"/>
      <c r="D39" s="1755"/>
      <c r="E39" s="1791"/>
    </row>
    <row r="40" spans="1:5" ht="13.5" thickBot="1">
      <c r="A40" s="1829">
        <v>13</v>
      </c>
      <c r="B40" s="803" t="s">
        <v>442</v>
      </c>
      <c r="C40" s="795">
        <f>SUM(C32+C38)</f>
        <v>4951046</v>
      </c>
      <c r="D40" s="1674">
        <f>SUM(D32+D38)</f>
        <v>4951046</v>
      </c>
      <c r="E40" s="798">
        <f>SUM(E32+E38)</f>
        <v>0</v>
      </c>
    </row>
    <row r="41" spans="1:5" ht="12.75">
      <c r="A41" s="1914"/>
      <c r="B41" s="1239"/>
      <c r="C41" s="820"/>
      <c r="D41" s="1755"/>
      <c r="E41" s="1756"/>
    </row>
    <row r="42" spans="1:5" ht="12.75">
      <c r="A42" s="1905" t="s">
        <v>443</v>
      </c>
      <c r="B42" s="1845"/>
      <c r="C42" s="1846"/>
      <c r="D42" s="1651"/>
      <c r="E42" s="1652"/>
    </row>
    <row r="43" spans="1:5" ht="12.75">
      <c r="A43" s="1636">
        <v>16112</v>
      </c>
      <c r="B43" s="1312" t="s">
        <v>406</v>
      </c>
      <c r="C43" s="824">
        <v>838000</v>
      </c>
      <c r="D43" s="1639">
        <v>761542</v>
      </c>
      <c r="E43" s="836">
        <f>SUM(C43-D43)</f>
        <v>76458</v>
      </c>
    </row>
    <row r="44" spans="1:5" ht="12.75">
      <c r="A44" s="1775"/>
      <c r="B44" s="1857" t="s">
        <v>1413</v>
      </c>
      <c r="C44" s="805">
        <f>SUM(C43)</f>
        <v>838000</v>
      </c>
      <c r="D44" s="805">
        <f>SUM(D43)</f>
        <v>761542</v>
      </c>
      <c r="E44" s="1709">
        <f>SUM(E43)</f>
        <v>76458</v>
      </c>
    </row>
    <row r="45" spans="1:5" ht="12.75">
      <c r="A45" s="1905" t="s">
        <v>444</v>
      </c>
      <c r="B45" s="1964"/>
      <c r="C45" s="1853"/>
      <c r="D45" s="1854"/>
      <c r="E45" s="1855"/>
    </row>
    <row r="46" spans="1:5" ht="12.75">
      <c r="A46" s="1636">
        <v>16123</v>
      </c>
      <c r="B46" s="1312" t="s">
        <v>445</v>
      </c>
      <c r="C46" s="824">
        <v>1580848</v>
      </c>
      <c r="D46" s="1639">
        <v>171909</v>
      </c>
      <c r="E46" s="836">
        <f>SUM(C46-D46)</f>
        <v>1408939</v>
      </c>
    </row>
    <row r="47" spans="1:5" ht="12.75">
      <c r="A47" s="1775"/>
      <c r="B47" s="1857" t="s">
        <v>1413</v>
      </c>
      <c r="C47" s="1919">
        <f>SUM(C46)</f>
        <v>1580848</v>
      </c>
      <c r="D47" s="1708">
        <f>SUM(D46)</f>
        <v>171909</v>
      </c>
      <c r="E47" s="1920">
        <f>SUM(E46)</f>
        <v>1408939</v>
      </c>
    </row>
    <row r="48" spans="1:5" ht="12.75">
      <c r="A48" s="1905" t="s">
        <v>446</v>
      </c>
      <c r="B48" s="1964"/>
      <c r="C48" s="1853"/>
      <c r="D48" s="1854"/>
      <c r="E48" s="1855"/>
    </row>
    <row r="49" spans="1:5" ht="12.75">
      <c r="A49" s="1636">
        <v>16124</v>
      </c>
      <c r="B49" s="1312" t="s">
        <v>445</v>
      </c>
      <c r="C49" s="824">
        <v>9740471</v>
      </c>
      <c r="D49" s="1639">
        <v>2120403</v>
      </c>
      <c r="E49" s="836">
        <f>SUM(C49-D49)</f>
        <v>7620068</v>
      </c>
    </row>
    <row r="50" spans="1:5" ht="12.75">
      <c r="A50" s="1636">
        <v>16132</v>
      </c>
      <c r="B50" s="1312" t="s">
        <v>411</v>
      </c>
      <c r="C50" s="1921">
        <v>36100038</v>
      </c>
      <c r="D50" s="1639">
        <v>24952202</v>
      </c>
      <c r="E50" s="836">
        <f>SUM(C50-D50)</f>
        <v>11147836</v>
      </c>
    </row>
    <row r="51" spans="1:5" ht="12.75">
      <c r="A51" s="1775"/>
      <c r="B51" s="1857" t="s">
        <v>1413</v>
      </c>
      <c r="C51" s="1919">
        <f>SUM(C49:C50)</f>
        <v>45840509</v>
      </c>
      <c r="D51" s="1919">
        <f>SUM(D49:D50)</f>
        <v>27072605</v>
      </c>
      <c r="E51" s="1709">
        <f>SUM(E49:E50)</f>
        <v>18767904</v>
      </c>
    </row>
    <row r="52" spans="1:5" ht="12.75">
      <c r="A52" s="1905" t="s">
        <v>447</v>
      </c>
      <c r="B52" s="1853"/>
      <c r="C52" s="1846"/>
      <c r="D52" s="1651"/>
      <c r="E52" s="1855"/>
    </row>
    <row r="53" spans="1:5" ht="12.75">
      <c r="A53" s="1636">
        <v>16191</v>
      </c>
      <c r="B53" s="1312" t="s">
        <v>413</v>
      </c>
      <c r="C53" s="1639">
        <v>2562000</v>
      </c>
      <c r="D53" s="1639">
        <v>2562000</v>
      </c>
      <c r="E53" s="836">
        <f>SUM(C53-D53)</f>
        <v>0</v>
      </c>
    </row>
    <row r="54" spans="1:5" ht="12.75">
      <c r="A54" s="1636">
        <v>161911</v>
      </c>
      <c r="B54" s="1312" t="s">
        <v>414</v>
      </c>
      <c r="C54" s="1639">
        <v>897000</v>
      </c>
      <c r="D54" s="1639">
        <v>897000</v>
      </c>
      <c r="E54" s="836">
        <f>SUM(C54-D54)</f>
        <v>0</v>
      </c>
    </row>
    <row r="55" spans="1:5" ht="12.75">
      <c r="A55" s="1636">
        <v>161914</v>
      </c>
      <c r="B55" s="1312" t="s">
        <v>415</v>
      </c>
      <c r="C55" s="1639">
        <v>210000</v>
      </c>
      <c r="D55" s="1639">
        <v>210000</v>
      </c>
      <c r="E55" s="836">
        <f>SUM(C55-D55)</f>
        <v>0</v>
      </c>
    </row>
    <row r="56" spans="1:5" ht="12.75">
      <c r="A56" s="1636">
        <v>161915</v>
      </c>
      <c r="B56" s="1312" t="s">
        <v>416</v>
      </c>
      <c r="C56" s="1639">
        <v>28150651</v>
      </c>
      <c r="D56" s="1639">
        <v>28150651</v>
      </c>
      <c r="E56" s="836">
        <f>SUM(C56-D56)</f>
        <v>0</v>
      </c>
    </row>
    <row r="57" spans="1:5" ht="12.75">
      <c r="A57" s="1636">
        <v>16192</v>
      </c>
      <c r="B57" s="1312" t="s">
        <v>417</v>
      </c>
      <c r="C57" s="1639">
        <v>5669634</v>
      </c>
      <c r="D57" s="1639">
        <v>5669634</v>
      </c>
      <c r="E57" s="836">
        <f>SUM(C57-D57)</f>
        <v>0</v>
      </c>
    </row>
    <row r="58" spans="1:5" ht="12.75">
      <c r="A58" s="1666"/>
      <c r="B58" s="1845" t="s">
        <v>1413</v>
      </c>
      <c r="C58" s="1906">
        <f>SUM(C53:C57)</f>
        <v>37489285</v>
      </c>
      <c r="D58" s="1906">
        <f>SUM(D53:D57)</f>
        <v>37489285</v>
      </c>
      <c r="E58" s="1704">
        <f>SUM(E53:E57)</f>
        <v>0</v>
      </c>
    </row>
    <row r="59" spans="1:5" ht="13.5" thickBot="1">
      <c r="A59" s="1915"/>
      <c r="B59" s="1922"/>
      <c r="C59" s="1923"/>
      <c r="D59" s="1824"/>
      <c r="E59" s="1825"/>
    </row>
    <row r="60" spans="1:5" ht="13.5" thickBot="1">
      <c r="A60" s="1829">
        <v>16</v>
      </c>
      <c r="B60" s="810" t="s">
        <v>448</v>
      </c>
      <c r="C60" s="821">
        <f>SUM(C44+C47+C51+C58)</f>
        <v>85748642</v>
      </c>
      <c r="D60" s="821">
        <f>SUM(D44+D47+D51+D58)</f>
        <v>65495341</v>
      </c>
      <c r="E60" s="1796">
        <f>SUM(E44+E47+E51+E58)</f>
        <v>20253301</v>
      </c>
    </row>
    <row r="61" spans="1:5" ht="12.75">
      <c r="A61" s="1924"/>
      <c r="B61" s="1842"/>
      <c r="C61" s="1917"/>
      <c r="D61" s="1826"/>
      <c r="E61" s="1786"/>
    </row>
    <row r="62" spans="1:5" ht="12.75">
      <c r="A62" s="1775" t="s">
        <v>419</v>
      </c>
      <c r="B62" s="1845"/>
      <c r="C62" s="1906"/>
      <c r="D62" s="1703"/>
      <c r="E62" s="1704"/>
    </row>
    <row r="63" spans="1:5" ht="12.75">
      <c r="A63" s="1636">
        <v>18122</v>
      </c>
      <c r="B63" s="1925" t="s">
        <v>420</v>
      </c>
      <c r="C63" s="824">
        <v>300000</v>
      </c>
      <c r="D63" s="1639">
        <v>250277</v>
      </c>
      <c r="E63" s="836">
        <v>49723</v>
      </c>
    </row>
    <row r="64" spans="1:5" ht="12.75">
      <c r="A64" s="1636">
        <v>18223311</v>
      </c>
      <c r="B64" s="1925" t="s">
        <v>421</v>
      </c>
      <c r="C64" s="824">
        <v>3163963</v>
      </c>
      <c r="D64" s="1639">
        <v>169039</v>
      </c>
      <c r="E64" s="836">
        <v>2994924</v>
      </c>
    </row>
    <row r="65" spans="1:5" ht="25.5">
      <c r="A65" s="1636">
        <v>182249110</v>
      </c>
      <c r="B65" s="1925" t="s">
        <v>422</v>
      </c>
      <c r="C65" s="824">
        <v>5000</v>
      </c>
      <c r="D65" s="1639">
        <v>0</v>
      </c>
      <c r="E65" s="836">
        <v>5000</v>
      </c>
    </row>
    <row r="66" spans="1:5" ht="25.5">
      <c r="A66" s="1636">
        <v>182249112</v>
      </c>
      <c r="B66" s="1925" t="s">
        <v>423</v>
      </c>
      <c r="C66" s="824">
        <v>334813</v>
      </c>
      <c r="D66" s="1639">
        <v>23462</v>
      </c>
      <c r="E66" s="836">
        <f>SUM(C66-D66)</f>
        <v>311351</v>
      </c>
    </row>
    <row r="67" spans="1:5" ht="25.5">
      <c r="A67" s="1636">
        <v>182249113</v>
      </c>
      <c r="B67" s="1925" t="s">
        <v>424</v>
      </c>
      <c r="C67" s="824">
        <v>202697409</v>
      </c>
      <c r="D67" s="1639">
        <v>16117528</v>
      </c>
      <c r="E67" s="836">
        <f>SUM(C67-D67)</f>
        <v>186579881</v>
      </c>
    </row>
    <row r="68" spans="1:5" ht="12.75">
      <c r="A68" s="1636">
        <v>183222</v>
      </c>
      <c r="B68" s="1925" t="s">
        <v>425</v>
      </c>
      <c r="C68" s="824">
        <v>1341514</v>
      </c>
      <c r="D68" s="1639">
        <v>546459</v>
      </c>
      <c r="E68" s="836">
        <f>SUM(C68-D68)</f>
        <v>795055</v>
      </c>
    </row>
    <row r="69" spans="1:5" ht="12.75">
      <c r="A69" s="1636">
        <v>1832221352</v>
      </c>
      <c r="B69" s="1925" t="s">
        <v>426</v>
      </c>
      <c r="C69" s="824">
        <v>1150000</v>
      </c>
      <c r="D69" s="1639">
        <v>445431</v>
      </c>
      <c r="E69" s="836">
        <f>SUM(C69-D69)</f>
        <v>704569</v>
      </c>
    </row>
    <row r="70" spans="1:5" ht="12.75">
      <c r="A70" s="1775"/>
      <c r="B70" s="1845" t="s">
        <v>1413</v>
      </c>
      <c r="C70" s="805">
        <f>SUM(C63:C69)</f>
        <v>208992699</v>
      </c>
      <c r="D70" s="805">
        <f>SUM(D63:D69)</f>
        <v>17552196</v>
      </c>
      <c r="E70" s="1709">
        <f>SUM(E63:E69)</f>
        <v>191440503</v>
      </c>
    </row>
    <row r="71" spans="1:5" ht="13.5" thickBot="1">
      <c r="A71" s="1915"/>
      <c r="B71" s="1926"/>
      <c r="C71" s="1356"/>
      <c r="D71" s="1803"/>
      <c r="E71" s="1747"/>
    </row>
    <row r="72" spans="1:5" ht="13.5" thickBot="1">
      <c r="A72" s="1829">
        <v>18</v>
      </c>
      <c r="B72" s="1927" t="s">
        <v>427</v>
      </c>
      <c r="C72" s="821">
        <f>SUM(C70)</f>
        <v>208992699</v>
      </c>
      <c r="D72" s="1795">
        <f>SUM(D70)</f>
        <v>17552196</v>
      </c>
      <c r="E72" s="1796">
        <f>SUM(E70)</f>
        <v>191440503</v>
      </c>
    </row>
    <row r="73" spans="1:5" ht="13.5" thickBot="1">
      <c r="A73" s="1928"/>
      <c r="B73" s="1848"/>
      <c r="C73" s="1922"/>
      <c r="D73" s="1929"/>
      <c r="E73" s="1930"/>
    </row>
    <row r="74" spans="1:5" ht="13.5" thickBot="1">
      <c r="A74" s="793"/>
      <c r="B74" s="1673" t="s">
        <v>773</v>
      </c>
      <c r="C74" s="821">
        <f>SUM(C17+C23+C40+C60+C72)</f>
        <v>329369165</v>
      </c>
      <c r="D74" s="1795">
        <f>SUM(D17+D23+D40+D60+D72)</f>
        <v>94049917</v>
      </c>
      <c r="E74" s="1796">
        <f>SUM(E17+E23+E40+E60+E72)</f>
        <v>235319248</v>
      </c>
    </row>
    <row r="75" spans="3:5" ht="12.75">
      <c r="C75" s="1615"/>
      <c r="E75" s="1931"/>
    </row>
  </sheetData>
  <sheetProtection/>
  <mergeCells count="3">
    <mergeCell ref="A3:E3"/>
    <mergeCell ref="A4:E4"/>
    <mergeCell ref="A5:E5"/>
  </mergeCells>
  <printOptions/>
  <pageMargins left="1.23" right="0.75" top="0.49" bottom="0.57" header="0.28" footer="0.5"/>
  <pageSetup fitToHeight="1" fitToWidth="1" horizontalDpi="600" verticalDpi="600" orientation="portrait" paperSize="9" scale="7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PageLayoutView="0" workbookViewId="0" topLeftCell="A1">
      <selection activeCell="A4" sqref="A4:E4"/>
    </sheetView>
  </sheetViews>
  <sheetFormatPr defaultColWidth="9.140625" defaultRowHeight="12.75"/>
  <cols>
    <col min="2" max="2" width="39.00390625" style="0" customWidth="1"/>
    <col min="3" max="3" width="13.7109375" style="0" customWidth="1"/>
    <col min="4" max="4" width="12.8515625" style="1837" customWidth="1"/>
    <col min="5" max="5" width="13.140625" style="0" bestFit="1" customWidth="1"/>
  </cols>
  <sheetData>
    <row r="1" spans="1:7" ht="12.75">
      <c r="A1" s="1974" t="s">
        <v>490</v>
      </c>
      <c r="B1" s="1974"/>
      <c r="C1" s="1974"/>
      <c r="D1" s="1974"/>
      <c r="E1" s="1974"/>
      <c r="F1" s="1974"/>
      <c r="G1" s="1974"/>
    </row>
    <row r="3" spans="1:5" ht="12.75">
      <c r="A3" s="2096" t="s">
        <v>766</v>
      </c>
      <c r="B3" s="2096"/>
      <c r="C3" s="2096"/>
      <c r="D3" s="2096"/>
      <c r="E3" s="2096"/>
    </row>
    <row r="4" spans="1:5" ht="12.75">
      <c r="A4" s="1975" t="s">
        <v>450</v>
      </c>
      <c r="B4" s="1975"/>
      <c r="C4" s="1975"/>
      <c r="D4" s="1975"/>
      <c r="E4" s="1975"/>
    </row>
    <row r="6" spans="3:5" ht="13.5" thickBot="1">
      <c r="C6" s="1837"/>
      <c r="E6" s="1837" t="s">
        <v>329</v>
      </c>
    </row>
    <row r="7" spans="1:5" ht="39" thickBot="1">
      <c r="A7" s="1838" t="s">
        <v>333</v>
      </c>
      <c r="B7" s="1840" t="s">
        <v>334</v>
      </c>
      <c r="C7" s="1840" t="s">
        <v>335</v>
      </c>
      <c r="D7" s="1840" t="s">
        <v>336</v>
      </c>
      <c r="E7" s="1888" t="s">
        <v>337</v>
      </c>
    </row>
    <row r="8" spans="1:5" ht="12.75">
      <c r="A8" s="1901"/>
      <c r="B8" s="1842" t="s">
        <v>451</v>
      </c>
      <c r="C8" s="1917"/>
      <c r="D8" s="1783"/>
      <c r="E8" s="1786"/>
    </row>
    <row r="9" spans="1:5" ht="12.75">
      <c r="A9" s="1901"/>
      <c r="B9" s="1842"/>
      <c r="C9" s="1917"/>
      <c r="D9" s="1783"/>
      <c r="E9" s="1786"/>
    </row>
    <row r="10" spans="1:5" ht="12.75">
      <c r="A10" s="1905" t="s">
        <v>338</v>
      </c>
      <c r="B10" s="1845"/>
      <c r="C10" s="1906"/>
      <c r="D10" s="1703"/>
      <c r="E10" s="1704"/>
    </row>
    <row r="11" spans="1:5" ht="12.75">
      <c r="A11" s="1636">
        <v>1114112</v>
      </c>
      <c r="B11" s="1312" t="s">
        <v>452</v>
      </c>
      <c r="C11" s="824">
        <v>1466550</v>
      </c>
      <c r="D11" s="1639">
        <v>1382154</v>
      </c>
      <c r="E11" s="836">
        <f>SUM(C11-D11)</f>
        <v>84396</v>
      </c>
    </row>
    <row r="12" spans="1:5" ht="12.75">
      <c r="A12" s="1903"/>
      <c r="B12" s="1857" t="s">
        <v>1413</v>
      </c>
      <c r="C12" s="805">
        <f>SUM(C11:C11)</f>
        <v>1466550</v>
      </c>
      <c r="D12" s="1708">
        <f>SUM(D11:D11)</f>
        <v>1382154</v>
      </c>
      <c r="E12" s="1709">
        <f>SUM(E11:E11)</f>
        <v>84396</v>
      </c>
    </row>
    <row r="13" spans="1:5" ht="12.75">
      <c r="A13" s="1903"/>
      <c r="B13" s="1857"/>
      <c r="C13" s="805"/>
      <c r="D13" s="1708"/>
      <c r="E13" s="1709"/>
    </row>
    <row r="14" spans="1:5" ht="12.75">
      <c r="A14" s="1905" t="s">
        <v>436</v>
      </c>
      <c r="B14" s="1845"/>
      <c r="C14" s="300"/>
      <c r="D14" s="1932"/>
      <c r="E14" s="837"/>
    </row>
    <row r="15" spans="1:5" ht="12.75">
      <c r="A15" s="1636">
        <v>1119112</v>
      </c>
      <c r="B15" s="1312" t="s">
        <v>394</v>
      </c>
      <c r="C15" s="300">
        <v>1851270</v>
      </c>
      <c r="D15" s="1932">
        <v>1851270</v>
      </c>
      <c r="E15" s="836">
        <f>SUM(C15-D15)</f>
        <v>0</v>
      </c>
    </row>
    <row r="16" spans="1:5" ht="12.75">
      <c r="A16" s="1905"/>
      <c r="B16" s="1845" t="s">
        <v>1413</v>
      </c>
      <c r="C16" s="1703">
        <f>SUM(C15:C15)</f>
        <v>1851270</v>
      </c>
      <c r="D16" s="1703">
        <f>SUM(D15:D15)</f>
        <v>1851270</v>
      </c>
      <c r="E16" s="1709">
        <f>SUM(E15:E15)</f>
        <v>0</v>
      </c>
    </row>
    <row r="17" spans="1:5" ht="12.75">
      <c r="A17" s="1905"/>
      <c r="B17" s="1845"/>
      <c r="C17" s="1703"/>
      <c r="D17" s="1703"/>
      <c r="E17" s="1774"/>
    </row>
    <row r="18" spans="1:5" ht="12.75">
      <c r="A18" s="1905" t="s">
        <v>453</v>
      </c>
      <c r="B18" s="1845"/>
      <c r="C18" s="300"/>
      <c r="D18" s="1932"/>
      <c r="E18" s="837"/>
    </row>
    <row r="19" spans="1:5" ht="12.75">
      <c r="A19" s="1636">
        <v>111942</v>
      </c>
      <c r="B19" s="1312" t="s">
        <v>454</v>
      </c>
      <c r="C19" s="824">
        <v>763306</v>
      </c>
      <c r="D19" s="1639">
        <v>763306</v>
      </c>
      <c r="E19" s="836">
        <f>SUM(C19-D19)</f>
        <v>0</v>
      </c>
    </row>
    <row r="20" spans="1:5" ht="12.75">
      <c r="A20" s="1903"/>
      <c r="B20" s="1857" t="s">
        <v>1413</v>
      </c>
      <c r="C20" s="805">
        <f>SUM(C19:C19)</f>
        <v>763306</v>
      </c>
      <c r="D20" s="1708">
        <f>SUM(D19:D19)</f>
        <v>763306</v>
      </c>
      <c r="E20" s="1709">
        <f>SUM(E19:E19)</f>
        <v>0</v>
      </c>
    </row>
    <row r="21" spans="1:5" ht="13.5" thickBot="1">
      <c r="A21" s="1249"/>
      <c r="B21" s="1239"/>
      <c r="C21" s="820"/>
      <c r="D21" s="1755"/>
      <c r="E21" s="1756"/>
    </row>
    <row r="22" spans="1:5" ht="13.5" thickBot="1">
      <c r="A22" s="1829">
        <v>11</v>
      </c>
      <c r="B22" s="803" t="s">
        <v>345</v>
      </c>
      <c r="C22" s="795">
        <f>SUM(C12+C16+C20)</f>
        <v>4081126</v>
      </c>
      <c r="D22" s="1674">
        <f>SUM(D12+D16+D20)</f>
        <v>3996730</v>
      </c>
      <c r="E22" s="798">
        <f>SUM(E12+E16+E20)</f>
        <v>84396</v>
      </c>
    </row>
    <row r="23" spans="1:5" ht="13.5" thickBot="1">
      <c r="A23" s="1905"/>
      <c r="B23" s="1845"/>
      <c r="C23" s="300"/>
      <c r="D23" s="1932"/>
      <c r="E23" s="837"/>
    </row>
    <row r="24" spans="1:5" ht="13.5" thickBot="1">
      <c r="A24" s="1829">
        <v>12</v>
      </c>
      <c r="B24" s="803" t="s">
        <v>378</v>
      </c>
      <c r="C24" s="1674">
        <v>0</v>
      </c>
      <c r="D24" s="1674">
        <v>0</v>
      </c>
      <c r="E24" s="1676">
        <v>0</v>
      </c>
    </row>
    <row r="25" spans="1:5" ht="12.75">
      <c r="A25" s="1905"/>
      <c r="B25" s="1845"/>
      <c r="C25" s="300"/>
      <c r="D25" s="1932"/>
      <c r="E25" s="837"/>
    </row>
    <row r="26" spans="1:5" ht="12.75">
      <c r="A26" s="1905" t="s">
        <v>379</v>
      </c>
      <c r="B26" s="1845"/>
      <c r="C26" s="1906"/>
      <c r="D26" s="1703"/>
      <c r="E26" s="1704"/>
    </row>
    <row r="27" spans="1:5" ht="12.75">
      <c r="A27" s="1636">
        <v>1311122</v>
      </c>
      <c r="B27" s="1312" t="s">
        <v>455</v>
      </c>
      <c r="C27" s="824">
        <v>5263000</v>
      </c>
      <c r="D27" s="1639">
        <v>3598392</v>
      </c>
      <c r="E27" s="836">
        <f>SUM(C27-D27)</f>
        <v>1664608</v>
      </c>
    </row>
    <row r="28" spans="1:5" ht="12.75">
      <c r="A28" s="1636">
        <v>1311222</v>
      </c>
      <c r="B28" s="1312" t="s">
        <v>456</v>
      </c>
      <c r="C28" s="824">
        <v>2147157</v>
      </c>
      <c r="D28" s="1639">
        <v>1338702</v>
      </c>
      <c r="E28" s="836">
        <f>SUM(C28-D28)</f>
        <v>808455</v>
      </c>
    </row>
    <row r="29" spans="1:5" ht="12.75">
      <c r="A29" s="1903"/>
      <c r="B29" s="1857" t="s">
        <v>1413</v>
      </c>
      <c r="C29" s="805">
        <f>SUM(C27:C28)</f>
        <v>7410157</v>
      </c>
      <c r="D29" s="1708">
        <f>SUM(D27:D28)</f>
        <v>4937094</v>
      </c>
      <c r="E29" s="1709">
        <f>SUM(E27:E28)</f>
        <v>2473063</v>
      </c>
    </row>
    <row r="30" spans="1:5" ht="12.75">
      <c r="A30" s="1903"/>
      <c r="B30" s="1857"/>
      <c r="C30" s="805"/>
      <c r="D30" s="1708"/>
      <c r="E30" s="1709"/>
    </row>
    <row r="31" spans="1:5" ht="12.75">
      <c r="A31" s="1905" t="s">
        <v>385</v>
      </c>
      <c r="B31" s="1845"/>
      <c r="C31" s="300"/>
      <c r="D31" s="1932"/>
      <c r="E31" s="837"/>
    </row>
    <row r="32" spans="1:5" ht="12.75">
      <c r="A32" s="1636">
        <v>1311912</v>
      </c>
      <c r="B32" s="1312" t="s">
        <v>457</v>
      </c>
      <c r="C32" s="824">
        <v>8338365</v>
      </c>
      <c r="D32" s="1639">
        <v>8338365</v>
      </c>
      <c r="E32" s="836">
        <f>SUM(C32-D32)</f>
        <v>0</v>
      </c>
    </row>
    <row r="33" spans="1:5" ht="12.75">
      <c r="A33" s="1636">
        <v>131192</v>
      </c>
      <c r="B33" s="1312" t="s">
        <v>458</v>
      </c>
      <c r="C33" s="824">
        <v>138072</v>
      </c>
      <c r="D33" s="1639">
        <v>138072</v>
      </c>
      <c r="E33" s="836">
        <f>SUM(C33-D33)</f>
        <v>0</v>
      </c>
    </row>
    <row r="34" spans="1:5" ht="12.75">
      <c r="A34" s="1636">
        <v>1311922</v>
      </c>
      <c r="B34" s="1312" t="s">
        <v>458</v>
      </c>
      <c r="C34" s="824">
        <v>3791199</v>
      </c>
      <c r="D34" s="1639">
        <v>3791199</v>
      </c>
      <c r="E34" s="836">
        <f>SUM(C34-D34)</f>
        <v>0</v>
      </c>
    </row>
    <row r="35" spans="1:5" ht="12.75">
      <c r="A35" s="1636"/>
      <c r="B35" s="1845" t="s">
        <v>1413</v>
      </c>
      <c r="C35" s="1906">
        <f>SUM(C32:C34)</f>
        <v>12267636</v>
      </c>
      <c r="D35" s="1703">
        <f>SUM(D32:D34)</f>
        <v>12267636</v>
      </c>
      <c r="E35" s="1709">
        <f>SUM(E33:E34)</f>
        <v>0</v>
      </c>
    </row>
    <row r="36" spans="1:5" ht="12.75">
      <c r="A36" s="1636"/>
      <c r="B36" s="1845"/>
      <c r="C36" s="1906"/>
      <c r="D36" s="1703"/>
      <c r="E36" s="1704"/>
    </row>
    <row r="37" spans="1:5" ht="12.75">
      <c r="A37" s="1775" t="s">
        <v>390</v>
      </c>
      <c r="B37" s="1312"/>
      <c r="C37" s="824"/>
      <c r="D37" s="1639"/>
      <c r="E37" s="836"/>
    </row>
    <row r="38" spans="1:5" ht="12.75">
      <c r="A38" s="1636">
        <v>131792</v>
      </c>
      <c r="B38" s="1312" t="s">
        <v>459</v>
      </c>
      <c r="C38" s="824">
        <v>735623</v>
      </c>
      <c r="D38" s="1639">
        <v>735623</v>
      </c>
      <c r="E38" s="836">
        <f>SUM(C38-D38)</f>
        <v>0</v>
      </c>
    </row>
    <row r="39" spans="1:5" ht="12.75">
      <c r="A39" s="1636"/>
      <c r="B39" s="1845" t="s">
        <v>1413</v>
      </c>
      <c r="C39" s="1906">
        <f>SUM(C38)</f>
        <v>735623</v>
      </c>
      <c r="D39" s="1906">
        <f>SUM(D38)</f>
        <v>735623</v>
      </c>
      <c r="E39" s="1709">
        <f>SUM(E37:E38)</f>
        <v>0</v>
      </c>
    </row>
    <row r="40" spans="1:5" ht="12.75">
      <c r="A40" s="1636"/>
      <c r="B40" s="1312"/>
      <c r="C40" s="824"/>
      <c r="D40" s="1639"/>
      <c r="E40" s="836"/>
    </row>
    <row r="41" spans="1:5" ht="12.75">
      <c r="A41" s="1636">
        <v>1319122</v>
      </c>
      <c r="B41" s="1312" t="s">
        <v>394</v>
      </c>
      <c r="C41" s="824">
        <v>139490</v>
      </c>
      <c r="D41" s="1639">
        <v>139490</v>
      </c>
      <c r="E41" s="836">
        <f>SUM(C41-D41)</f>
        <v>0</v>
      </c>
    </row>
    <row r="42" spans="1:5" ht="12.75">
      <c r="A42" s="1636">
        <v>1319222</v>
      </c>
      <c r="B42" s="1312" t="s">
        <v>394</v>
      </c>
      <c r="C42" s="824">
        <v>420290</v>
      </c>
      <c r="D42" s="1639">
        <v>420290</v>
      </c>
      <c r="E42" s="836">
        <f>SUM(C42-D42)</f>
        <v>0</v>
      </c>
    </row>
    <row r="43" spans="1:5" ht="12.75">
      <c r="A43" s="1903"/>
      <c r="B43" s="1857" t="s">
        <v>1413</v>
      </c>
      <c r="C43" s="805">
        <f>SUM(C41:C42)</f>
        <v>559780</v>
      </c>
      <c r="D43" s="805">
        <f>SUM(D41:D42)</f>
        <v>559780</v>
      </c>
      <c r="E43" s="1709">
        <f>SUM(E41:E42)</f>
        <v>0</v>
      </c>
    </row>
    <row r="44" spans="1:5" ht="13.5" thickBot="1">
      <c r="A44" s="1249"/>
      <c r="B44" s="1239"/>
      <c r="C44" s="820"/>
      <c r="D44" s="1755"/>
      <c r="E44" s="1756"/>
    </row>
    <row r="45" spans="1:5" ht="13.5" thickBot="1">
      <c r="A45" s="1829">
        <v>131</v>
      </c>
      <c r="B45" s="803" t="s">
        <v>395</v>
      </c>
      <c r="C45" s="795">
        <f>SUM(C29+C35+C39+C43)</f>
        <v>20973196</v>
      </c>
      <c r="D45" s="795">
        <f>SUM(D29+D35+D39+D43)</f>
        <v>18500133</v>
      </c>
      <c r="E45" s="798">
        <f>SUM(E29+E35+E39+E43)</f>
        <v>2473063</v>
      </c>
    </row>
    <row r="46" spans="1:5" ht="12.75">
      <c r="A46" s="1249"/>
      <c r="B46" s="1239"/>
      <c r="C46" s="820"/>
      <c r="D46" s="1755"/>
      <c r="E46" s="1756"/>
    </row>
    <row r="47" spans="1:5" ht="12.75">
      <c r="A47" s="1905" t="s">
        <v>396</v>
      </c>
      <c r="B47" s="1845"/>
      <c r="C47" s="1906"/>
      <c r="D47" s="1703"/>
      <c r="E47" s="1704"/>
    </row>
    <row r="48" spans="1:5" ht="12.75">
      <c r="A48" s="1636">
        <v>13211</v>
      </c>
      <c r="B48" s="1312" t="s">
        <v>460</v>
      </c>
      <c r="C48" s="824">
        <v>150000</v>
      </c>
      <c r="D48" s="1639">
        <v>48708</v>
      </c>
      <c r="E48" s="836">
        <f>SUM(C48-D48)</f>
        <v>101292</v>
      </c>
    </row>
    <row r="49" spans="1:5" ht="12.75">
      <c r="A49" s="1903"/>
      <c r="B49" s="1857" t="s">
        <v>1413</v>
      </c>
      <c r="C49" s="805">
        <f>SUM(C48)</f>
        <v>150000</v>
      </c>
      <c r="D49" s="805">
        <f>SUM(D48)</f>
        <v>48708</v>
      </c>
      <c r="E49" s="1709">
        <f>SUM(E47:E48)</f>
        <v>101292</v>
      </c>
    </row>
    <row r="50" spans="1:5" ht="13.5" thickBot="1">
      <c r="A50" s="1903"/>
      <c r="B50" s="1857"/>
      <c r="C50" s="805"/>
      <c r="D50" s="1708"/>
      <c r="E50" s="1709"/>
    </row>
    <row r="51" spans="1:5" ht="13.5" thickBot="1">
      <c r="A51" s="1829">
        <v>132</v>
      </c>
      <c r="B51" s="803" t="s">
        <v>461</v>
      </c>
      <c r="C51" s="795">
        <f>SUM(C49)</f>
        <v>150000</v>
      </c>
      <c r="D51" s="795">
        <f>SUM(D49)</f>
        <v>48708</v>
      </c>
      <c r="E51" s="798">
        <f>SUM(E49)</f>
        <v>101292</v>
      </c>
    </row>
    <row r="52" spans="1:5" ht="13.5" thickBot="1">
      <c r="A52" s="1933"/>
      <c r="B52" s="1239"/>
      <c r="C52" s="820"/>
      <c r="D52" s="1755"/>
      <c r="E52" s="1756"/>
    </row>
    <row r="53" spans="1:5" ht="13.5" thickBot="1">
      <c r="A53" s="1934">
        <v>13</v>
      </c>
      <c r="B53" s="810" t="s">
        <v>401</v>
      </c>
      <c r="C53" s="821">
        <f>SUM(C45+C51)</f>
        <v>21123196</v>
      </c>
      <c r="D53" s="1795">
        <f>SUM(D45+D51)</f>
        <v>18548841</v>
      </c>
      <c r="E53" s="1796">
        <f>SUM(E45+E51)</f>
        <v>2574355</v>
      </c>
    </row>
    <row r="54" spans="1:5" ht="13.5" thickBot="1">
      <c r="A54" s="1935"/>
      <c r="B54" s="1275"/>
      <c r="C54" s="1908"/>
      <c r="D54" s="1895"/>
      <c r="E54" s="1910"/>
    </row>
    <row r="55" spans="1:5" ht="13.5" thickBot="1">
      <c r="A55" s="793"/>
      <c r="B55" s="803" t="s">
        <v>428</v>
      </c>
      <c r="C55" s="795">
        <f>SUM(C22+C24+C53)</f>
        <v>25204322</v>
      </c>
      <c r="D55" s="795">
        <f>SUM(D22+D24+D53)</f>
        <v>22545571</v>
      </c>
      <c r="E55" s="798">
        <f>SUM(E22+E24+E53)</f>
        <v>2658751</v>
      </c>
    </row>
    <row r="56" ht="12.75">
      <c r="C56" s="1837"/>
    </row>
  </sheetData>
  <sheetProtection/>
  <mergeCells count="3">
    <mergeCell ref="A3:E3"/>
    <mergeCell ref="A4:E4"/>
    <mergeCell ref="A1:G1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PageLayoutView="0" workbookViewId="0" topLeftCell="A1">
      <selection activeCell="B7" sqref="B7"/>
    </sheetView>
  </sheetViews>
  <sheetFormatPr defaultColWidth="9.140625" defaultRowHeight="12.75"/>
  <cols>
    <col min="2" max="2" width="52.8515625" style="0" customWidth="1"/>
    <col min="3" max="3" width="11.28125" style="1837" customWidth="1"/>
    <col min="4" max="4" width="10.8515625" style="1837" customWidth="1"/>
    <col min="5" max="5" width="11.7109375" style="1837" customWidth="1"/>
  </cols>
  <sheetData>
    <row r="1" spans="1:7" ht="12.75">
      <c r="A1" s="51" t="s">
        <v>491</v>
      </c>
      <c r="B1" s="51"/>
      <c r="C1" s="51"/>
      <c r="D1" s="51"/>
      <c r="E1" s="51"/>
      <c r="F1" s="51"/>
      <c r="G1" s="51"/>
    </row>
    <row r="2" spans="1:7" ht="12.75">
      <c r="A2" s="398"/>
      <c r="B2" s="398"/>
      <c r="C2" s="398"/>
      <c r="D2" s="398"/>
      <c r="E2" s="398"/>
      <c r="F2" s="398"/>
      <c r="G2" s="398"/>
    </row>
    <row r="3" spans="1:5" ht="12.75">
      <c r="A3" s="2096" t="s">
        <v>767</v>
      </c>
      <c r="B3" s="2096"/>
      <c r="C3" s="2096"/>
      <c r="D3" s="2096"/>
      <c r="E3" s="2096"/>
    </row>
    <row r="4" spans="1:5" ht="12.75">
      <c r="A4" s="1975" t="s">
        <v>450</v>
      </c>
      <c r="B4" s="1975"/>
      <c r="C4" s="1975"/>
      <c r="D4" s="1975"/>
      <c r="E4" s="1975"/>
    </row>
    <row r="5" spans="1:5" ht="12.75">
      <c r="A5" s="47"/>
      <c r="B5" s="47"/>
      <c r="C5" s="1936"/>
      <c r="D5" s="1936"/>
      <c r="E5" s="1936"/>
    </row>
    <row r="6" ht="13.5" thickBot="1">
      <c r="E6" s="1837" t="s">
        <v>329</v>
      </c>
    </row>
    <row r="7" spans="1:5" ht="39" thickBot="1">
      <c r="A7" s="1838" t="s">
        <v>333</v>
      </c>
      <c r="B7" s="1840" t="s">
        <v>334</v>
      </c>
      <c r="C7" s="1840" t="s">
        <v>335</v>
      </c>
      <c r="D7" s="1840" t="s">
        <v>336</v>
      </c>
      <c r="E7" s="1888" t="s">
        <v>337</v>
      </c>
    </row>
    <row r="8" spans="1:5" ht="12.75">
      <c r="A8" s="1901"/>
      <c r="B8" s="1842" t="s">
        <v>462</v>
      </c>
      <c r="C8" s="1783"/>
      <c r="D8" s="1783"/>
      <c r="E8" s="1784"/>
    </row>
    <row r="9" spans="1:5" ht="12.75">
      <c r="A9" s="1901"/>
      <c r="B9" s="1842"/>
      <c r="C9" s="1783"/>
      <c r="D9" s="1783"/>
      <c r="E9" s="1784"/>
    </row>
    <row r="10" spans="1:5" ht="12.75">
      <c r="A10" s="1905" t="s">
        <v>338</v>
      </c>
      <c r="B10" s="1845"/>
      <c r="C10" s="1703"/>
      <c r="D10" s="1703"/>
      <c r="E10" s="1774"/>
    </row>
    <row r="11" spans="1:5" ht="12.75">
      <c r="A11" s="1636">
        <v>111411</v>
      </c>
      <c r="B11" s="1312" t="s">
        <v>463</v>
      </c>
      <c r="C11" s="1639">
        <v>114900</v>
      </c>
      <c r="D11" s="1639">
        <v>85696</v>
      </c>
      <c r="E11" s="1689">
        <f>SUM(C11-D11)</f>
        <v>29204</v>
      </c>
    </row>
    <row r="12" spans="1:5" ht="12.75">
      <c r="A12" s="1636">
        <v>1114113</v>
      </c>
      <c r="B12" s="1312" t="s">
        <v>464</v>
      </c>
      <c r="C12" s="1639">
        <v>208280</v>
      </c>
      <c r="D12" s="1639">
        <v>122388</v>
      </c>
      <c r="E12" s="1689">
        <f>SUM(C12-D12)</f>
        <v>85892</v>
      </c>
    </row>
    <row r="13" spans="1:5" ht="12.75">
      <c r="A13" s="1903"/>
      <c r="B13" s="1857" t="s">
        <v>1413</v>
      </c>
      <c r="C13" s="1708">
        <f>SUM(C11:C12)</f>
        <v>323180</v>
      </c>
      <c r="D13" s="1708">
        <f>SUM(D11:D12)</f>
        <v>208084</v>
      </c>
      <c r="E13" s="1889">
        <f>SUM(E11:E12)</f>
        <v>115096</v>
      </c>
    </row>
    <row r="14" spans="1:5" ht="12.75">
      <c r="A14" s="1903"/>
      <c r="B14" s="1857"/>
      <c r="C14" s="1708"/>
      <c r="D14" s="1708"/>
      <c r="E14" s="1889"/>
    </row>
    <row r="15" spans="1:5" ht="12.75">
      <c r="A15" s="1905" t="s">
        <v>436</v>
      </c>
      <c r="B15" s="1845"/>
      <c r="C15" s="1932"/>
      <c r="D15" s="1932"/>
      <c r="E15" s="1937"/>
    </row>
    <row r="16" spans="1:5" ht="12.75">
      <c r="A16" s="1636">
        <v>111933</v>
      </c>
      <c r="B16" s="1312" t="s">
        <v>465</v>
      </c>
      <c r="C16" s="1639">
        <v>68750</v>
      </c>
      <c r="D16" s="1639">
        <v>68750</v>
      </c>
      <c r="E16" s="1689">
        <f>SUM(C16-D16)</f>
        <v>0</v>
      </c>
    </row>
    <row r="17" spans="1:5" ht="12.75">
      <c r="A17" s="1905"/>
      <c r="B17" s="1845" t="s">
        <v>1413</v>
      </c>
      <c r="C17" s="1703">
        <f>SUM(C16:C16)</f>
        <v>68750</v>
      </c>
      <c r="D17" s="1703">
        <f>SUM(D16:D16)</f>
        <v>68750</v>
      </c>
      <c r="E17" s="1889">
        <f>SUM(E15:E16)</f>
        <v>0</v>
      </c>
    </row>
    <row r="18" spans="1:5" ht="12.75">
      <c r="A18" s="1905"/>
      <c r="B18" s="1845"/>
      <c r="C18" s="1703"/>
      <c r="D18" s="1703"/>
      <c r="E18" s="1774"/>
    </row>
    <row r="19" spans="1:5" ht="12.75">
      <c r="A19" s="1905" t="s">
        <v>453</v>
      </c>
      <c r="B19" s="1845"/>
      <c r="C19" s="1932"/>
      <c r="D19" s="1932"/>
      <c r="E19" s="1937"/>
    </row>
    <row r="20" spans="1:5" ht="12.75">
      <c r="A20" s="1636">
        <v>111943</v>
      </c>
      <c r="B20" s="1312" t="s">
        <v>466</v>
      </c>
      <c r="C20" s="1639">
        <v>297840</v>
      </c>
      <c r="D20" s="1639">
        <v>297840</v>
      </c>
      <c r="E20" s="1689">
        <f>SUM(C20-D20)</f>
        <v>0</v>
      </c>
    </row>
    <row r="21" spans="1:5" ht="12.75">
      <c r="A21" s="1903"/>
      <c r="B21" s="1857" t="s">
        <v>1413</v>
      </c>
      <c r="C21" s="1708">
        <f>SUM(C20:C20)</f>
        <v>297840</v>
      </c>
      <c r="D21" s="1708">
        <f>SUM(D20:D20)</f>
        <v>297840</v>
      </c>
      <c r="E21" s="1889">
        <f>SUM(E19:E20)</f>
        <v>0</v>
      </c>
    </row>
    <row r="22" spans="1:5" ht="13.5" thickBot="1">
      <c r="A22" s="1249"/>
      <c r="B22" s="1239"/>
      <c r="C22" s="1755"/>
      <c r="D22" s="1755"/>
      <c r="E22" s="1791"/>
    </row>
    <row r="23" spans="1:5" ht="13.5" thickBot="1">
      <c r="A23" s="1829">
        <v>11</v>
      </c>
      <c r="B23" s="803" t="s">
        <v>345</v>
      </c>
      <c r="C23" s="1674">
        <f>SUM(C13,C17,C21)</f>
        <v>689770</v>
      </c>
      <c r="D23" s="1674">
        <f>SUM(D13+D17+D21)</f>
        <v>574674</v>
      </c>
      <c r="E23" s="1676">
        <f>SUM(E13+E17+E21)</f>
        <v>115096</v>
      </c>
    </row>
    <row r="24" spans="1:5" ht="13.5" thickBot="1">
      <c r="A24" s="1938"/>
      <c r="B24" s="1856"/>
      <c r="C24" s="1780"/>
      <c r="D24" s="1780"/>
      <c r="E24" s="1939"/>
    </row>
    <row r="25" spans="1:5" ht="13.5" thickBot="1">
      <c r="A25" s="1829">
        <v>12</v>
      </c>
      <c r="B25" s="803" t="s">
        <v>378</v>
      </c>
      <c r="C25" s="1674">
        <v>0</v>
      </c>
      <c r="D25" s="1674">
        <v>0</v>
      </c>
      <c r="E25" s="1676">
        <v>0</v>
      </c>
    </row>
    <row r="26" spans="1:5" ht="12.75">
      <c r="A26" s="1905"/>
      <c r="B26" s="1845"/>
      <c r="C26" s="1932"/>
      <c r="D26" s="1932"/>
      <c r="E26" s="1937"/>
    </row>
    <row r="27" spans="1:5" ht="12.75">
      <c r="A27" s="1905" t="s">
        <v>379</v>
      </c>
      <c r="B27" s="1845"/>
      <c r="C27" s="1703"/>
      <c r="D27" s="1703"/>
      <c r="E27" s="1774"/>
    </row>
    <row r="28" spans="1:5" ht="12.75">
      <c r="A28" s="1636">
        <v>1311123</v>
      </c>
      <c r="B28" s="1312" t="s">
        <v>467</v>
      </c>
      <c r="C28" s="1639">
        <v>585584</v>
      </c>
      <c r="D28" s="1639">
        <v>221457</v>
      </c>
      <c r="E28" s="1689">
        <f>SUM(C28-D28)</f>
        <v>364127</v>
      </c>
    </row>
    <row r="29" spans="1:5" ht="12.75">
      <c r="A29" s="1636">
        <v>1311212</v>
      </c>
      <c r="B29" s="1312" t="s">
        <v>468</v>
      </c>
      <c r="C29" s="1639">
        <v>789688</v>
      </c>
      <c r="D29" s="1639">
        <v>257912</v>
      </c>
      <c r="E29" s="1689">
        <f>SUM(C29-D29)</f>
        <v>531776</v>
      </c>
    </row>
    <row r="30" spans="1:5" ht="12.75">
      <c r="A30" s="1636">
        <v>1311223</v>
      </c>
      <c r="B30" s="1312" t="s">
        <v>469</v>
      </c>
      <c r="C30" s="1639">
        <v>4797914</v>
      </c>
      <c r="D30" s="1639">
        <v>3316362</v>
      </c>
      <c r="E30" s="1689">
        <f>SUM(C30-D30)</f>
        <v>1481552</v>
      </c>
    </row>
    <row r="31" spans="1:5" ht="12.75">
      <c r="A31" s="1903"/>
      <c r="B31" s="1857" t="s">
        <v>1413</v>
      </c>
      <c r="C31" s="1708">
        <f>SUM(C28:C30)</f>
        <v>6173186</v>
      </c>
      <c r="D31" s="1708">
        <f>SUM(D28:D30)</f>
        <v>3795731</v>
      </c>
      <c r="E31" s="1889">
        <f>SUM(E28:E30)</f>
        <v>2377455</v>
      </c>
    </row>
    <row r="32" spans="1:5" ht="12.75">
      <c r="A32" s="1903"/>
      <c r="B32" s="1857"/>
      <c r="C32" s="1708"/>
      <c r="D32" s="1708"/>
      <c r="E32" s="1889"/>
    </row>
    <row r="33" spans="1:5" ht="12.75">
      <c r="A33" s="1905" t="s">
        <v>385</v>
      </c>
      <c r="B33" s="1845"/>
      <c r="C33" s="1932"/>
      <c r="D33" s="1932"/>
      <c r="E33" s="1937"/>
    </row>
    <row r="34" spans="1:5" ht="12.75">
      <c r="A34" s="1636">
        <v>1311913</v>
      </c>
      <c r="B34" s="1312" t="s">
        <v>470</v>
      </c>
      <c r="C34" s="1639">
        <v>1758437</v>
      </c>
      <c r="D34" s="1639">
        <v>1758437</v>
      </c>
      <c r="E34" s="1689">
        <f>SUM(C34-D34)</f>
        <v>0</v>
      </c>
    </row>
    <row r="35" spans="1:5" ht="12.75">
      <c r="A35" s="1636">
        <v>1311923</v>
      </c>
      <c r="B35" s="1312" t="s">
        <v>471</v>
      </c>
      <c r="C35" s="1639">
        <v>364760</v>
      </c>
      <c r="D35" s="1639">
        <v>364760</v>
      </c>
      <c r="E35" s="1689">
        <f>SUM(C35-D35)</f>
        <v>0</v>
      </c>
    </row>
    <row r="36" spans="1:5" ht="12.75">
      <c r="A36" s="1636"/>
      <c r="B36" s="1845" t="s">
        <v>1413</v>
      </c>
      <c r="C36" s="1703">
        <f>SUM(C34:C35)</f>
        <v>2123197</v>
      </c>
      <c r="D36" s="1703">
        <f>SUM(D34:D35)</f>
        <v>2123197</v>
      </c>
      <c r="E36" s="1889">
        <f>SUM(E33:E35)</f>
        <v>0</v>
      </c>
    </row>
    <row r="37" spans="1:5" ht="12.75">
      <c r="A37" s="1636"/>
      <c r="B37" s="1845"/>
      <c r="C37" s="1703"/>
      <c r="D37" s="1703"/>
      <c r="E37" s="1774"/>
    </row>
    <row r="38" spans="1:5" ht="12.75">
      <c r="A38" s="1775" t="s">
        <v>472</v>
      </c>
      <c r="B38" s="1312"/>
      <c r="C38" s="1639"/>
      <c r="D38" s="1639"/>
      <c r="E38" s="1689"/>
    </row>
    <row r="39" spans="1:5" ht="12.75">
      <c r="A39" s="1636">
        <v>13179</v>
      </c>
      <c r="B39" s="1312" t="s">
        <v>473</v>
      </c>
      <c r="C39" s="1639">
        <v>138140</v>
      </c>
      <c r="D39" s="1639">
        <v>138140</v>
      </c>
      <c r="E39" s="1689">
        <f>SUM(C39-D39)</f>
        <v>0</v>
      </c>
    </row>
    <row r="40" spans="1:5" ht="12.75">
      <c r="A40" s="1636">
        <v>131790</v>
      </c>
      <c r="B40" s="1312" t="s">
        <v>474</v>
      </c>
      <c r="C40" s="1639">
        <v>1747609</v>
      </c>
      <c r="D40" s="1639">
        <v>1747609</v>
      </c>
      <c r="E40" s="1689">
        <f>SUM(C40-D40)</f>
        <v>0</v>
      </c>
    </row>
    <row r="41" spans="1:5" ht="12.75">
      <c r="A41" s="1636">
        <v>1317931</v>
      </c>
      <c r="B41" s="1312" t="s">
        <v>475</v>
      </c>
      <c r="C41" s="1639">
        <v>241875</v>
      </c>
      <c r="D41" s="1639">
        <v>241875</v>
      </c>
      <c r="E41" s="1689">
        <f>SUM(C41-D41)</f>
        <v>0</v>
      </c>
    </row>
    <row r="42" spans="1:5" ht="12.75">
      <c r="A42" s="1903"/>
      <c r="B42" s="1857" t="s">
        <v>1413</v>
      </c>
      <c r="C42" s="1708">
        <f>SUM(C39:C41)</f>
        <v>2127624</v>
      </c>
      <c r="D42" s="1708">
        <f>SUM(D39:D41)</f>
        <v>2127624</v>
      </c>
      <c r="E42" s="1889">
        <f>SUM(E39:E41)</f>
        <v>0</v>
      </c>
    </row>
    <row r="43" spans="1:5" ht="13.5" thickBot="1">
      <c r="A43" s="1249"/>
      <c r="B43" s="1239"/>
      <c r="C43" s="1755"/>
      <c r="D43" s="1755"/>
      <c r="E43" s="1791"/>
    </row>
    <row r="44" spans="1:5" ht="13.5" thickBot="1">
      <c r="A44" s="1829">
        <v>131</v>
      </c>
      <c r="B44" s="803" t="s">
        <v>395</v>
      </c>
      <c r="C44" s="1674">
        <f>SUM(C31+C36+C42)</f>
        <v>10424007</v>
      </c>
      <c r="D44" s="1674">
        <f>SUM(D31+D36+D42)</f>
        <v>8046552</v>
      </c>
      <c r="E44" s="1676">
        <f>SUM(E31+E36+E42)</f>
        <v>2377455</v>
      </c>
    </row>
    <row r="45" spans="1:5" ht="12.75">
      <c r="A45" s="1249"/>
      <c r="B45" s="1239"/>
      <c r="C45" s="1755"/>
      <c r="D45" s="1755"/>
      <c r="E45" s="1791"/>
    </row>
    <row r="46" spans="1:5" ht="12.75">
      <c r="A46" s="1905" t="s">
        <v>398</v>
      </c>
      <c r="B46" s="1845"/>
      <c r="C46" s="1932"/>
      <c r="D46" s="1932"/>
      <c r="E46" s="1937"/>
    </row>
    <row r="47" spans="1:5" ht="12.75">
      <c r="A47" s="1636">
        <v>132193</v>
      </c>
      <c r="B47" s="1312" t="s">
        <v>476</v>
      </c>
      <c r="C47" s="1639">
        <v>5874599</v>
      </c>
      <c r="D47" s="1639">
        <v>5874599</v>
      </c>
      <c r="E47" s="1689">
        <f>SUM(C47-D47)</f>
        <v>0</v>
      </c>
    </row>
    <row r="48" spans="1:5" ht="12.75">
      <c r="A48" s="1636"/>
      <c r="B48" s="1845" t="s">
        <v>1413</v>
      </c>
      <c r="C48" s="1703">
        <f>SUM(C47:C47)</f>
        <v>5874599</v>
      </c>
      <c r="D48" s="1703">
        <f>SUM(D47:D47)</f>
        <v>5874599</v>
      </c>
      <c r="E48" s="1889">
        <f>SUM(E45:E47)</f>
        <v>0</v>
      </c>
    </row>
    <row r="49" spans="1:5" ht="13.5" thickBot="1">
      <c r="A49" s="1940"/>
      <c r="B49" s="1275"/>
      <c r="C49" s="1895"/>
      <c r="D49" s="1895"/>
      <c r="E49" s="1896"/>
    </row>
    <row r="50" spans="1:5" ht="13.5" thickBot="1">
      <c r="A50" s="1829">
        <v>132</v>
      </c>
      <c r="B50" s="803" t="s">
        <v>461</v>
      </c>
      <c r="C50" s="1674">
        <f>SUM(C48)</f>
        <v>5874599</v>
      </c>
      <c r="D50" s="1674">
        <f>SUM(D48)</f>
        <v>5874599</v>
      </c>
      <c r="E50" s="1674">
        <f>SUM(E48)</f>
        <v>0</v>
      </c>
    </row>
    <row r="51" spans="1:5" ht="13.5" thickBot="1">
      <c r="A51" s="1933"/>
      <c r="B51" s="1239"/>
      <c r="C51" s="1755"/>
      <c r="D51" s="1755"/>
      <c r="E51" s="1791"/>
    </row>
    <row r="52" spans="1:5" ht="13.5" thickBot="1">
      <c r="A52" s="1934">
        <v>13</v>
      </c>
      <c r="B52" s="810" t="s">
        <v>401</v>
      </c>
      <c r="C52" s="1795">
        <f>SUM(C44+C50)</f>
        <v>16298606</v>
      </c>
      <c r="D52" s="1795">
        <f>SUM(D44+D50)</f>
        <v>13921151</v>
      </c>
      <c r="E52" s="1795">
        <f>SUM(E44+E50)</f>
        <v>2377455</v>
      </c>
    </row>
    <row r="53" spans="1:5" ht="13.5" thickBot="1">
      <c r="A53" s="1935"/>
      <c r="B53" s="1275"/>
      <c r="C53" s="1895"/>
      <c r="D53" s="1895"/>
      <c r="E53" s="1896"/>
    </row>
    <row r="54" spans="1:5" ht="13.5" thickBot="1">
      <c r="A54" s="793"/>
      <c r="B54" s="803" t="s">
        <v>428</v>
      </c>
      <c r="C54" s="1674">
        <f>SUM(C23+C25+C52)</f>
        <v>16988376</v>
      </c>
      <c r="D54" s="1674">
        <f>SUM(D23+D25+D52)</f>
        <v>14495825</v>
      </c>
      <c r="E54" s="1674">
        <f>SUM(E23+E25+E52)</f>
        <v>2492551</v>
      </c>
    </row>
  </sheetData>
  <sheetProtection/>
  <mergeCells count="2">
    <mergeCell ref="A3:E3"/>
    <mergeCell ref="A4:E4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zoomScalePageLayoutView="0" workbookViewId="0" topLeftCell="A1">
      <selection activeCell="A1" sqref="A1:G1"/>
    </sheetView>
  </sheetViews>
  <sheetFormatPr defaultColWidth="9.140625" defaultRowHeight="12.75"/>
  <cols>
    <col min="2" max="2" width="48.28125" style="0" customWidth="1"/>
    <col min="3" max="3" width="13.28125" style="0" customWidth="1"/>
    <col min="4" max="4" width="12.57421875" style="0" customWidth="1"/>
    <col min="5" max="5" width="13.140625" style="0" bestFit="1" customWidth="1"/>
  </cols>
  <sheetData>
    <row r="1" spans="1:7" ht="12.75">
      <c r="A1" s="51" t="s">
        <v>492</v>
      </c>
      <c r="B1" s="51"/>
      <c r="C1" s="51"/>
      <c r="D1" s="51"/>
      <c r="E1" s="51"/>
      <c r="F1" s="51"/>
      <c r="G1" s="51"/>
    </row>
    <row r="3" spans="1:5" ht="12.75">
      <c r="A3" s="2096" t="s">
        <v>449</v>
      </c>
      <c r="B3" s="2096"/>
      <c r="C3" s="2096"/>
      <c r="D3" s="2096"/>
      <c r="E3" s="2096"/>
    </row>
    <row r="4" spans="1:5" ht="12.75">
      <c r="A4" s="1975" t="s">
        <v>450</v>
      </c>
      <c r="B4" s="1975"/>
      <c r="C4" s="1975"/>
      <c r="D4" s="1975"/>
      <c r="E4" s="1975"/>
    </row>
    <row r="5" spans="1:5" ht="12.75">
      <c r="A5" s="47"/>
      <c r="B5" s="47"/>
      <c r="C5" s="47"/>
      <c r="D5" s="47"/>
      <c r="E5" s="47"/>
    </row>
    <row r="6" spans="1:5" ht="12.75">
      <c r="A6" s="47"/>
      <c r="B6" s="47"/>
      <c r="C6" s="47"/>
      <c r="D6" s="47"/>
      <c r="E6" s="47"/>
    </row>
    <row r="7" ht="13.5" thickBot="1">
      <c r="E7" s="1837" t="s">
        <v>329</v>
      </c>
    </row>
    <row r="8" spans="1:5" ht="39" thickBot="1">
      <c r="A8" s="1900" t="s">
        <v>333</v>
      </c>
      <c r="B8" s="1839" t="s">
        <v>334</v>
      </c>
      <c r="C8" s="1840" t="s">
        <v>335</v>
      </c>
      <c r="D8" s="1840" t="s">
        <v>336</v>
      </c>
      <c r="E8" s="1888" t="s">
        <v>337</v>
      </c>
    </row>
    <row r="9" spans="1:5" ht="12.75">
      <c r="A9" s="1901"/>
      <c r="B9" s="1842" t="s">
        <v>451</v>
      </c>
      <c r="C9" s="1941"/>
      <c r="D9" s="1941"/>
      <c r="E9" s="1942"/>
    </row>
    <row r="10" spans="1:5" ht="12.75">
      <c r="A10" s="1901"/>
      <c r="B10" s="1842"/>
      <c r="C10" s="1941"/>
      <c r="D10" s="1941"/>
      <c r="E10" s="1942"/>
    </row>
    <row r="11" spans="1:5" ht="12.75">
      <c r="A11" s="1902" t="s">
        <v>341</v>
      </c>
      <c r="B11" s="1845"/>
      <c r="C11" s="1943"/>
      <c r="D11" s="1943"/>
      <c r="E11" s="1944"/>
    </row>
    <row r="12" spans="1:5" ht="12.75">
      <c r="A12" s="1636">
        <v>1119114</v>
      </c>
      <c r="B12" s="1312" t="s">
        <v>477</v>
      </c>
      <c r="C12" s="1945">
        <v>4640480</v>
      </c>
      <c r="D12" s="1945">
        <v>4640480</v>
      </c>
      <c r="E12" s="1946">
        <v>0</v>
      </c>
    </row>
    <row r="13" spans="1:5" ht="12.75">
      <c r="A13" s="1905"/>
      <c r="B13" s="1845" t="s">
        <v>1413</v>
      </c>
      <c r="C13" s="1943">
        <f>SUM(C12:C12)</f>
        <v>4640480</v>
      </c>
      <c r="D13" s="1943">
        <f>SUM(D12:D12)</f>
        <v>4640480</v>
      </c>
      <c r="E13" s="1944">
        <f>SUM(E12:E12)</f>
        <v>0</v>
      </c>
    </row>
    <row r="14" spans="1:5" ht="12.75">
      <c r="A14" s="1903"/>
      <c r="B14" s="1857"/>
      <c r="C14" s="1947"/>
      <c r="D14" s="1947"/>
      <c r="E14" s="1948"/>
    </row>
    <row r="15" spans="1:5" ht="12.75">
      <c r="A15" s="1905" t="s">
        <v>436</v>
      </c>
      <c r="B15" s="1845"/>
      <c r="C15" s="1949"/>
      <c r="D15" s="1949"/>
      <c r="E15" s="1950"/>
    </row>
    <row r="16" spans="1:5" ht="12.75">
      <c r="A16" s="1636">
        <v>111934</v>
      </c>
      <c r="B16" s="1312" t="s">
        <v>465</v>
      </c>
      <c r="C16" s="1945">
        <v>37500</v>
      </c>
      <c r="D16" s="1945">
        <v>37500</v>
      </c>
      <c r="E16" s="1946">
        <v>0</v>
      </c>
    </row>
    <row r="17" spans="1:5" ht="12.75">
      <c r="A17" s="1905"/>
      <c r="B17" s="1845" t="s">
        <v>1413</v>
      </c>
      <c r="C17" s="1943">
        <f>SUM(C16:C16)</f>
        <v>37500</v>
      </c>
      <c r="D17" s="1943">
        <f>SUM(D16:D16)</f>
        <v>37500</v>
      </c>
      <c r="E17" s="1944">
        <f>SUM(E16:E16)</f>
        <v>0</v>
      </c>
    </row>
    <row r="18" spans="1:5" ht="12.75">
      <c r="A18" s="1905"/>
      <c r="B18" s="1845"/>
      <c r="C18" s="1943"/>
      <c r="D18" s="1943"/>
      <c r="E18" s="1944"/>
    </row>
    <row r="19" spans="1:5" ht="12.75">
      <c r="A19" s="1905" t="s">
        <v>453</v>
      </c>
      <c r="B19" s="1845"/>
      <c r="C19" s="1949"/>
      <c r="D19" s="1949"/>
      <c r="E19" s="1950"/>
    </row>
    <row r="20" spans="1:5" ht="12.75">
      <c r="A20" s="1636">
        <v>111944</v>
      </c>
      <c r="B20" s="1312" t="s">
        <v>478</v>
      </c>
      <c r="C20" s="1945">
        <v>243600</v>
      </c>
      <c r="D20" s="1945">
        <v>243600</v>
      </c>
      <c r="E20" s="1946">
        <v>0</v>
      </c>
    </row>
    <row r="21" spans="1:5" ht="12.75">
      <c r="A21" s="1903"/>
      <c r="B21" s="1857" t="s">
        <v>1413</v>
      </c>
      <c r="C21" s="1947">
        <f>SUM(C20:C20)</f>
        <v>243600</v>
      </c>
      <c r="D21" s="1947">
        <f>SUM(D20:D20)</f>
        <v>243600</v>
      </c>
      <c r="E21" s="1948">
        <f>SUM(E20:E20)</f>
        <v>0</v>
      </c>
    </row>
    <row r="22" spans="1:5" ht="13.5" thickBot="1">
      <c r="A22" s="1249"/>
      <c r="B22" s="1239"/>
      <c r="C22" s="1951"/>
      <c r="D22" s="1951"/>
      <c r="E22" s="1952"/>
    </row>
    <row r="23" spans="1:5" ht="13.5" thickBot="1">
      <c r="A23" s="1829">
        <v>11</v>
      </c>
      <c r="B23" s="803" t="s">
        <v>345</v>
      </c>
      <c r="C23" s="1953">
        <f>SUM(C13+C17+C21)</f>
        <v>4921580</v>
      </c>
      <c r="D23" s="1953">
        <f>SUM(D13+D17+D21)</f>
        <v>4921580</v>
      </c>
      <c r="E23" s="1954">
        <f>SUM(E13+E17+E21)</f>
        <v>0</v>
      </c>
    </row>
    <row r="24" spans="1:5" ht="13.5" thickBot="1">
      <c r="A24" s="1938"/>
      <c r="B24" s="1856"/>
      <c r="C24" s="1955"/>
      <c r="D24" s="1955"/>
      <c r="E24" s="1956"/>
    </row>
    <row r="25" spans="1:5" ht="13.5" thickBot="1">
      <c r="A25" s="1829">
        <v>12</v>
      </c>
      <c r="B25" s="803" t="s">
        <v>378</v>
      </c>
      <c r="C25" s="1953">
        <v>0</v>
      </c>
      <c r="D25" s="1953">
        <v>0</v>
      </c>
      <c r="E25" s="1954">
        <v>0</v>
      </c>
    </row>
    <row r="26" spans="1:5" ht="12.75">
      <c r="A26" s="1905"/>
      <c r="B26" s="1845"/>
      <c r="C26" s="1949"/>
      <c r="D26" s="1949"/>
      <c r="E26" s="1950"/>
    </row>
    <row r="27" spans="1:5" ht="12.75">
      <c r="A27" s="1905" t="s">
        <v>379</v>
      </c>
      <c r="B27" s="1845"/>
      <c r="C27" s="1943"/>
      <c r="D27" s="1943"/>
      <c r="E27" s="1944"/>
    </row>
    <row r="28" spans="1:5" ht="12.75">
      <c r="A28" s="1636">
        <v>1311124</v>
      </c>
      <c r="B28" s="1312" t="s">
        <v>467</v>
      </c>
      <c r="C28" s="1945">
        <v>110000</v>
      </c>
      <c r="D28" s="1945">
        <v>4752</v>
      </c>
      <c r="E28" s="1946">
        <v>105248</v>
      </c>
    </row>
    <row r="29" spans="1:5" ht="12.75">
      <c r="A29" s="1636">
        <v>1311224</v>
      </c>
      <c r="B29" s="1312" t="s">
        <v>469</v>
      </c>
      <c r="C29" s="1945">
        <v>7682240</v>
      </c>
      <c r="D29" s="1945">
        <v>4866088</v>
      </c>
      <c r="E29" s="1946">
        <v>2816152</v>
      </c>
    </row>
    <row r="30" spans="1:5" ht="12.75">
      <c r="A30" s="1903"/>
      <c r="B30" s="1857" t="s">
        <v>1413</v>
      </c>
      <c r="C30" s="1947">
        <f>SUM(C28:C29)</f>
        <v>7792240</v>
      </c>
      <c r="D30" s="1947">
        <f>SUM(D28:D29)</f>
        <v>4870840</v>
      </c>
      <c r="E30" s="1948">
        <f>SUM(E28:E29)</f>
        <v>2921400</v>
      </c>
    </row>
    <row r="31" spans="1:5" ht="12.75">
      <c r="A31" s="1903"/>
      <c r="B31" s="1857"/>
      <c r="C31" s="1947"/>
      <c r="D31" s="1947"/>
      <c r="E31" s="1948"/>
    </row>
    <row r="32" spans="1:5" ht="12.75">
      <c r="A32" s="1905" t="s">
        <v>385</v>
      </c>
      <c r="B32" s="1845"/>
      <c r="C32" s="1949"/>
      <c r="D32" s="1949"/>
      <c r="E32" s="1950"/>
    </row>
    <row r="33" spans="1:5" ht="12.75">
      <c r="A33" s="1636">
        <v>1311914</v>
      </c>
      <c r="B33" s="1312" t="s">
        <v>470</v>
      </c>
      <c r="C33" s="1945">
        <v>1769932</v>
      </c>
      <c r="D33" s="1945">
        <v>1769932</v>
      </c>
      <c r="E33" s="1946">
        <v>0</v>
      </c>
    </row>
    <row r="34" spans="1:5" ht="12.75">
      <c r="A34" s="1636">
        <v>1311924</v>
      </c>
      <c r="B34" s="1312" t="s">
        <v>471</v>
      </c>
      <c r="C34" s="1945">
        <v>4699923</v>
      </c>
      <c r="D34" s="1945">
        <v>4699923</v>
      </c>
      <c r="E34" s="1946">
        <v>0</v>
      </c>
    </row>
    <row r="35" spans="1:5" ht="12.75">
      <c r="A35" s="1775"/>
      <c r="B35" s="1845" t="s">
        <v>1413</v>
      </c>
      <c r="C35" s="1947">
        <f>SUM(C33:C34)</f>
        <v>6469855</v>
      </c>
      <c r="D35" s="1947">
        <f>SUM(D33:D34)</f>
        <v>6469855</v>
      </c>
      <c r="E35" s="1948">
        <f>SUM(E33:E34)</f>
        <v>0</v>
      </c>
    </row>
    <row r="36" spans="1:5" ht="12.75">
      <c r="A36" s="1636"/>
      <c r="B36" s="1845"/>
      <c r="C36" s="1945"/>
      <c r="D36" s="1945"/>
      <c r="E36" s="1946"/>
    </row>
    <row r="37" spans="1:5" ht="12.75">
      <c r="A37" s="1775" t="s">
        <v>390</v>
      </c>
      <c r="B37" s="1312"/>
      <c r="C37" s="1945"/>
      <c r="D37" s="1945"/>
      <c r="E37" s="1946"/>
    </row>
    <row r="38" spans="1:5" ht="12.75">
      <c r="A38" s="1636">
        <v>131794</v>
      </c>
      <c r="B38" s="1312" t="s">
        <v>479</v>
      </c>
      <c r="C38" s="1945">
        <v>1492353</v>
      </c>
      <c r="D38" s="1945">
        <v>1492353</v>
      </c>
      <c r="E38" s="1946">
        <v>0</v>
      </c>
    </row>
    <row r="39" spans="1:5" ht="12.75">
      <c r="A39" s="1903"/>
      <c r="B39" s="1857" t="s">
        <v>1413</v>
      </c>
      <c r="C39" s="1947">
        <f>SUM(C38)</f>
        <v>1492353</v>
      </c>
      <c r="D39" s="1947">
        <f>SUM(D38)</f>
        <v>1492353</v>
      </c>
      <c r="E39" s="1948">
        <f>SUM(E38)</f>
        <v>0</v>
      </c>
    </row>
    <row r="40" spans="1:5" ht="12.75">
      <c r="A40" s="1636"/>
      <c r="B40" s="1312"/>
      <c r="C40" s="1945"/>
      <c r="D40" s="1945"/>
      <c r="E40" s="1946"/>
    </row>
    <row r="41" spans="1:5" ht="12.75">
      <c r="A41" s="1636">
        <v>13191241</v>
      </c>
      <c r="B41" s="1312" t="s">
        <v>394</v>
      </c>
      <c r="C41" s="1945">
        <v>5667936</v>
      </c>
      <c r="D41" s="1945">
        <v>5667936</v>
      </c>
      <c r="E41" s="1946">
        <v>0</v>
      </c>
    </row>
    <row r="42" spans="1:5" ht="12.75">
      <c r="A42" s="1903"/>
      <c r="B42" s="1857" t="s">
        <v>1413</v>
      </c>
      <c r="C42" s="1947">
        <f>SUM(C41)</f>
        <v>5667936</v>
      </c>
      <c r="D42" s="1947">
        <f>SUM(D41)</f>
        <v>5667936</v>
      </c>
      <c r="E42" s="1948">
        <f>SUM(E41)</f>
        <v>0</v>
      </c>
    </row>
    <row r="43" spans="1:5" ht="13.5" thickBot="1">
      <c r="A43" s="1249"/>
      <c r="B43" s="1239"/>
      <c r="C43" s="1957"/>
      <c r="D43" s="1957"/>
      <c r="E43" s="1958"/>
    </row>
    <row r="44" spans="1:5" ht="13.5" thickBot="1">
      <c r="A44" s="1829">
        <v>131</v>
      </c>
      <c r="B44" s="803" t="s">
        <v>395</v>
      </c>
      <c r="C44" s="1953">
        <f>SUM(C30+C35+C39+C42)</f>
        <v>21422384</v>
      </c>
      <c r="D44" s="1953">
        <f>SUM(D30+D35+D39+D42)</f>
        <v>18500984</v>
      </c>
      <c r="E44" s="1954">
        <f>SUM(E30+E35+E39+E42)</f>
        <v>2921400</v>
      </c>
    </row>
    <row r="45" spans="1:5" ht="13.5" thickBot="1">
      <c r="A45" s="1959"/>
      <c r="B45" s="1960"/>
      <c r="C45" s="1957"/>
      <c r="D45" s="1957"/>
      <c r="E45" s="1958"/>
    </row>
    <row r="46" spans="1:5" ht="13.5" thickBot="1">
      <c r="A46" s="1829">
        <v>132</v>
      </c>
      <c r="B46" s="803" t="s">
        <v>461</v>
      </c>
      <c r="C46" s="1953">
        <v>0</v>
      </c>
      <c r="D46" s="1953">
        <v>0</v>
      </c>
      <c r="E46" s="1954">
        <v>0</v>
      </c>
    </row>
    <row r="47" spans="1:5" ht="13.5" thickBot="1">
      <c r="A47" s="1933"/>
      <c r="B47" s="1239"/>
      <c r="C47" s="1951"/>
      <c r="D47" s="1951"/>
      <c r="E47" s="1952"/>
    </row>
    <row r="48" spans="1:5" ht="13.5" thickBot="1">
      <c r="A48" s="1934">
        <v>13</v>
      </c>
      <c r="B48" s="810" t="s">
        <v>401</v>
      </c>
      <c r="C48" s="1953">
        <f>SUM(C44+C46)</f>
        <v>21422384</v>
      </c>
      <c r="D48" s="1953">
        <f>SUM(D44+D46)</f>
        <v>18500984</v>
      </c>
      <c r="E48" s="1954">
        <f>SUM(E44+E46)</f>
        <v>2921400</v>
      </c>
    </row>
    <row r="49" spans="1:5" ht="13.5" thickBot="1">
      <c r="A49" s="1961"/>
      <c r="B49" s="1275"/>
      <c r="C49" s="1962"/>
      <c r="D49" s="1962"/>
      <c r="E49" s="1963"/>
    </row>
    <row r="50" spans="1:5" ht="13.5" thickBot="1">
      <c r="A50" s="793"/>
      <c r="B50" s="803" t="s">
        <v>428</v>
      </c>
      <c r="C50" s="1953">
        <f>SUM(C23+C25+C48)</f>
        <v>26343964</v>
      </c>
      <c r="D50" s="1953">
        <f>SUM(D23+D25+D48)</f>
        <v>23422564</v>
      </c>
      <c r="E50" s="1954">
        <f>SUM(E23+E25+E48)</f>
        <v>2921400</v>
      </c>
    </row>
    <row r="51" spans="3:5" ht="12.75">
      <c r="C51" s="1837"/>
      <c r="D51" s="1837"/>
      <c r="E51" s="1837"/>
    </row>
  </sheetData>
  <sheetProtection/>
  <mergeCells count="2">
    <mergeCell ref="A3:E3"/>
    <mergeCell ref="A4:E4"/>
  </mergeCell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10.140625" style="0" customWidth="1"/>
    <col min="2" max="2" width="36.8515625" style="0" bestFit="1" customWidth="1"/>
    <col min="3" max="3" width="11.57421875" style="0" customWidth="1"/>
    <col min="4" max="4" width="14.7109375" style="0" customWidth="1"/>
    <col min="5" max="5" width="13.421875" style="0" customWidth="1"/>
  </cols>
  <sheetData>
    <row r="1" spans="1:7" ht="12.75">
      <c r="A1" s="51" t="s">
        <v>493</v>
      </c>
      <c r="B1" s="51"/>
      <c r="C1" s="51"/>
      <c r="D1" s="51"/>
      <c r="E1" s="51"/>
      <c r="F1" s="51"/>
      <c r="G1" s="51"/>
    </row>
    <row r="2" spans="1:7" ht="12.75">
      <c r="A2" s="398"/>
      <c r="B2" s="398"/>
      <c r="C2" s="398"/>
      <c r="D2" s="398"/>
      <c r="E2" s="398"/>
      <c r="F2" s="398"/>
      <c r="G2" s="398"/>
    </row>
    <row r="3" spans="1:5" ht="12.75">
      <c r="A3" s="2096" t="s">
        <v>769</v>
      </c>
      <c r="B3" s="2096"/>
      <c r="C3" s="2096"/>
      <c r="D3" s="2096"/>
      <c r="E3" s="2096"/>
    </row>
    <row r="4" spans="1:5" ht="12.75">
      <c r="A4" s="1975" t="s">
        <v>450</v>
      </c>
      <c r="B4" s="1975"/>
      <c r="C4" s="1975"/>
      <c r="D4" s="1975"/>
      <c r="E4" s="1975"/>
    </row>
    <row r="5" spans="1:5" ht="12.75">
      <c r="A5" s="47"/>
      <c r="B5" s="47"/>
      <c r="C5" s="47"/>
      <c r="D5" s="47"/>
      <c r="E5" s="47"/>
    </row>
    <row r="6" spans="1:5" ht="12.75">
      <c r="A6" s="47"/>
      <c r="B6" s="47"/>
      <c r="C6" s="47"/>
      <c r="D6" s="47"/>
      <c r="E6" s="47"/>
    </row>
    <row r="7" ht="13.5" thickBot="1">
      <c r="E7" s="1837" t="s">
        <v>329</v>
      </c>
    </row>
    <row r="8" spans="1:5" ht="39" thickBot="1">
      <c r="A8" s="1900" t="s">
        <v>333</v>
      </c>
      <c r="B8" s="1839" t="s">
        <v>334</v>
      </c>
      <c r="C8" s="1840" t="s">
        <v>335</v>
      </c>
      <c r="D8" s="1840" t="s">
        <v>336</v>
      </c>
      <c r="E8" s="1888" t="s">
        <v>337</v>
      </c>
    </row>
    <row r="9" spans="1:5" ht="12.75">
      <c r="A9" s="1901"/>
      <c r="B9" s="1842" t="s">
        <v>451</v>
      </c>
      <c r="C9" s="1783"/>
      <c r="D9" s="1783"/>
      <c r="E9" s="1784"/>
    </row>
    <row r="10" spans="1:5" ht="13.5" thickBot="1">
      <c r="A10" s="1907"/>
      <c r="B10" s="1275"/>
      <c r="C10" s="1895"/>
      <c r="D10" s="1895"/>
      <c r="E10" s="1896"/>
    </row>
    <row r="11" spans="1:5" ht="13.5" thickBot="1">
      <c r="A11" s="1829">
        <v>11</v>
      </c>
      <c r="B11" s="803" t="s">
        <v>345</v>
      </c>
      <c r="C11" s="1674">
        <v>0</v>
      </c>
      <c r="D11" s="1674">
        <v>0</v>
      </c>
      <c r="E11" s="1676">
        <v>0</v>
      </c>
    </row>
    <row r="12" spans="1:5" ht="13.5" thickBot="1">
      <c r="A12" s="1938"/>
      <c r="B12" s="1856"/>
      <c r="C12" s="1780"/>
      <c r="D12" s="1780"/>
      <c r="E12" s="1939"/>
    </row>
    <row r="13" spans="1:5" ht="13.5" thickBot="1">
      <c r="A13" s="1829">
        <v>12</v>
      </c>
      <c r="B13" s="803" t="s">
        <v>378</v>
      </c>
      <c r="C13" s="1674">
        <v>0</v>
      </c>
      <c r="D13" s="1674">
        <v>0</v>
      </c>
      <c r="E13" s="1676">
        <v>0</v>
      </c>
    </row>
    <row r="14" spans="1:5" ht="12.75">
      <c r="A14" s="1905"/>
      <c r="B14" s="1845"/>
      <c r="C14" s="1932"/>
      <c r="D14" s="1932"/>
      <c r="E14" s="1937"/>
    </row>
    <row r="15" spans="1:5" ht="12.75">
      <c r="A15" s="1905" t="s">
        <v>379</v>
      </c>
      <c r="B15" s="1845"/>
      <c r="C15" s="1703"/>
      <c r="D15" s="1703"/>
      <c r="E15" s="1774"/>
    </row>
    <row r="16" spans="1:5" ht="12.75">
      <c r="A16" s="1636">
        <v>131112</v>
      </c>
      <c r="B16" s="1312" t="s">
        <v>480</v>
      </c>
      <c r="C16" s="1639">
        <v>314309</v>
      </c>
      <c r="D16" s="1639">
        <v>5808</v>
      </c>
      <c r="E16" s="1689">
        <f>SUM(C16-D16)</f>
        <v>308501</v>
      </c>
    </row>
    <row r="17" spans="1:5" ht="12.75">
      <c r="A17" s="1636">
        <v>131122</v>
      </c>
      <c r="B17" s="1312" t="s">
        <v>481</v>
      </c>
      <c r="C17" s="1639">
        <v>4394775</v>
      </c>
      <c r="D17" s="1639">
        <v>2303669</v>
      </c>
      <c r="E17" s="1689">
        <f>SUM(C17-D17)</f>
        <v>2091106</v>
      </c>
    </row>
    <row r="18" spans="1:5" ht="12.75">
      <c r="A18" s="1903"/>
      <c r="B18" s="1857" t="s">
        <v>1413</v>
      </c>
      <c r="C18" s="1708">
        <f>SUM(C16:C17)</f>
        <v>4709084</v>
      </c>
      <c r="D18" s="1708">
        <f>SUM(D16:D17)</f>
        <v>2309477</v>
      </c>
      <c r="E18" s="1889">
        <f>SUM(C18-D18)</f>
        <v>2399607</v>
      </c>
    </row>
    <row r="19" spans="1:5" ht="12.75">
      <c r="A19" s="1903"/>
      <c r="B19" s="1857"/>
      <c r="C19" s="1708"/>
      <c r="D19" s="1708"/>
      <c r="E19" s="1889"/>
    </row>
    <row r="20" spans="1:5" ht="12.75">
      <c r="A20" s="1905" t="s">
        <v>385</v>
      </c>
      <c r="B20" s="1845"/>
      <c r="C20" s="1932"/>
      <c r="D20" s="1932"/>
      <c r="E20" s="1937"/>
    </row>
    <row r="21" spans="1:5" ht="12.75">
      <c r="A21" s="1636">
        <v>1311912</v>
      </c>
      <c r="B21" s="1312" t="s">
        <v>482</v>
      </c>
      <c r="C21" s="1639">
        <v>126469</v>
      </c>
      <c r="D21" s="1639">
        <v>126469</v>
      </c>
      <c r="E21" s="1689">
        <v>0</v>
      </c>
    </row>
    <row r="22" spans="1:5" ht="12.75">
      <c r="A22" s="1636">
        <v>1311922</v>
      </c>
      <c r="B22" s="1312" t="s">
        <v>483</v>
      </c>
      <c r="C22" s="1639">
        <v>1726474</v>
      </c>
      <c r="D22" s="1639">
        <v>1726474</v>
      </c>
      <c r="E22" s="1689">
        <v>0</v>
      </c>
    </row>
    <row r="23" spans="1:5" ht="12.75">
      <c r="A23" s="1775"/>
      <c r="B23" s="1845" t="s">
        <v>1413</v>
      </c>
      <c r="C23" s="1708">
        <f>SUM(C21:C22)</f>
        <v>1852943</v>
      </c>
      <c r="D23" s="1708">
        <f>SUM(D21:D22)</f>
        <v>1852943</v>
      </c>
      <c r="E23" s="1889">
        <f>SUM(E21:E22)</f>
        <v>0</v>
      </c>
    </row>
    <row r="24" spans="1:5" ht="12.75">
      <c r="A24" s="1636"/>
      <c r="B24" s="1845"/>
      <c r="C24" s="1639"/>
      <c r="D24" s="1639"/>
      <c r="E24" s="1689"/>
    </row>
    <row r="25" spans="1:5" ht="12.75">
      <c r="A25" s="1775" t="s">
        <v>390</v>
      </c>
      <c r="B25" s="1312"/>
      <c r="C25" s="1639"/>
      <c r="D25" s="1639"/>
      <c r="E25" s="1689"/>
    </row>
    <row r="26" spans="1:5" ht="12.75">
      <c r="A26" s="1636">
        <v>13179</v>
      </c>
      <c r="B26" s="1312" t="s">
        <v>484</v>
      </c>
      <c r="C26" s="1639">
        <v>344388</v>
      </c>
      <c r="D26" s="1639">
        <v>344388</v>
      </c>
      <c r="E26" s="1689">
        <v>0</v>
      </c>
    </row>
    <row r="27" spans="1:5" ht="12.75">
      <c r="A27" s="1636">
        <v>131795</v>
      </c>
      <c r="B27" s="1312" t="s">
        <v>485</v>
      </c>
      <c r="C27" s="1639">
        <v>4358955</v>
      </c>
      <c r="D27" s="1639">
        <v>4358955</v>
      </c>
      <c r="E27" s="1689">
        <v>0</v>
      </c>
    </row>
    <row r="28" spans="1:5" ht="12.75">
      <c r="A28" s="1903"/>
      <c r="B28" s="1857" t="s">
        <v>1413</v>
      </c>
      <c r="C28" s="1708">
        <f>SUM(C26:C27)</f>
        <v>4703343</v>
      </c>
      <c r="D28" s="1708">
        <f>SUM(D26:D27)</f>
        <v>4703343</v>
      </c>
      <c r="E28" s="1889">
        <f>SUM(E26:E27)</f>
        <v>0</v>
      </c>
    </row>
    <row r="29" spans="1:5" ht="12.75">
      <c r="A29" s="1249"/>
      <c r="B29" s="1239"/>
      <c r="C29" s="1883"/>
      <c r="D29" s="1883"/>
      <c r="E29" s="1891"/>
    </row>
    <row r="30" spans="1:5" ht="12.75">
      <c r="A30" s="1636">
        <v>131912</v>
      </c>
      <c r="B30" s="1312" t="s">
        <v>394</v>
      </c>
      <c r="C30" s="1639">
        <v>371990</v>
      </c>
      <c r="D30" s="1639">
        <v>371990</v>
      </c>
      <c r="E30" s="1689">
        <v>0</v>
      </c>
    </row>
    <row r="31" spans="1:5" ht="12.75">
      <c r="A31" s="1636">
        <v>131922</v>
      </c>
      <c r="B31" s="1241" t="s">
        <v>394</v>
      </c>
      <c r="C31" s="1639">
        <v>1167890</v>
      </c>
      <c r="D31" s="1639">
        <v>1167890</v>
      </c>
      <c r="E31" s="1689">
        <v>0</v>
      </c>
    </row>
    <row r="32" spans="1:5" ht="12.75">
      <c r="A32" s="1903"/>
      <c r="B32" s="1857" t="s">
        <v>1413</v>
      </c>
      <c r="C32" s="1708">
        <f>SUM(C30:C31)</f>
        <v>1539880</v>
      </c>
      <c r="D32" s="1708">
        <f>SUM(D30:D31)</f>
        <v>1539880</v>
      </c>
      <c r="E32" s="1889">
        <f>SUM(E30:E31)</f>
        <v>0</v>
      </c>
    </row>
    <row r="33" spans="1:5" ht="13.5" thickBot="1">
      <c r="A33" s="1249"/>
      <c r="B33" s="1239"/>
      <c r="C33" s="1883"/>
      <c r="D33" s="1883"/>
      <c r="E33" s="1891"/>
    </row>
    <row r="34" spans="1:5" ht="13.5" thickBot="1">
      <c r="A34" s="1829">
        <v>131</v>
      </c>
      <c r="B34" s="803" t="s">
        <v>395</v>
      </c>
      <c r="C34" s="1674">
        <f>SUM(C18+C23+C28+C32)</f>
        <v>12805250</v>
      </c>
      <c r="D34" s="1674">
        <f>SUM(D18+D23+D28+D32)</f>
        <v>10405643</v>
      </c>
      <c r="E34" s="1676">
        <f>SUM(E18+E23+E28+E32)</f>
        <v>2399607</v>
      </c>
    </row>
    <row r="35" spans="1:5" ht="13.5" thickBot="1">
      <c r="A35" s="1249"/>
      <c r="B35" s="1239"/>
      <c r="C35" s="1755"/>
      <c r="D35" s="1755"/>
      <c r="E35" s="1791"/>
    </row>
    <row r="36" spans="1:5" ht="13.5" thickBot="1">
      <c r="A36" s="1829">
        <v>132</v>
      </c>
      <c r="B36" s="803" t="s">
        <v>461</v>
      </c>
      <c r="C36" s="1674">
        <v>0</v>
      </c>
      <c r="D36" s="1674">
        <v>0</v>
      </c>
      <c r="E36" s="1676">
        <v>0</v>
      </c>
    </row>
    <row r="37" spans="1:5" ht="13.5" thickBot="1">
      <c r="A37" s="1933"/>
      <c r="B37" s="1239"/>
      <c r="C37" s="1755"/>
      <c r="D37" s="1755"/>
      <c r="E37" s="1791"/>
    </row>
    <row r="38" spans="1:5" ht="13.5" thickBot="1">
      <c r="A38" s="1934">
        <v>13</v>
      </c>
      <c r="B38" s="810" t="s">
        <v>401</v>
      </c>
      <c r="C38" s="1795">
        <f>SUM(C34+C36)</f>
        <v>12805250</v>
      </c>
      <c r="D38" s="1795">
        <f>SUM(D34+D36)</f>
        <v>10405643</v>
      </c>
      <c r="E38" s="1798">
        <f>SUM(E34+E36)</f>
        <v>2399607</v>
      </c>
    </row>
    <row r="39" spans="1:5" ht="13.5" thickBot="1">
      <c r="A39" s="1935"/>
      <c r="B39" s="1275"/>
      <c r="C39" s="1895"/>
      <c r="D39" s="1895"/>
      <c r="E39" s="1896"/>
    </row>
    <row r="40" spans="1:5" ht="13.5" thickBot="1">
      <c r="A40" s="793"/>
      <c r="B40" s="803" t="s">
        <v>428</v>
      </c>
      <c r="C40" s="1674">
        <f>SUM(C11+C13+C38)</f>
        <v>12805250</v>
      </c>
      <c r="D40" s="1674">
        <f>SUM(D11+D13+D38)</f>
        <v>10405643</v>
      </c>
      <c r="E40" s="1676">
        <f>SUM(E11+E13+E38)</f>
        <v>2399607</v>
      </c>
    </row>
  </sheetData>
  <sheetProtection/>
  <mergeCells count="2"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4"/>
  <sheetViews>
    <sheetView zoomScalePageLayoutView="0" workbookViewId="0" topLeftCell="B1">
      <selection activeCell="B1" sqref="B1:C1"/>
    </sheetView>
  </sheetViews>
  <sheetFormatPr defaultColWidth="12.00390625" defaultRowHeight="12.75"/>
  <cols>
    <col min="1" max="1" width="0.2890625" style="1" hidden="1" customWidth="1"/>
    <col min="2" max="2" width="59.28125" style="3" bestFit="1" customWidth="1"/>
    <col min="3" max="5" width="13.28125" style="3" customWidth="1"/>
    <col min="6" max="7" width="13.7109375" style="1" bestFit="1" customWidth="1"/>
    <col min="8" max="8" width="15.00390625" style="1" customWidth="1"/>
    <col min="9" max="9" width="16.140625" style="1380" bestFit="1" customWidth="1"/>
    <col min="10" max="10" width="9.28125" style="1" customWidth="1"/>
    <col min="11" max="16384" width="12.00390625" style="1" customWidth="1"/>
  </cols>
  <sheetData>
    <row r="1" spans="2:5" ht="15">
      <c r="B1" s="1986" t="s">
        <v>613</v>
      </c>
      <c r="C1" s="1986"/>
      <c r="D1" s="108"/>
      <c r="E1" s="108"/>
    </row>
    <row r="2" spans="2:5" ht="15">
      <c r="B2" s="110"/>
      <c r="C2" s="110"/>
      <c r="D2" s="108"/>
      <c r="E2" s="108"/>
    </row>
    <row r="3" spans="2:3" ht="15.75">
      <c r="B3" s="9"/>
      <c r="C3" s="9"/>
    </row>
    <row r="4" spans="2:9" ht="15.75" customHeight="1">
      <c r="B4" s="1989" t="s">
        <v>8</v>
      </c>
      <c r="C4" s="1989"/>
      <c r="D4" s="1989"/>
      <c r="E4" s="1989"/>
      <c r="F4" s="1989"/>
      <c r="G4" s="1989"/>
      <c r="H4" s="1989"/>
      <c r="I4" s="1989"/>
    </row>
    <row r="5" spans="2:9" ht="15.75">
      <c r="B5" s="1990" t="s">
        <v>89</v>
      </c>
      <c r="C5" s="1990"/>
      <c r="D5" s="1990"/>
      <c r="E5" s="1990"/>
      <c r="F5" s="1990"/>
      <c r="G5" s="1990"/>
      <c r="H5" s="1990"/>
      <c r="I5" s="1990"/>
    </row>
    <row r="6" spans="2:9" ht="15.75">
      <c r="B6" s="845"/>
      <c r="C6" s="845"/>
      <c r="D6" s="845"/>
      <c r="E6" s="845"/>
      <c r="F6" s="845"/>
      <c r="G6" s="845"/>
      <c r="H6" s="845"/>
      <c r="I6" s="845"/>
    </row>
    <row r="7" spans="2:9" ht="15.75">
      <c r="B7" s="845"/>
      <c r="C7" s="845"/>
      <c r="D7" s="845"/>
      <c r="E7" s="845"/>
      <c r="F7" s="845"/>
      <c r="G7" s="845"/>
      <c r="H7" s="845"/>
      <c r="I7" s="845"/>
    </row>
    <row r="8" spans="2:9" ht="15.75" thickBot="1">
      <c r="B8" s="488"/>
      <c r="C8" s="16"/>
      <c r="D8" s="16"/>
      <c r="E8" s="16"/>
      <c r="F8" s="16"/>
      <c r="G8" s="16"/>
      <c r="H8" s="16"/>
      <c r="I8" s="1381" t="s">
        <v>1406</v>
      </c>
    </row>
    <row r="9" spans="2:9" ht="30.75" thickBot="1">
      <c r="B9" s="489" t="s">
        <v>69</v>
      </c>
      <c r="C9" s="477" t="s">
        <v>515</v>
      </c>
      <c r="D9" s="616" t="s">
        <v>516</v>
      </c>
      <c r="E9" s="426" t="s">
        <v>655</v>
      </c>
      <c r="F9" s="372" t="s">
        <v>678</v>
      </c>
      <c r="G9" s="372" t="s">
        <v>698</v>
      </c>
      <c r="H9" s="685" t="s">
        <v>729</v>
      </c>
      <c r="I9" s="1394" t="s">
        <v>1483</v>
      </c>
    </row>
    <row r="10" spans="2:9" s="68" customFormat="1" ht="15.75" thickBot="1">
      <c r="B10" s="1987" t="s">
        <v>1448</v>
      </c>
      <c r="C10" s="1988"/>
      <c r="D10" s="617"/>
      <c r="E10" s="617"/>
      <c r="F10" s="617"/>
      <c r="G10" s="930"/>
      <c r="H10" s="945"/>
      <c r="I10" s="1382"/>
    </row>
    <row r="11" spans="2:9" s="67" customFormat="1" ht="16.5" thickBot="1">
      <c r="B11" s="490" t="s">
        <v>495</v>
      </c>
      <c r="C11" s="478">
        <f aca="true" t="shared" si="0" ref="C11:H11">SUM(C12:C16)</f>
        <v>42059</v>
      </c>
      <c r="D11" s="478">
        <f t="shared" si="0"/>
        <v>45293</v>
      </c>
      <c r="E11" s="478">
        <f t="shared" si="0"/>
        <v>57544</v>
      </c>
      <c r="F11" s="478">
        <f t="shared" si="0"/>
        <v>57544</v>
      </c>
      <c r="G11" s="931">
        <f>SUM(G12:G16)</f>
        <v>60207</v>
      </c>
      <c r="H11" s="946">
        <f t="shared" si="0"/>
        <v>55173</v>
      </c>
      <c r="I11" s="1387">
        <f aca="true" t="shared" si="1" ref="I11:I19">SUM(H11/G11*100)</f>
        <v>91.6388459813643</v>
      </c>
    </row>
    <row r="12" spans="2:9" ht="15">
      <c r="B12" s="507" t="s">
        <v>18</v>
      </c>
      <c r="C12" s="508">
        <f>SUM('[1]3_mell'!C8)</f>
        <v>21048</v>
      </c>
      <c r="D12" s="508">
        <v>24282</v>
      </c>
      <c r="E12" s="508">
        <v>36282</v>
      </c>
      <c r="F12" s="508">
        <v>36282</v>
      </c>
      <c r="G12" s="932">
        <v>35072</v>
      </c>
      <c r="H12" s="947">
        <v>31075</v>
      </c>
      <c r="I12" s="1388">
        <f t="shared" si="1"/>
        <v>88.60344434306569</v>
      </c>
    </row>
    <row r="13" spans="2:10" ht="15">
      <c r="B13" s="492" t="s">
        <v>19</v>
      </c>
      <c r="C13" s="479">
        <f>SUM('[1]3_mell'!C28)</f>
        <v>469</v>
      </c>
      <c r="D13" s="479">
        <f>SUM('[1]3_mell'!D28)</f>
        <v>469</v>
      </c>
      <c r="E13" s="479">
        <v>720</v>
      </c>
      <c r="F13" s="479">
        <v>720</v>
      </c>
      <c r="G13" s="658">
        <v>1038</v>
      </c>
      <c r="H13" s="948">
        <v>1020</v>
      </c>
      <c r="I13" s="1384">
        <f t="shared" si="1"/>
        <v>98.26589595375722</v>
      </c>
      <c r="J13" s="1234"/>
    </row>
    <row r="14" spans="2:9" ht="15">
      <c r="B14" s="492" t="s">
        <v>65</v>
      </c>
      <c r="C14" s="479">
        <f>SUM('[1]3_mell'!C31)</f>
        <v>7709</v>
      </c>
      <c r="D14" s="479">
        <f>SUM('[1]3_mell'!D31)</f>
        <v>7709</v>
      </c>
      <c r="E14" s="479">
        <v>7709</v>
      </c>
      <c r="F14" s="479">
        <v>7709</v>
      </c>
      <c r="G14" s="658">
        <v>7731</v>
      </c>
      <c r="H14" s="948">
        <v>7455</v>
      </c>
      <c r="I14" s="1384">
        <f t="shared" si="1"/>
        <v>96.42995731470702</v>
      </c>
    </row>
    <row r="15" spans="2:9" ht="15">
      <c r="B15" s="492" t="s">
        <v>66</v>
      </c>
      <c r="C15" s="479">
        <f>SUM('[1]3_mell'!C36)</f>
        <v>5135</v>
      </c>
      <c r="D15" s="479">
        <v>5135</v>
      </c>
      <c r="E15" s="479">
        <v>5135</v>
      </c>
      <c r="F15" s="479">
        <v>5135</v>
      </c>
      <c r="G15" s="658">
        <v>5778</v>
      </c>
      <c r="H15" s="948">
        <v>5778</v>
      </c>
      <c r="I15" s="1384">
        <f t="shared" si="1"/>
        <v>100</v>
      </c>
    </row>
    <row r="16" spans="2:9" ht="15.75" thickBot="1">
      <c r="B16" s="493" t="s">
        <v>67</v>
      </c>
      <c r="C16" s="480">
        <f>SUM('[1]3_mell'!C41)</f>
        <v>7698</v>
      </c>
      <c r="D16" s="480">
        <f>SUM('[1]3_mell'!D41)</f>
        <v>7698</v>
      </c>
      <c r="E16" s="480">
        <v>7698</v>
      </c>
      <c r="F16" s="480">
        <v>7698</v>
      </c>
      <c r="G16" s="933">
        <v>10588</v>
      </c>
      <c r="H16" s="949">
        <v>9845</v>
      </c>
      <c r="I16" s="1385">
        <f t="shared" si="1"/>
        <v>92.9826218360408</v>
      </c>
    </row>
    <row r="17" spans="2:9" s="67" customFormat="1" ht="16.5" thickBot="1">
      <c r="B17" s="494" t="s">
        <v>1449</v>
      </c>
      <c r="C17" s="481">
        <f aca="true" t="shared" si="2" ref="C17:H17">SUM(C18:C23)</f>
        <v>205300</v>
      </c>
      <c r="D17" s="481">
        <f t="shared" si="2"/>
        <v>205300</v>
      </c>
      <c r="E17" s="481">
        <f t="shared" si="2"/>
        <v>205300</v>
      </c>
      <c r="F17" s="481">
        <f t="shared" si="2"/>
        <v>205300</v>
      </c>
      <c r="G17" s="934">
        <f>SUM(G18:G23)</f>
        <v>292646</v>
      </c>
      <c r="H17" s="950">
        <f t="shared" si="2"/>
        <v>291322</v>
      </c>
      <c r="I17" s="1383">
        <f t="shared" si="1"/>
        <v>99.5475762525372</v>
      </c>
    </row>
    <row r="18" spans="2:9" ht="15">
      <c r="B18" s="491" t="s">
        <v>20</v>
      </c>
      <c r="C18" s="474">
        <v>185000</v>
      </c>
      <c r="D18" s="474">
        <v>185000</v>
      </c>
      <c r="E18" s="474">
        <v>185000</v>
      </c>
      <c r="F18" s="474">
        <v>185000</v>
      </c>
      <c r="G18" s="711">
        <v>269014</v>
      </c>
      <c r="H18" s="951">
        <v>269014</v>
      </c>
      <c r="I18" s="1386">
        <f t="shared" si="1"/>
        <v>100</v>
      </c>
    </row>
    <row r="19" spans="2:9" ht="15">
      <c r="B19" s="492" t="s">
        <v>21</v>
      </c>
      <c r="C19" s="479">
        <v>1400</v>
      </c>
      <c r="D19" s="479">
        <v>1400</v>
      </c>
      <c r="E19" s="479">
        <v>1400</v>
      </c>
      <c r="F19" s="479">
        <v>1400</v>
      </c>
      <c r="G19" s="658">
        <v>1400</v>
      </c>
      <c r="H19" s="948">
        <v>1418</v>
      </c>
      <c r="I19" s="1384">
        <f t="shared" si="1"/>
        <v>101.28571428571429</v>
      </c>
    </row>
    <row r="20" spans="2:9" ht="15">
      <c r="B20" s="492" t="s">
        <v>972</v>
      </c>
      <c r="C20" s="479">
        <v>0</v>
      </c>
      <c r="D20" s="479">
        <v>0</v>
      </c>
      <c r="E20" s="479">
        <v>0</v>
      </c>
      <c r="F20" s="479">
        <v>0</v>
      </c>
      <c r="G20" s="658">
        <v>0</v>
      </c>
      <c r="H20" s="948">
        <v>136</v>
      </c>
      <c r="I20" s="1384">
        <v>0</v>
      </c>
    </row>
    <row r="21" spans="2:9" ht="15">
      <c r="B21" s="492" t="s">
        <v>22</v>
      </c>
      <c r="C21" s="479">
        <v>8700</v>
      </c>
      <c r="D21" s="479">
        <v>8700</v>
      </c>
      <c r="E21" s="479">
        <v>8700</v>
      </c>
      <c r="F21" s="479">
        <v>8700</v>
      </c>
      <c r="G21" s="658">
        <v>9482</v>
      </c>
      <c r="H21" s="948">
        <v>9482</v>
      </c>
      <c r="I21" s="1384">
        <f aca="true" t="shared" si="3" ref="I21:I32">SUM(H21/G21*100)</f>
        <v>100</v>
      </c>
    </row>
    <row r="22" spans="2:9" ht="15">
      <c r="B22" s="492" t="s">
        <v>23</v>
      </c>
      <c r="C22" s="479">
        <v>8500</v>
      </c>
      <c r="D22" s="479">
        <v>8500</v>
      </c>
      <c r="E22" s="479">
        <v>8500</v>
      </c>
      <c r="F22" s="479">
        <v>8500</v>
      </c>
      <c r="G22" s="658">
        <v>8500</v>
      </c>
      <c r="H22" s="948">
        <v>8381</v>
      </c>
      <c r="I22" s="1384">
        <f t="shared" si="3"/>
        <v>98.6</v>
      </c>
    </row>
    <row r="23" spans="2:10" ht="15.75" thickBot="1">
      <c r="B23" s="495" t="s">
        <v>971</v>
      </c>
      <c r="C23" s="482">
        <v>1700</v>
      </c>
      <c r="D23" s="482">
        <v>1700</v>
      </c>
      <c r="E23" s="482">
        <v>1700</v>
      </c>
      <c r="F23" s="482">
        <v>1700</v>
      </c>
      <c r="G23" s="935">
        <v>4250</v>
      </c>
      <c r="H23" s="952">
        <v>2891</v>
      </c>
      <c r="I23" s="1385">
        <f t="shared" si="3"/>
        <v>68.0235294117647</v>
      </c>
      <c r="J23" s="662"/>
    </row>
    <row r="24" spans="2:9" s="67" customFormat="1" ht="16.5" thickBot="1">
      <c r="B24" s="490" t="s">
        <v>502</v>
      </c>
      <c r="C24" s="478">
        <f aca="true" t="shared" si="4" ref="C24:H24">SUM(C25:C25)</f>
        <v>32000</v>
      </c>
      <c r="D24" s="478">
        <f t="shared" si="4"/>
        <v>32000</v>
      </c>
      <c r="E24" s="478">
        <f t="shared" si="4"/>
        <v>32000</v>
      </c>
      <c r="F24" s="478">
        <f t="shared" si="4"/>
        <v>32000</v>
      </c>
      <c r="G24" s="931">
        <f t="shared" si="4"/>
        <v>32992</v>
      </c>
      <c r="H24" s="946">
        <f t="shared" si="4"/>
        <v>32992</v>
      </c>
      <c r="I24" s="1383">
        <f t="shared" si="3"/>
        <v>100</v>
      </c>
    </row>
    <row r="25" spans="2:9" ht="15.75" thickBot="1">
      <c r="B25" s="496" t="s">
        <v>24</v>
      </c>
      <c r="C25" s="483">
        <v>32000</v>
      </c>
      <c r="D25" s="483">
        <v>32000</v>
      </c>
      <c r="E25" s="483">
        <v>32000</v>
      </c>
      <c r="F25" s="483">
        <v>32000</v>
      </c>
      <c r="G25" s="661">
        <v>32992</v>
      </c>
      <c r="H25" s="953">
        <v>32992</v>
      </c>
      <c r="I25" s="1386">
        <f t="shared" si="3"/>
        <v>100</v>
      </c>
    </row>
    <row r="26" spans="2:10" s="2" customFormat="1" ht="16.5" thickBot="1">
      <c r="B26" s="497" t="s">
        <v>324</v>
      </c>
      <c r="C26" s="484">
        <f>SUM(C27:C29)</f>
        <v>272152</v>
      </c>
      <c r="D26" s="484">
        <f>SUM(D27:D32)</f>
        <v>317728</v>
      </c>
      <c r="E26" s="484">
        <f>SUM(E27:E32)</f>
        <v>321633</v>
      </c>
      <c r="F26" s="484">
        <f>SUM(F27:F32)</f>
        <v>323325</v>
      </c>
      <c r="G26" s="936">
        <f>SUM(G27:G32)</f>
        <v>355223</v>
      </c>
      <c r="H26" s="954">
        <f>SUM(H27:H32)</f>
        <v>355223</v>
      </c>
      <c r="I26" s="1387">
        <f t="shared" si="3"/>
        <v>100</v>
      </c>
      <c r="J26" s="663"/>
    </row>
    <row r="27" spans="2:10" ht="15">
      <c r="B27" s="498" t="s">
        <v>288</v>
      </c>
      <c r="C27" s="474">
        <v>142939</v>
      </c>
      <c r="D27" s="474">
        <v>142937</v>
      </c>
      <c r="E27" s="474">
        <v>142937</v>
      </c>
      <c r="F27" s="474">
        <v>142937</v>
      </c>
      <c r="G27" s="711">
        <v>142937</v>
      </c>
      <c r="H27" s="951">
        <v>142937</v>
      </c>
      <c r="I27" s="1388">
        <f t="shared" si="3"/>
        <v>100</v>
      </c>
      <c r="J27" s="662"/>
    </row>
    <row r="28" spans="2:9" ht="15">
      <c r="B28" s="499" t="s">
        <v>666</v>
      </c>
      <c r="C28" s="479">
        <v>105335</v>
      </c>
      <c r="D28" s="479">
        <v>88668</v>
      </c>
      <c r="E28" s="479">
        <v>88668</v>
      </c>
      <c r="F28" s="479">
        <v>88668</v>
      </c>
      <c r="G28" s="658">
        <v>88668</v>
      </c>
      <c r="H28" s="948">
        <v>88668</v>
      </c>
      <c r="I28" s="1384">
        <f t="shared" si="3"/>
        <v>100</v>
      </c>
    </row>
    <row r="29" spans="2:9" ht="15">
      <c r="B29" s="500" t="s">
        <v>667</v>
      </c>
      <c r="C29" s="479">
        <v>23878</v>
      </c>
      <c r="D29" s="479">
        <v>68467</v>
      </c>
      <c r="E29" s="479">
        <v>68467</v>
      </c>
      <c r="F29" s="479">
        <v>68467</v>
      </c>
      <c r="G29" s="658">
        <v>99684</v>
      </c>
      <c r="H29" s="948">
        <v>99684</v>
      </c>
      <c r="I29" s="1384">
        <f t="shared" si="3"/>
        <v>100</v>
      </c>
    </row>
    <row r="30" spans="2:9" ht="15">
      <c r="B30" s="500" t="s">
        <v>325</v>
      </c>
      <c r="C30" s="483">
        <v>0</v>
      </c>
      <c r="D30" s="483">
        <v>8689</v>
      </c>
      <c r="E30" s="483">
        <v>8689</v>
      </c>
      <c r="F30" s="483">
        <v>8689</v>
      </c>
      <c r="G30" s="661">
        <v>8689</v>
      </c>
      <c r="H30" s="953">
        <v>8689</v>
      </c>
      <c r="I30" s="1384">
        <f t="shared" si="3"/>
        <v>100</v>
      </c>
    </row>
    <row r="31" spans="2:9" ht="15">
      <c r="B31" s="492" t="s">
        <v>326</v>
      </c>
      <c r="C31" s="483">
        <v>0</v>
      </c>
      <c r="D31" s="483">
        <v>5482</v>
      </c>
      <c r="E31" s="483">
        <v>7202</v>
      </c>
      <c r="F31" s="483">
        <v>7202</v>
      </c>
      <c r="G31" s="661">
        <v>7202</v>
      </c>
      <c r="H31" s="953">
        <v>7202</v>
      </c>
      <c r="I31" s="1384">
        <f t="shared" si="3"/>
        <v>100</v>
      </c>
    </row>
    <row r="32" spans="2:9" ht="15.75" thickBot="1">
      <c r="B32" s="501" t="s">
        <v>327</v>
      </c>
      <c r="C32" s="480">
        <v>0</v>
      </c>
      <c r="D32" s="480">
        <v>3485</v>
      </c>
      <c r="E32" s="480">
        <v>5670</v>
      </c>
      <c r="F32" s="480">
        <v>7362</v>
      </c>
      <c r="G32" s="933">
        <v>8043</v>
      </c>
      <c r="H32" s="949">
        <v>8043</v>
      </c>
      <c r="I32" s="1385">
        <f t="shared" si="3"/>
        <v>100</v>
      </c>
    </row>
    <row r="33" spans="2:9" ht="16.5" thickBot="1">
      <c r="B33" s="502" t="s">
        <v>525</v>
      </c>
      <c r="C33" s="485">
        <v>20351</v>
      </c>
      <c r="D33" s="485">
        <v>0</v>
      </c>
      <c r="E33" s="485">
        <v>0</v>
      </c>
      <c r="F33" s="485">
        <v>0</v>
      </c>
      <c r="G33" s="937">
        <v>0</v>
      </c>
      <c r="H33" s="955">
        <v>0</v>
      </c>
      <c r="I33" s="1389">
        <v>0</v>
      </c>
    </row>
    <row r="34" spans="2:9" ht="15.75" thickBot="1">
      <c r="B34" s="501" t="s">
        <v>527</v>
      </c>
      <c r="C34" s="535">
        <v>0</v>
      </c>
      <c r="D34" s="535">
        <v>181000</v>
      </c>
      <c r="E34" s="535">
        <v>181638</v>
      </c>
      <c r="F34" s="535">
        <v>181638</v>
      </c>
      <c r="G34" s="938">
        <v>204102</v>
      </c>
      <c r="H34" s="956">
        <v>204102</v>
      </c>
      <c r="I34" s="1384">
        <f>SUM(H34/G34*100)</f>
        <v>100</v>
      </c>
    </row>
    <row r="35" spans="2:9" ht="16.5" thickBot="1">
      <c r="B35" s="490" t="s">
        <v>1453</v>
      </c>
      <c r="C35" s="481">
        <f aca="true" t="shared" si="5" ref="C35:H35">SUM(C36)</f>
        <v>1100</v>
      </c>
      <c r="D35" s="481">
        <f t="shared" si="5"/>
        <v>1100</v>
      </c>
      <c r="E35" s="485">
        <f t="shared" si="5"/>
        <v>1341</v>
      </c>
      <c r="F35" s="485">
        <f t="shared" si="5"/>
        <v>1341</v>
      </c>
      <c r="G35" s="937">
        <f t="shared" si="5"/>
        <v>1291</v>
      </c>
      <c r="H35" s="955">
        <f t="shared" si="5"/>
        <v>1904</v>
      </c>
      <c r="I35" s="1387">
        <f>SUM(H35/G35*100)</f>
        <v>147.48257164988382</v>
      </c>
    </row>
    <row r="36" spans="2:10" s="67" customFormat="1" ht="16.5" thickBot="1">
      <c r="B36" s="503" t="s">
        <v>25</v>
      </c>
      <c r="C36" s="409">
        <v>1100</v>
      </c>
      <c r="D36" s="409">
        <v>1100</v>
      </c>
      <c r="E36" s="409">
        <v>1341</v>
      </c>
      <c r="F36" s="409">
        <v>1341</v>
      </c>
      <c r="G36" s="710">
        <v>1291</v>
      </c>
      <c r="H36" s="3">
        <v>1904</v>
      </c>
      <c r="I36" s="1388">
        <f>SUM(H36/G36*100)</f>
        <v>147.48257164988382</v>
      </c>
      <c r="J36" s="1234"/>
    </row>
    <row r="37" spans="2:10" ht="16.5" thickBot="1">
      <c r="B37" s="502" t="s">
        <v>496</v>
      </c>
      <c r="C37" s="311">
        <f>SUM(C38:C47)</f>
        <v>102583</v>
      </c>
      <c r="D37" s="311">
        <f>SUM(D38:D49)</f>
        <v>104571</v>
      </c>
      <c r="E37" s="311">
        <f>SUM(E38:E49)</f>
        <v>128392</v>
      </c>
      <c r="F37" s="311">
        <f>SUM(F38:F49)</f>
        <v>138125</v>
      </c>
      <c r="G37" s="709">
        <f>SUM(G38:G49)</f>
        <v>82244</v>
      </c>
      <c r="H37" s="957">
        <f>SUM(H38:H49)</f>
        <v>82244</v>
      </c>
      <c r="I37" s="1387">
        <f>SUM(H37/G37*100)</f>
        <v>100</v>
      </c>
      <c r="J37" s="662"/>
    </row>
    <row r="38" spans="2:9" ht="15">
      <c r="B38" s="491" t="s">
        <v>26</v>
      </c>
      <c r="C38" s="474">
        <v>64534</v>
      </c>
      <c r="D38" s="474">
        <v>43999</v>
      </c>
      <c r="E38" s="474">
        <v>43999</v>
      </c>
      <c r="F38" s="474">
        <v>43999</v>
      </c>
      <c r="G38" s="711">
        <v>0</v>
      </c>
      <c r="H38" s="951">
        <v>0</v>
      </c>
      <c r="I38" s="1388">
        <v>0</v>
      </c>
    </row>
    <row r="39" spans="2:9" ht="15">
      <c r="B39" s="492" t="s">
        <v>27</v>
      </c>
      <c r="C39" s="479">
        <v>12060</v>
      </c>
      <c r="D39" s="479">
        <v>12060</v>
      </c>
      <c r="E39" s="479">
        <v>12060</v>
      </c>
      <c r="F39" s="479">
        <v>12060</v>
      </c>
      <c r="G39" s="658">
        <v>13602</v>
      </c>
      <c r="H39" s="948">
        <v>13602</v>
      </c>
      <c r="I39" s="1384">
        <f>SUM(H39/G39*100)</f>
        <v>100</v>
      </c>
    </row>
    <row r="40" spans="2:10" ht="15">
      <c r="B40" s="492" t="s">
        <v>691</v>
      </c>
      <c r="C40" s="479">
        <v>0</v>
      </c>
      <c r="D40" s="479">
        <v>0</v>
      </c>
      <c r="E40" s="479">
        <v>0</v>
      </c>
      <c r="F40" s="479">
        <v>1772</v>
      </c>
      <c r="G40" s="658">
        <v>1772</v>
      </c>
      <c r="H40" s="948">
        <v>1772</v>
      </c>
      <c r="I40" s="1384">
        <f>SUM(H40/G40*100)</f>
        <v>100</v>
      </c>
      <c r="J40" s="662"/>
    </row>
    <row r="41" spans="2:9" ht="15">
      <c r="B41" s="492" t="s">
        <v>28</v>
      </c>
      <c r="C41" s="479">
        <v>25989</v>
      </c>
      <c r="D41" s="479">
        <v>25989</v>
      </c>
      <c r="E41" s="479">
        <v>46616</v>
      </c>
      <c r="F41" s="479">
        <v>53734</v>
      </c>
      <c r="G41" s="658">
        <v>55300</v>
      </c>
      <c r="H41" s="948">
        <v>55300</v>
      </c>
      <c r="I41" s="1384">
        <f>SUM(H41/G41*100)</f>
        <v>100</v>
      </c>
    </row>
    <row r="42" spans="2:9" ht="15">
      <c r="B42" s="496" t="s">
        <v>528</v>
      </c>
      <c r="C42" s="483">
        <v>0</v>
      </c>
      <c r="D42" s="483">
        <v>531</v>
      </c>
      <c r="E42" s="483">
        <v>531</v>
      </c>
      <c r="F42" s="483">
        <v>1021</v>
      </c>
      <c r="G42" s="661">
        <v>1022</v>
      </c>
      <c r="H42" s="953">
        <v>1022</v>
      </c>
      <c r="I42" s="1384">
        <f>SUM(H42/G42*100)</f>
        <v>100</v>
      </c>
    </row>
    <row r="43" spans="2:9" ht="15">
      <c r="B43" s="496" t="s">
        <v>529</v>
      </c>
      <c r="C43" s="483">
        <v>0</v>
      </c>
      <c r="D43" s="483">
        <v>5483</v>
      </c>
      <c r="E43" s="483">
        <v>5483</v>
      </c>
      <c r="F43" s="483">
        <v>5483</v>
      </c>
      <c r="G43" s="661">
        <v>0</v>
      </c>
      <c r="H43" s="953">
        <v>0</v>
      </c>
      <c r="I43" s="1384">
        <v>0</v>
      </c>
    </row>
    <row r="44" spans="2:9" ht="15">
      <c r="B44" s="496" t="s">
        <v>530</v>
      </c>
      <c r="C44" s="483">
        <v>0</v>
      </c>
      <c r="D44" s="483">
        <v>2716</v>
      </c>
      <c r="E44" s="483">
        <v>2716</v>
      </c>
      <c r="F44" s="483">
        <v>2716</v>
      </c>
      <c r="G44" s="661">
        <v>2716</v>
      </c>
      <c r="H44" s="953">
        <v>2716</v>
      </c>
      <c r="I44" s="1384">
        <f>SUM(H44/G44*100)</f>
        <v>100</v>
      </c>
    </row>
    <row r="45" spans="2:9" ht="15">
      <c r="B45" s="496" t="s">
        <v>658</v>
      </c>
      <c r="C45" s="483">
        <v>0</v>
      </c>
      <c r="D45" s="483">
        <v>0</v>
      </c>
      <c r="E45" s="483">
        <v>180</v>
      </c>
      <c r="F45" s="483">
        <v>180</v>
      </c>
      <c r="G45" s="661">
        <v>180</v>
      </c>
      <c r="H45" s="953">
        <v>180</v>
      </c>
      <c r="I45" s="1384">
        <f>SUM(H45/G45*100)</f>
        <v>100</v>
      </c>
    </row>
    <row r="46" spans="2:9" ht="15">
      <c r="B46" s="496" t="s">
        <v>659</v>
      </c>
      <c r="C46" s="483">
        <v>0</v>
      </c>
      <c r="D46" s="483">
        <v>0</v>
      </c>
      <c r="E46" s="483">
        <v>90</v>
      </c>
      <c r="F46" s="483">
        <v>90</v>
      </c>
      <c r="G46" s="661">
        <v>90</v>
      </c>
      <c r="H46" s="953">
        <v>90</v>
      </c>
      <c r="I46" s="1384">
        <f>SUM(H46/G46*100)</f>
        <v>100</v>
      </c>
    </row>
    <row r="47" spans="2:9" ht="15">
      <c r="B47" s="492" t="s">
        <v>660</v>
      </c>
      <c r="C47" s="479">
        <v>0</v>
      </c>
      <c r="D47" s="479">
        <v>0</v>
      </c>
      <c r="E47" s="479">
        <v>2924</v>
      </c>
      <c r="F47" s="479">
        <v>3277</v>
      </c>
      <c r="G47" s="658">
        <v>3276</v>
      </c>
      <c r="H47" s="948">
        <v>3276</v>
      </c>
      <c r="I47" s="1384">
        <f>SUM(H47/G47*100)</f>
        <v>100</v>
      </c>
    </row>
    <row r="48" spans="2:9" ht="15">
      <c r="B48" s="505" t="s">
        <v>700</v>
      </c>
      <c r="C48" s="409">
        <v>0</v>
      </c>
      <c r="D48" s="409">
        <v>0</v>
      </c>
      <c r="E48" s="409">
        <v>0</v>
      </c>
      <c r="F48" s="409">
        <v>0</v>
      </c>
      <c r="G48" s="710">
        <v>4286</v>
      </c>
      <c r="H48" s="3">
        <v>4286</v>
      </c>
      <c r="I48" s="1384">
        <f>SUM(H48/G48*100)</f>
        <v>100</v>
      </c>
    </row>
    <row r="49" spans="2:10" ht="15.75" thickBot="1">
      <c r="B49" s="505" t="s">
        <v>539</v>
      </c>
      <c r="C49" s="409">
        <v>0</v>
      </c>
      <c r="D49" s="409">
        <v>13793</v>
      </c>
      <c r="E49" s="409">
        <v>13793</v>
      </c>
      <c r="F49" s="409">
        <v>13793</v>
      </c>
      <c r="G49" s="710">
        <v>0</v>
      </c>
      <c r="H49" s="3">
        <v>0</v>
      </c>
      <c r="I49" s="1384">
        <v>0</v>
      </c>
      <c r="J49" s="662"/>
    </row>
    <row r="50" spans="2:10" ht="16.5" thickBot="1">
      <c r="B50" s="497" t="s">
        <v>497</v>
      </c>
      <c r="C50" s="311">
        <f aca="true" t="shared" si="6" ref="C50:H50">SUM(C51)</f>
        <v>0</v>
      </c>
      <c r="D50" s="311">
        <f t="shared" si="6"/>
        <v>0</v>
      </c>
      <c r="E50" s="311">
        <f t="shared" si="6"/>
        <v>0</v>
      </c>
      <c r="F50" s="311">
        <f t="shared" si="6"/>
        <v>0</v>
      </c>
      <c r="G50" s="709">
        <f t="shared" si="6"/>
        <v>0</v>
      </c>
      <c r="H50" s="957">
        <f t="shared" si="6"/>
        <v>0</v>
      </c>
      <c r="I50" s="1387">
        <v>0</v>
      </c>
      <c r="J50" s="662"/>
    </row>
    <row r="51" spans="2:9" ht="15.75" thickBot="1">
      <c r="B51" s="505" t="s">
        <v>498</v>
      </c>
      <c r="C51" s="486">
        <v>0</v>
      </c>
      <c r="D51" s="486">
        <v>0</v>
      </c>
      <c r="E51" s="486">
        <v>0</v>
      </c>
      <c r="F51" s="486">
        <v>0</v>
      </c>
      <c r="G51" s="939">
        <v>0</v>
      </c>
      <c r="H51" s="958">
        <v>0</v>
      </c>
      <c r="I51" s="1388">
        <v>0</v>
      </c>
    </row>
    <row r="52" spans="2:9" s="67" customFormat="1" ht="16.5" thickBot="1">
      <c r="B52" s="1984" t="s">
        <v>68</v>
      </c>
      <c r="C52" s="1985"/>
      <c r="D52" s="486"/>
      <c r="E52" s="486"/>
      <c r="F52" s="486"/>
      <c r="G52" s="939"/>
      <c r="H52" s="958"/>
      <c r="I52" s="1390"/>
    </row>
    <row r="53" spans="2:9" s="67" customFormat="1" ht="15.75">
      <c r="B53" s="640" t="s">
        <v>499</v>
      </c>
      <c r="C53" s="641">
        <f aca="true" t="shared" si="7" ref="C53:H53">SUM(C54:C62)</f>
        <v>377373</v>
      </c>
      <c r="D53" s="641">
        <f t="shared" si="7"/>
        <v>377373</v>
      </c>
      <c r="E53" s="641">
        <f t="shared" si="7"/>
        <v>379446</v>
      </c>
      <c r="F53" s="641">
        <f t="shared" si="7"/>
        <v>471369</v>
      </c>
      <c r="G53" s="940">
        <f>SUM(G54:G62)</f>
        <v>483332</v>
      </c>
      <c r="H53" s="959">
        <f t="shared" si="7"/>
        <v>105959</v>
      </c>
      <c r="I53" s="1383">
        <f aca="true" t="shared" si="8" ref="I53:I69">SUM(H53/G53*100)</f>
        <v>21.92261220030952</v>
      </c>
    </row>
    <row r="54" spans="2:9" s="67" customFormat="1" ht="15.75">
      <c r="B54" s="492" t="s">
        <v>29</v>
      </c>
      <c r="C54" s="479">
        <v>292362</v>
      </c>
      <c r="D54" s="479">
        <v>292362</v>
      </c>
      <c r="E54" s="479">
        <v>292362</v>
      </c>
      <c r="F54" s="479">
        <v>292362</v>
      </c>
      <c r="G54" s="658">
        <v>292362</v>
      </c>
      <c r="H54" s="948">
        <v>0</v>
      </c>
      <c r="I54" s="1384">
        <f t="shared" si="8"/>
        <v>0</v>
      </c>
    </row>
    <row r="55" spans="2:9" s="67" customFormat="1" ht="15.75">
      <c r="B55" s="492" t="s">
        <v>501</v>
      </c>
      <c r="C55" s="479">
        <v>85011</v>
      </c>
      <c r="D55" s="479">
        <v>85011</v>
      </c>
      <c r="E55" s="479">
        <v>85011</v>
      </c>
      <c r="F55" s="479">
        <v>85011</v>
      </c>
      <c r="G55" s="658">
        <v>85011</v>
      </c>
      <c r="H55" s="948">
        <v>0</v>
      </c>
      <c r="I55" s="1384">
        <f t="shared" si="8"/>
        <v>0</v>
      </c>
    </row>
    <row r="56" spans="2:9" s="67" customFormat="1" ht="15.75">
      <c r="B56" s="492" t="s">
        <v>692</v>
      </c>
      <c r="C56" s="479">
        <v>0</v>
      </c>
      <c r="D56" s="479">
        <v>0</v>
      </c>
      <c r="E56" s="479">
        <v>0</v>
      </c>
      <c r="F56" s="479">
        <v>7249</v>
      </c>
      <c r="G56" s="658">
        <v>12732</v>
      </c>
      <c r="H56" s="948">
        <v>12732</v>
      </c>
      <c r="I56" s="1384">
        <f t="shared" si="8"/>
        <v>100</v>
      </c>
    </row>
    <row r="57" spans="2:9" s="67" customFormat="1" ht="15.75">
      <c r="B57" s="492" t="s">
        <v>693</v>
      </c>
      <c r="C57" s="479">
        <v>0</v>
      </c>
      <c r="D57" s="479">
        <v>0</v>
      </c>
      <c r="E57" s="479">
        <v>0</v>
      </c>
      <c r="F57" s="479">
        <v>5263</v>
      </c>
      <c r="G57" s="658">
        <v>5263</v>
      </c>
      <c r="H57" s="948">
        <v>5263</v>
      </c>
      <c r="I57" s="1384">
        <f t="shared" si="8"/>
        <v>100</v>
      </c>
    </row>
    <row r="58" spans="2:9" s="67" customFormat="1" ht="15.75">
      <c r="B58" s="492" t="s">
        <v>694</v>
      </c>
      <c r="C58" s="479">
        <v>0</v>
      </c>
      <c r="D58" s="479">
        <v>0</v>
      </c>
      <c r="E58" s="479">
        <v>0</v>
      </c>
      <c r="F58" s="479">
        <v>58102</v>
      </c>
      <c r="G58" s="658">
        <v>58102</v>
      </c>
      <c r="H58" s="948">
        <v>58102</v>
      </c>
      <c r="I58" s="1384">
        <f t="shared" si="8"/>
        <v>100</v>
      </c>
    </row>
    <row r="59" spans="2:9" s="67" customFormat="1" ht="15.75">
      <c r="B59" s="492" t="s">
        <v>695</v>
      </c>
      <c r="C59" s="479">
        <v>0</v>
      </c>
      <c r="D59" s="479">
        <v>0</v>
      </c>
      <c r="E59" s="479">
        <v>0</v>
      </c>
      <c r="F59" s="479">
        <v>10000</v>
      </c>
      <c r="G59" s="658">
        <v>10000</v>
      </c>
      <c r="H59" s="948">
        <v>10000</v>
      </c>
      <c r="I59" s="1384">
        <f t="shared" si="8"/>
        <v>100</v>
      </c>
    </row>
    <row r="60" spans="2:9" s="67" customFormat="1" ht="15.75">
      <c r="B60" s="492" t="s">
        <v>696</v>
      </c>
      <c r="C60" s="479">
        <v>0</v>
      </c>
      <c r="D60" s="479">
        <v>0</v>
      </c>
      <c r="E60" s="479">
        <v>0</v>
      </c>
      <c r="F60" s="479">
        <v>11309</v>
      </c>
      <c r="G60" s="658">
        <v>11309</v>
      </c>
      <c r="H60" s="948">
        <v>11309</v>
      </c>
      <c r="I60" s="1384">
        <f t="shared" si="8"/>
        <v>100</v>
      </c>
    </row>
    <row r="61" spans="2:9" s="67" customFormat="1" ht="15.75">
      <c r="B61" s="492" t="s">
        <v>530</v>
      </c>
      <c r="C61" s="479">
        <v>0</v>
      </c>
      <c r="D61" s="479">
        <v>0</v>
      </c>
      <c r="E61" s="479">
        <v>0</v>
      </c>
      <c r="F61" s="479">
        <v>0</v>
      </c>
      <c r="G61" s="658">
        <v>6480</v>
      </c>
      <c r="H61" s="948">
        <v>6480</v>
      </c>
      <c r="I61" s="1384">
        <f t="shared" si="8"/>
        <v>100</v>
      </c>
    </row>
    <row r="62" spans="2:9" ht="15">
      <c r="B62" s="492" t="s">
        <v>661</v>
      </c>
      <c r="C62" s="479">
        <v>0</v>
      </c>
      <c r="D62" s="479">
        <v>0</v>
      </c>
      <c r="E62" s="479">
        <v>2073</v>
      </c>
      <c r="F62" s="479">
        <v>2073</v>
      </c>
      <c r="G62" s="658">
        <v>2073</v>
      </c>
      <c r="H62" s="948">
        <v>2073</v>
      </c>
      <c r="I62" s="1384">
        <f t="shared" si="8"/>
        <v>100</v>
      </c>
    </row>
    <row r="63" spans="2:10" ht="15.75">
      <c r="B63" s="639" t="s">
        <v>500</v>
      </c>
      <c r="C63" s="487">
        <f aca="true" t="shared" si="9" ref="C63:H63">SUM(C64:C67)</f>
        <v>0</v>
      </c>
      <c r="D63" s="487">
        <f t="shared" si="9"/>
        <v>30</v>
      </c>
      <c r="E63" s="487">
        <f t="shared" si="9"/>
        <v>1036</v>
      </c>
      <c r="F63" s="487">
        <f t="shared" si="9"/>
        <v>1036</v>
      </c>
      <c r="G63" s="941">
        <f>SUM(G64:G67)</f>
        <v>1036</v>
      </c>
      <c r="H63" s="960">
        <f t="shared" si="9"/>
        <v>1069</v>
      </c>
      <c r="I63" s="1391">
        <f t="shared" si="8"/>
        <v>103.18532818532819</v>
      </c>
      <c r="J63" s="662"/>
    </row>
    <row r="64" spans="2:9" ht="15">
      <c r="B64" s="492" t="s">
        <v>668</v>
      </c>
      <c r="C64" s="479">
        <v>0</v>
      </c>
      <c r="D64" s="479">
        <v>0</v>
      </c>
      <c r="E64" s="479">
        <v>722</v>
      </c>
      <c r="F64" s="479">
        <v>722</v>
      </c>
      <c r="G64" s="658">
        <v>722</v>
      </c>
      <c r="H64" s="948">
        <v>722</v>
      </c>
      <c r="I64" s="1384">
        <f t="shared" si="8"/>
        <v>100</v>
      </c>
    </row>
    <row r="65" spans="2:9" s="67" customFormat="1" ht="15.75">
      <c r="B65" s="492" t="s">
        <v>662</v>
      </c>
      <c r="C65" s="479">
        <v>0</v>
      </c>
      <c r="D65" s="479">
        <v>0</v>
      </c>
      <c r="E65" s="479">
        <v>2</v>
      </c>
      <c r="F65" s="479">
        <v>2</v>
      </c>
      <c r="G65" s="658">
        <v>2</v>
      </c>
      <c r="H65" s="948">
        <v>2</v>
      </c>
      <c r="I65" s="1384">
        <f t="shared" si="8"/>
        <v>100</v>
      </c>
    </row>
    <row r="66" spans="2:9" s="67" customFormat="1" ht="15.75">
      <c r="B66" s="491" t="s">
        <v>663</v>
      </c>
      <c r="C66" s="409">
        <v>0</v>
      </c>
      <c r="D66" s="409">
        <v>0</v>
      </c>
      <c r="E66" s="409">
        <v>252</v>
      </c>
      <c r="F66" s="409">
        <v>252</v>
      </c>
      <c r="G66" s="710">
        <v>252</v>
      </c>
      <c r="H66" s="3">
        <v>285</v>
      </c>
      <c r="I66" s="1384">
        <f t="shared" si="8"/>
        <v>113.09523809523809</v>
      </c>
    </row>
    <row r="67" spans="2:9" ht="15">
      <c r="B67" s="492" t="s">
        <v>664</v>
      </c>
      <c r="C67" s="479">
        <v>0</v>
      </c>
      <c r="D67" s="479">
        <v>30</v>
      </c>
      <c r="E67" s="479">
        <v>60</v>
      </c>
      <c r="F67" s="479">
        <v>60</v>
      </c>
      <c r="G67" s="658">
        <v>60</v>
      </c>
      <c r="H67" s="948">
        <v>60</v>
      </c>
      <c r="I67" s="1384">
        <f t="shared" si="8"/>
        <v>100</v>
      </c>
    </row>
    <row r="68" spans="2:10" ht="15.75">
      <c r="B68" s="506" t="s">
        <v>77</v>
      </c>
      <c r="C68" s="487">
        <v>97795</v>
      </c>
      <c r="D68" s="487">
        <v>223932</v>
      </c>
      <c r="E68" s="487">
        <v>223932</v>
      </c>
      <c r="F68" s="487">
        <v>223932</v>
      </c>
      <c r="G68" s="941">
        <v>223932</v>
      </c>
      <c r="H68" s="960">
        <v>223932</v>
      </c>
      <c r="I68" s="1392">
        <f t="shared" si="8"/>
        <v>100</v>
      </c>
      <c r="J68" s="662"/>
    </row>
    <row r="69" spans="2:9" ht="15.75">
      <c r="B69" s="504" t="s">
        <v>705</v>
      </c>
      <c r="C69" s="487">
        <v>0</v>
      </c>
      <c r="D69" s="487">
        <v>0</v>
      </c>
      <c r="E69" s="487">
        <v>0</v>
      </c>
      <c r="F69" s="487">
        <v>0</v>
      </c>
      <c r="G69" s="941">
        <v>1500</v>
      </c>
      <c r="H69" s="960">
        <v>1500</v>
      </c>
      <c r="I69" s="1391">
        <f t="shared" si="8"/>
        <v>100</v>
      </c>
    </row>
    <row r="70" spans="2:9" ht="16.5" thickBot="1">
      <c r="B70" s="502" t="s">
        <v>526</v>
      </c>
      <c r="C70" s="485">
        <v>-20351</v>
      </c>
      <c r="D70" s="485">
        <v>0</v>
      </c>
      <c r="E70" s="485">
        <v>0</v>
      </c>
      <c r="F70" s="485">
        <v>0</v>
      </c>
      <c r="G70" s="937">
        <v>0</v>
      </c>
      <c r="H70" s="955">
        <v>0</v>
      </c>
      <c r="I70" s="1389">
        <v>0</v>
      </c>
    </row>
    <row r="71" spans="2:9" ht="16.5" thickBot="1">
      <c r="B71" s="490" t="s">
        <v>1450</v>
      </c>
      <c r="C71" s="478">
        <f>SUM(C11+C17+C24+C26+C33+C35+C37+C53+C68+C70)</f>
        <v>1130362</v>
      </c>
      <c r="D71" s="478">
        <f>SUM(D11+D17+D24+D26+D33+D34+D35+D37+D53+D63+D68)</f>
        <v>1488327</v>
      </c>
      <c r="E71" s="478">
        <f>SUM(E11+E17+E24+E26+E33+E34+E35+E37+E53+E63+E68)</f>
        <v>1532262</v>
      </c>
      <c r="F71" s="478">
        <f>SUM(F11+F17+F24+F26+F33+F34+F35+F37+F53+F63+F68)</f>
        <v>1635610</v>
      </c>
      <c r="G71" s="931">
        <f>SUM(G11+G17+G24+G26+G33+G34+G35+G37+G53+G63+G68+G69)</f>
        <v>1738505</v>
      </c>
      <c r="H71" s="946">
        <f>SUM(H11+H17+H24+H26+H33+H34+H35+H37+H53+H63+H68+H69)</f>
        <v>1355420</v>
      </c>
      <c r="I71" s="1383">
        <f aca="true" t="shared" si="10" ref="I71:I84">SUM(H71/G71*100)</f>
        <v>77.96468805094032</v>
      </c>
    </row>
    <row r="72" spans="2:9" ht="15.75">
      <c r="B72" s="687" t="s">
        <v>701</v>
      </c>
      <c r="C72" s="688">
        <v>0</v>
      </c>
      <c r="D72" s="688">
        <v>0</v>
      </c>
      <c r="E72" s="688">
        <v>0</v>
      </c>
      <c r="F72" s="688">
        <v>0</v>
      </c>
      <c r="G72" s="942">
        <v>9654</v>
      </c>
      <c r="H72" s="961">
        <v>9654</v>
      </c>
      <c r="I72" s="1383">
        <f t="shared" si="10"/>
        <v>100</v>
      </c>
    </row>
    <row r="73" spans="2:9" ht="16.5" thickBot="1">
      <c r="B73" s="504" t="s">
        <v>669</v>
      </c>
      <c r="C73" s="468">
        <v>0</v>
      </c>
      <c r="D73" s="468">
        <v>290000</v>
      </c>
      <c r="E73" s="468">
        <v>201500</v>
      </c>
      <c r="F73" s="468">
        <v>201500</v>
      </c>
      <c r="G73" s="943">
        <v>40000</v>
      </c>
      <c r="H73" s="962">
        <v>40000</v>
      </c>
      <c r="I73" s="1393">
        <f t="shared" si="10"/>
        <v>100</v>
      </c>
    </row>
    <row r="74" spans="2:9" ht="15.75" thickBot="1">
      <c r="B74" s="365" t="s">
        <v>540</v>
      </c>
      <c r="C74" s="407">
        <v>351261</v>
      </c>
      <c r="D74" s="407">
        <v>353662</v>
      </c>
      <c r="E74" s="407">
        <v>363262</v>
      </c>
      <c r="F74" s="407">
        <v>369334</v>
      </c>
      <c r="G74" s="944">
        <v>346086</v>
      </c>
      <c r="H74" s="963">
        <v>346086</v>
      </c>
      <c r="I74" s="1388">
        <f t="shared" si="10"/>
        <v>100</v>
      </c>
    </row>
    <row r="75" spans="2:9" ht="16.5" thickBot="1">
      <c r="B75" s="366" t="s">
        <v>503</v>
      </c>
      <c r="C75" s="408">
        <f aca="true" t="shared" si="11" ref="C75:H75">SUM(C71:C74)</f>
        <v>1481623</v>
      </c>
      <c r="D75" s="408">
        <f t="shared" si="11"/>
        <v>2131989</v>
      </c>
      <c r="E75" s="408">
        <f t="shared" si="11"/>
        <v>2097024</v>
      </c>
      <c r="F75" s="408">
        <f t="shared" si="11"/>
        <v>2206444</v>
      </c>
      <c r="G75" s="708">
        <f t="shared" si="11"/>
        <v>2134245</v>
      </c>
      <c r="H75" s="699">
        <f t="shared" si="11"/>
        <v>1751160</v>
      </c>
      <c r="I75" s="1387">
        <f t="shared" si="10"/>
        <v>82.05056120548484</v>
      </c>
    </row>
    <row r="76" spans="2:9" ht="15">
      <c r="B76" s="642" t="s">
        <v>504</v>
      </c>
      <c r="C76" s="508">
        <v>430</v>
      </c>
      <c r="D76" s="508">
        <v>430</v>
      </c>
      <c r="E76" s="508">
        <v>430</v>
      </c>
      <c r="F76" s="508">
        <v>430</v>
      </c>
      <c r="G76" s="932">
        <v>430</v>
      </c>
      <c r="H76" s="947">
        <v>430</v>
      </c>
      <c r="I76" s="1388">
        <f t="shared" si="10"/>
        <v>100</v>
      </c>
    </row>
    <row r="77" spans="2:9" ht="15">
      <c r="B77" s="466" t="s">
        <v>531</v>
      </c>
      <c r="C77" s="479">
        <v>0</v>
      </c>
      <c r="D77" s="479">
        <v>112</v>
      </c>
      <c r="E77" s="479">
        <v>112</v>
      </c>
      <c r="F77" s="479">
        <v>112</v>
      </c>
      <c r="G77" s="658">
        <v>112</v>
      </c>
      <c r="H77" s="948">
        <v>112</v>
      </c>
      <c r="I77" s="1384">
        <f t="shared" si="10"/>
        <v>100</v>
      </c>
    </row>
    <row r="78" spans="2:9" ht="15">
      <c r="B78" s="466" t="s">
        <v>532</v>
      </c>
      <c r="C78" s="479">
        <v>0</v>
      </c>
      <c r="D78" s="479">
        <v>853</v>
      </c>
      <c r="E78" s="479">
        <v>853</v>
      </c>
      <c r="F78" s="479">
        <v>853</v>
      </c>
      <c r="G78" s="658">
        <v>853</v>
      </c>
      <c r="H78" s="948">
        <v>853</v>
      </c>
      <c r="I78" s="1384">
        <f t="shared" si="10"/>
        <v>100</v>
      </c>
    </row>
    <row r="79" spans="2:10" ht="15">
      <c r="B79" s="466" t="s">
        <v>533</v>
      </c>
      <c r="C79" s="479">
        <v>0</v>
      </c>
      <c r="D79" s="479">
        <v>274</v>
      </c>
      <c r="E79" s="479">
        <v>274</v>
      </c>
      <c r="F79" s="479">
        <v>274</v>
      </c>
      <c r="G79" s="658">
        <v>274</v>
      </c>
      <c r="H79" s="948">
        <v>274</v>
      </c>
      <c r="I79" s="1384">
        <f t="shared" si="10"/>
        <v>100</v>
      </c>
      <c r="J79" s="662"/>
    </row>
    <row r="80" spans="2:9" ht="15.75" thickBot="1">
      <c r="B80" s="29" t="s">
        <v>665</v>
      </c>
      <c r="C80" s="409">
        <v>0</v>
      </c>
      <c r="D80" s="409">
        <v>0</v>
      </c>
      <c r="E80" s="409">
        <v>307</v>
      </c>
      <c r="F80" s="409">
        <v>307</v>
      </c>
      <c r="G80" s="710">
        <v>307</v>
      </c>
      <c r="H80" s="3">
        <v>307</v>
      </c>
      <c r="I80" s="1384">
        <f t="shared" si="10"/>
        <v>100</v>
      </c>
    </row>
    <row r="81" spans="2:9" ht="16.5" thickBot="1">
      <c r="B81" s="18" t="s">
        <v>534</v>
      </c>
      <c r="C81" s="311">
        <f aca="true" t="shared" si="12" ref="C81:H81">SUM(C76:C80)</f>
        <v>430</v>
      </c>
      <c r="D81" s="311">
        <f t="shared" si="12"/>
        <v>1669</v>
      </c>
      <c r="E81" s="311">
        <f t="shared" si="12"/>
        <v>1976</v>
      </c>
      <c r="F81" s="311">
        <f t="shared" si="12"/>
        <v>1976</v>
      </c>
      <c r="G81" s="709">
        <f t="shared" si="12"/>
        <v>1976</v>
      </c>
      <c r="H81" s="957">
        <f t="shared" si="12"/>
        <v>1976</v>
      </c>
      <c r="I81" s="1383">
        <f t="shared" si="10"/>
        <v>100</v>
      </c>
    </row>
    <row r="82" spans="2:9" ht="16.5" thickBot="1">
      <c r="B82" s="18" t="s">
        <v>536</v>
      </c>
      <c r="C82" s="311">
        <f aca="true" t="shared" si="13" ref="C82:H82">SUM(C75+C81)</f>
        <v>1482053</v>
      </c>
      <c r="D82" s="311">
        <f t="shared" si="13"/>
        <v>2133658</v>
      </c>
      <c r="E82" s="311">
        <f t="shared" si="13"/>
        <v>2099000</v>
      </c>
      <c r="F82" s="311">
        <f t="shared" si="13"/>
        <v>2208420</v>
      </c>
      <c r="G82" s="709">
        <f t="shared" si="13"/>
        <v>2136221</v>
      </c>
      <c r="H82" s="957">
        <f t="shared" si="13"/>
        <v>1753136</v>
      </c>
      <c r="I82" s="1387">
        <f t="shared" si="10"/>
        <v>82.06716439918902</v>
      </c>
    </row>
    <row r="83" spans="2:9" ht="15.75" thickBot="1">
      <c r="B83" s="510" t="s">
        <v>540</v>
      </c>
      <c r="C83" s="476">
        <v>-351261</v>
      </c>
      <c r="D83" s="510">
        <v>-353662</v>
      </c>
      <c r="E83" s="486">
        <v>-363262</v>
      </c>
      <c r="F83" s="486">
        <v>-369334</v>
      </c>
      <c r="G83" s="939">
        <v>-346086</v>
      </c>
      <c r="H83" s="958">
        <v>-346086</v>
      </c>
      <c r="I83" s="1388">
        <f t="shared" si="10"/>
        <v>100</v>
      </c>
    </row>
    <row r="84" spans="2:9" ht="16.5" thickBot="1">
      <c r="B84" s="61" t="s">
        <v>541</v>
      </c>
      <c r="C84" s="277">
        <f aca="true" t="shared" si="14" ref="C84:H84">SUM(C82:C83)</f>
        <v>1130792</v>
      </c>
      <c r="D84" s="61">
        <f t="shared" si="14"/>
        <v>1779996</v>
      </c>
      <c r="E84" s="311">
        <f t="shared" si="14"/>
        <v>1735738</v>
      </c>
      <c r="F84" s="311">
        <f t="shared" si="14"/>
        <v>1839086</v>
      </c>
      <c r="G84" s="709">
        <f t="shared" si="14"/>
        <v>1790135</v>
      </c>
      <c r="H84" s="957">
        <f t="shared" si="14"/>
        <v>1407050</v>
      </c>
      <c r="I84" s="1387">
        <f t="shared" si="10"/>
        <v>78.60021730204704</v>
      </c>
    </row>
  </sheetData>
  <sheetProtection/>
  <mergeCells count="5">
    <mergeCell ref="B52:C52"/>
    <mergeCell ref="B1:C1"/>
    <mergeCell ref="B10:C10"/>
    <mergeCell ref="B4:I4"/>
    <mergeCell ref="B5:I5"/>
  </mergeCells>
  <printOptions/>
  <pageMargins left="1.07" right="0.69" top="0.47" bottom="0.7868055555555555" header="0.29" footer="0.5118055555555555"/>
  <pageSetup fitToHeight="1" fitToWidth="1" horizontalDpi="600" verticalDpi="600" orientation="portrait" paperSize="8" scale="82" r:id="rId1"/>
  <rowBreaks count="1" manualBreakCount="1">
    <brk id="7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7"/>
  <sheetViews>
    <sheetView zoomScalePageLayoutView="0" workbookViewId="0" topLeftCell="B1">
      <selection activeCell="K22" sqref="K22"/>
    </sheetView>
  </sheetViews>
  <sheetFormatPr defaultColWidth="9.140625" defaultRowHeight="12.75"/>
  <cols>
    <col min="1" max="1" width="12.00390625" style="0" customWidth="1"/>
    <col min="2" max="2" width="36.8515625" style="15" customWidth="1"/>
    <col min="3" max="3" width="14.421875" style="15" customWidth="1"/>
    <col min="4" max="4" width="14.28125" style="0" customWidth="1"/>
    <col min="5" max="5" width="17.421875" style="0" customWidth="1"/>
    <col min="6" max="6" width="16.00390625" style="0" customWidth="1"/>
    <col min="7" max="7" width="14.57421875" style="0" customWidth="1"/>
    <col min="8" max="8" width="16.140625" style="0" customWidth="1"/>
    <col min="9" max="9" width="16.28125" style="0" customWidth="1"/>
    <col min="10" max="10" width="16.421875" style="0" customWidth="1"/>
    <col min="11" max="11" width="17.00390625" style="1373" customWidth="1"/>
  </cols>
  <sheetData>
    <row r="1" spans="2:4" ht="14.25">
      <c r="B1" s="59" t="s">
        <v>612</v>
      </c>
      <c r="C1" s="59"/>
      <c r="D1" s="12"/>
    </row>
    <row r="2" spans="2:3" ht="15">
      <c r="B2" s="107"/>
      <c r="C2" s="107"/>
    </row>
    <row r="3" spans="2:11" ht="15.75">
      <c r="B3" s="1991" t="s">
        <v>17</v>
      </c>
      <c r="C3" s="1991"/>
      <c r="D3" s="1991"/>
      <c r="E3" s="1991"/>
      <c r="F3" s="1991"/>
      <c r="G3" s="1991"/>
      <c r="H3" s="1991"/>
      <c r="I3" s="1991"/>
      <c r="J3" s="1991"/>
      <c r="K3" s="1991"/>
    </row>
    <row r="4" spans="2:11" ht="15.75">
      <c r="B4" s="1991" t="s">
        <v>713</v>
      </c>
      <c r="C4" s="1991"/>
      <c r="D4" s="1991"/>
      <c r="E4" s="1991"/>
      <c r="F4" s="1991"/>
      <c r="G4" s="1991"/>
      <c r="H4" s="1991"/>
      <c r="I4" s="1991"/>
      <c r="J4" s="1991"/>
      <c r="K4" s="1991"/>
    </row>
    <row r="5" spans="2:3" ht="14.25">
      <c r="B5" s="14"/>
      <c r="C5" s="14"/>
    </row>
    <row r="6" spans="2:11" ht="13.5" thickBot="1">
      <c r="B6" s="51"/>
      <c r="C6" s="202"/>
      <c r="D6" s="202"/>
      <c r="E6" s="202"/>
      <c r="F6" s="202"/>
      <c r="G6" s="202"/>
      <c r="H6" s="202"/>
      <c r="I6" s="202"/>
      <c r="J6" s="202"/>
      <c r="K6" s="1375" t="s">
        <v>1406</v>
      </c>
    </row>
    <row r="7" spans="2:11" s="72" customFormat="1" ht="26.25" thickBot="1">
      <c r="B7" s="203" t="s">
        <v>70</v>
      </c>
      <c r="C7" s="430" t="s">
        <v>706</v>
      </c>
      <c r="D7" s="630" t="s">
        <v>71</v>
      </c>
      <c r="E7" s="623" t="s">
        <v>72</v>
      </c>
      <c r="F7" s="430" t="s">
        <v>516</v>
      </c>
      <c r="G7" s="372" t="s">
        <v>655</v>
      </c>
      <c r="H7" s="426" t="s">
        <v>678</v>
      </c>
      <c r="I7" s="372" t="s">
        <v>1205</v>
      </c>
      <c r="J7" s="685" t="s">
        <v>729</v>
      </c>
      <c r="K7" s="1376" t="s">
        <v>1483</v>
      </c>
    </row>
    <row r="8" spans="2:11" ht="13.5" thickBot="1">
      <c r="B8" s="204" t="s">
        <v>10</v>
      </c>
      <c r="C8" s="410">
        <f>SUM(C9+C10+C11+C21+C23+C25+C26)</f>
        <v>21048</v>
      </c>
      <c r="D8" s="631">
        <f>SUM(D9+D10+D11+D21+D23)</f>
        <v>7620</v>
      </c>
      <c r="E8" s="624">
        <f>SUM(E9+E10+E11+E21+E23)</f>
        <v>13043</v>
      </c>
      <c r="F8" s="410">
        <f>SUM(F9+F10+F11+F21+F23+F25+F26+F27)</f>
        <v>24282</v>
      </c>
      <c r="G8" s="631">
        <f>SUM(G9+G10+G11+G21+G23+G25+G26+G27)</f>
        <v>36282</v>
      </c>
      <c r="H8" s="514">
        <f>SUM(H9+H10+H11+H21+H23+H25+H26+H27)</f>
        <v>36282</v>
      </c>
      <c r="I8" s="631">
        <v>35072</v>
      </c>
      <c r="J8" s="624">
        <v>31075</v>
      </c>
      <c r="K8" s="1395">
        <f>SUM(J8/I8*100)</f>
        <v>88.60344434306569</v>
      </c>
    </row>
    <row r="9" spans="2:11" ht="12.75">
      <c r="B9" s="205" t="s">
        <v>1421</v>
      </c>
      <c r="C9" s="411">
        <v>5200</v>
      </c>
      <c r="D9" s="632">
        <v>0</v>
      </c>
      <c r="E9" s="625">
        <v>5200</v>
      </c>
      <c r="F9" s="411">
        <v>5200</v>
      </c>
      <c r="G9" s="632">
        <v>5200</v>
      </c>
      <c r="H9" s="653">
        <v>5200</v>
      </c>
      <c r="I9" s="632"/>
      <c r="J9" s="625"/>
      <c r="K9" s="1396"/>
    </row>
    <row r="10" spans="2:11" ht="12.75">
      <c r="B10" s="205" t="s">
        <v>15</v>
      </c>
      <c r="C10" s="205">
        <v>2500</v>
      </c>
      <c r="D10" s="633">
        <v>0</v>
      </c>
      <c r="E10" s="626">
        <v>2500</v>
      </c>
      <c r="F10" s="205">
        <v>2500</v>
      </c>
      <c r="G10" s="633">
        <v>2500</v>
      </c>
      <c r="H10" s="654">
        <v>2500</v>
      </c>
      <c r="I10" s="633"/>
      <c r="J10" s="626"/>
      <c r="K10" s="1398"/>
    </row>
    <row r="11" spans="2:11" ht="12.75">
      <c r="B11" s="206" t="s">
        <v>11</v>
      </c>
      <c r="C11" s="206">
        <f aca="true" t="shared" si="0" ref="C11:J11">SUM(C12:C20)</f>
        <v>12620</v>
      </c>
      <c r="D11" s="634">
        <f t="shared" si="0"/>
        <v>7620</v>
      </c>
      <c r="E11" s="627">
        <f t="shared" si="0"/>
        <v>5000</v>
      </c>
      <c r="F11" s="206">
        <f t="shared" si="0"/>
        <v>12620</v>
      </c>
      <c r="G11" s="634">
        <f t="shared" si="0"/>
        <v>12620</v>
      </c>
      <c r="H11" s="655">
        <f t="shared" si="0"/>
        <v>12620</v>
      </c>
      <c r="I11" s="634">
        <f t="shared" si="0"/>
        <v>0</v>
      </c>
      <c r="J11" s="627">
        <f t="shared" si="0"/>
        <v>0</v>
      </c>
      <c r="K11" s="1405"/>
    </row>
    <row r="12" spans="2:11" ht="12.75">
      <c r="B12" s="207" t="s">
        <v>287</v>
      </c>
      <c r="C12" s="207">
        <v>230</v>
      </c>
      <c r="D12" s="367">
        <v>0</v>
      </c>
      <c r="E12" s="403">
        <v>230</v>
      </c>
      <c r="F12" s="207">
        <v>230</v>
      </c>
      <c r="G12" s="367">
        <v>230</v>
      </c>
      <c r="H12" s="652">
        <v>230</v>
      </c>
      <c r="I12" s="367"/>
      <c r="J12" s="403"/>
      <c r="K12" s="1401"/>
    </row>
    <row r="13" spans="2:11" ht="12.75">
      <c r="B13" s="207" t="s">
        <v>286</v>
      </c>
      <c r="C13" s="207">
        <v>556</v>
      </c>
      <c r="D13" s="367">
        <v>0</v>
      </c>
      <c r="E13" s="403">
        <v>556</v>
      </c>
      <c r="F13" s="207">
        <v>556</v>
      </c>
      <c r="G13" s="367">
        <v>556</v>
      </c>
      <c r="H13" s="652">
        <v>556</v>
      </c>
      <c r="I13" s="367"/>
      <c r="J13" s="403"/>
      <c r="K13" s="1397"/>
    </row>
    <row r="14" spans="2:11" ht="12.75">
      <c r="B14" s="208" t="s">
        <v>285</v>
      </c>
      <c r="C14" s="207">
        <v>152</v>
      </c>
      <c r="D14" s="367">
        <v>0</v>
      </c>
      <c r="E14" s="403">
        <v>152</v>
      </c>
      <c r="F14" s="207">
        <v>152</v>
      </c>
      <c r="G14" s="367">
        <v>152</v>
      </c>
      <c r="H14" s="652">
        <v>152</v>
      </c>
      <c r="I14" s="367"/>
      <c r="J14" s="403"/>
      <c r="K14" s="1397"/>
    </row>
    <row r="15" spans="2:11" ht="12.75">
      <c r="B15" s="207" t="s">
        <v>284</v>
      </c>
      <c r="C15" s="207">
        <v>166</v>
      </c>
      <c r="D15" s="367">
        <v>0</v>
      </c>
      <c r="E15" s="403">
        <v>166</v>
      </c>
      <c r="F15" s="207">
        <v>166</v>
      </c>
      <c r="G15" s="367">
        <v>166</v>
      </c>
      <c r="H15" s="652">
        <v>166</v>
      </c>
      <c r="I15" s="367"/>
      <c r="J15" s="403"/>
      <c r="K15" s="1397"/>
    </row>
    <row r="16" spans="2:11" ht="12.75">
      <c r="B16" s="207" t="s">
        <v>283</v>
      </c>
      <c r="C16" s="207">
        <v>2436</v>
      </c>
      <c r="D16" s="367">
        <v>0</v>
      </c>
      <c r="E16" s="403">
        <v>2436</v>
      </c>
      <c r="F16" s="207">
        <v>2436</v>
      </c>
      <c r="G16" s="367">
        <v>2436</v>
      </c>
      <c r="H16" s="652">
        <v>2436</v>
      </c>
      <c r="I16" s="367"/>
      <c r="J16" s="403"/>
      <c r="K16" s="1397"/>
    </row>
    <row r="17" spans="2:11" ht="12.75">
      <c r="B17" s="207" t="s">
        <v>282</v>
      </c>
      <c r="C17" s="207">
        <v>127</v>
      </c>
      <c r="D17" s="367">
        <v>0</v>
      </c>
      <c r="E17" s="403">
        <v>127</v>
      </c>
      <c r="F17" s="207">
        <v>127</v>
      </c>
      <c r="G17" s="367">
        <v>127</v>
      </c>
      <c r="H17" s="652">
        <v>127</v>
      </c>
      <c r="I17" s="367"/>
      <c r="J17" s="403"/>
      <c r="K17" s="1397"/>
    </row>
    <row r="18" spans="2:11" ht="12.75">
      <c r="B18" s="207" t="s">
        <v>281</v>
      </c>
      <c r="C18" s="207">
        <v>381</v>
      </c>
      <c r="D18" s="367">
        <v>0</v>
      </c>
      <c r="E18" s="403">
        <v>381</v>
      </c>
      <c r="F18" s="207">
        <v>381</v>
      </c>
      <c r="G18" s="367">
        <v>381</v>
      </c>
      <c r="H18" s="652">
        <v>381</v>
      </c>
      <c r="I18" s="367"/>
      <c r="J18" s="403"/>
      <c r="K18" s="1397"/>
    </row>
    <row r="19" spans="2:11" ht="12.75">
      <c r="B19" s="207" t="s">
        <v>280</v>
      </c>
      <c r="C19" s="207">
        <v>952</v>
      </c>
      <c r="D19" s="367">
        <v>0</v>
      </c>
      <c r="E19" s="403">
        <v>952</v>
      </c>
      <c r="F19" s="207">
        <v>952</v>
      </c>
      <c r="G19" s="367">
        <v>952</v>
      </c>
      <c r="H19" s="652">
        <v>952</v>
      </c>
      <c r="I19" s="367"/>
      <c r="J19" s="403"/>
      <c r="K19" s="1397"/>
    </row>
    <row r="20" spans="2:11" ht="12.75">
      <c r="B20" s="207" t="s">
        <v>279</v>
      </c>
      <c r="C20" s="207">
        <v>7620</v>
      </c>
      <c r="D20" s="367">
        <v>7620</v>
      </c>
      <c r="E20" s="403">
        <v>0</v>
      </c>
      <c r="F20" s="207">
        <v>7620</v>
      </c>
      <c r="G20" s="367">
        <v>7620</v>
      </c>
      <c r="H20" s="652">
        <v>7620</v>
      </c>
      <c r="I20" s="367"/>
      <c r="J20" s="403"/>
      <c r="K20" s="1397"/>
    </row>
    <row r="21" spans="2:11" s="69" customFormat="1" ht="12.75">
      <c r="B21" s="206" t="s">
        <v>11</v>
      </c>
      <c r="C21" s="206">
        <f>SUM(C22)</f>
        <v>280</v>
      </c>
      <c r="D21" s="634">
        <v>0</v>
      </c>
      <c r="E21" s="627">
        <f aca="true" t="shared" si="1" ref="E21:J21">SUM(E22)</f>
        <v>280</v>
      </c>
      <c r="F21" s="206">
        <f t="shared" si="1"/>
        <v>280</v>
      </c>
      <c r="G21" s="634">
        <f t="shared" si="1"/>
        <v>280</v>
      </c>
      <c r="H21" s="655">
        <f t="shared" si="1"/>
        <v>280</v>
      </c>
      <c r="I21" s="634">
        <f t="shared" si="1"/>
        <v>0</v>
      </c>
      <c r="J21" s="627">
        <f t="shared" si="1"/>
        <v>0</v>
      </c>
      <c r="K21" s="1405"/>
    </row>
    <row r="22" spans="2:11" ht="12.75">
      <c r="B22" s="207" t="s">
        <v>278</v>
      </c>
      <c r="C22" s="207">
        <v>280</v>
      </c>
      <c r="D22" s="367">
        <v>0</v>
      </c>
      <c r="E22" s="403">
        <v>280</v>
      </c>
      <c r="F22" s="207">
        <v>280</v>
      </c>
      <c r="G22" s="367">
        <v>280</v>
      </c>
      <c r="H22" s="652">
        <v>280</v>
      </c>
      <c r="I22" s="367"/>
      <c r="J22" s="403"/>
      <c r="K22" s="1397"/>
    </row>
    <row r="23" spans="2:11" ht="12.75">
      <c r="B23" s="205" t="s">
        <v>16</v>
      </c>
      <c r="C23" s="205">
        <f>SUM(C24)</f>
        <v>63</v>
      </c>
      <c r="D23" s="633">
        <v>0</v>
      </c>
      <c r="E23" s="626">
        <f aca="true" t="shared" si="2" ref="E23:J23">SUM(E24)</f>
        <v>63</v>
      </c>
      <c r="F23" s="205">
        <f t="shared" si="2"/>
        <v>63</v>
      </c>
      <c r="G23" s="633">
        <f t="shared" si="2"/>
        <v>63</v>
      </c>
      <c r="H23" s="654">
        <f t="shared" si="2"/>
        <v>63</v>
      </c>
      <c r="I23" s="633">
        <f t="shared" si="2"/>
        <v>0</v>
      </c>
      <c r="J23" s="626">
        <f t="shared" si="2"/>
        <v>0</v>
      </c>
      <c r="K23" s="1405"/>
    </row>
    <row r="24" spans="2:11" ht="12.75">
      <c r="B24" s="207" t="s">
        <v>277</v>
      </c>
      <c r="C24" s="207">
        <v>63</v>
      </c>
      <c r="D24" s="367">
        <v>0</v>
      </c>
      <c r="E24" s="403">
        <v>63</v>
      </c>
      <c r="F24" s="207">
        <v>63</v>
      </c>
      <c r="G24" s="367">
        <v>63</v>
      </c>
      <c r="H24" s="652">
        <v>63</v>
      </c>
      <c r="I24" s="367"/>
      <c r="J24" s="403"/>
      <c r="K24" s="1401"/>
    </row>
    <row r="25" spans="2:11" ht="12.75">
      <c r="B25" s="206" t="s">
        <v>265</v>
      </c>
      <c r="C25" s="206">
        <v>253</v>
      </c>
      <c r="D25" s="634">
        <v>253</v>
      </c>
      <c r="E25" s="403">
        <v>0</v>
      </c>
      <c r="F25" s="206">
        <v>253</v>
      </c>
      <c r="G25" s="634">
        <v>253</v>
      </c>
      <c r="H25" s="655">
        <v>253</v>
      </c>
      <c r="I25" s="634"/>
      <c r="J25" s="627"/>
      <c r="K25" s="1398"/>
    </row>
    <row r="26" spans="2:11" ht="13.5" thickBot="1">
      <c r="B26" s="618" t="s">
        <v>670</v>
      </c>
      <c r="C26" s="536">
        <v>132</v>
      </c>
      <c r="D26" s="635">
        <v>132</v>
      </c>
      <c r="E26" s="628">
        <v>0</v>
      </c>
      <c r="F26" s="536">
        <v>132</v>
      </c>
      <c r="G26" s="635">
        <v>12132</v>
      </c>
      <c r="H26" s="656">
        <v>12132</v>
      </c>
      <c r="I26" s="635"/>
      <c r="J26" s="927"/>
      <c r="K26" s="1399"/>
    </row>
    <row r="27" spans="2:11" ht="13.5" thickBot="1">
      <c r="B27" s="314" t="s">
        <v>653</v>
      </c>
      <c r="C27" s="536">
        <v>0</v>
      </c>
      <c r="D27" s="635">
        <v>0</v>
      </c>
      <c r="E27" s="628">
        <v>0</v>
      </c>
      <c r="F27" s="536">
        <v>3234</v>
      </c>
      <c r="G27" s="635">
        <v>3234</v>
      </c>
      <c r="H27" s="656">
        <v>3234</v>
      </c>
      <c r="I27" s="635"/>
      <c r="J27" s="927"/>
      <c r="K27" s="1399"/>
    </row>
    <row r="28" spans="2:11" ht="13.5" thickBot="1">
      <c r="B28" s="210" t="s">
        <v>12</v>
      </c>
      <c r="C28" s="210">
        <f aca="true" t="shared" si="3" ref="C28:H28">SUM(C29:C30)</f>
        <v>469</v>
      </c>
      <c r="D28" s="377">
        <f t="shared" si="3"/>
        <v>469</v>
      </c>
      <c r="E28" s="406">
        <f t="shared" si="3"/>
        <v>0</v>
      </c>
      <c r="F28" s="210">
        <f t="shared" si="3"/>
        <v>469</v>
      </c>
      <c r="G28" s="377">
        <f t="shared" si="3"/>
        <v>720</v>
      </c>
      <c r="H28" s="381">
        <f t="shared" si="3"/>
        <v>720</v>
      </c>
      <c r="I28" s="377">
        <v>1038</v>
      </c>
      <c r="J28" s="406">
        <v>1020</v>
      </c>
      <c r="K28" s="1395">
        <f>SUM(J28/I28*100)</f>
        <v>98.26589595375722</v>
      </c>
    </row>
    <row r="29" spans="2:11" ht="12.75">
      <c r="B29" s="207" t="s">
        <v>276</v>
      </c>
      <c r="C29" s="412">
        <v>269</v>
      </c>
      <c r="D29" s="370">
        <v>269</v>
      </c>
      <c r="E29" s="51">
        <v>0</v>
      </c>
      <c r="F29" s="412">
        <v>269</v>
      </c>
      <c r="G29" s="370">
        <v>269</v>
      </c>
      <c r="H29" s="401">
        <v>269</v>
      </c>
      <c r="I29" s="370"/>
      <c r="J29" s="51"/>
      <c r="K29" s="1400"/>
    </row>
    <row r="30" spans="2:11" ht="13.5" thickBot="1">
      <c r="B30" s="207" t="s">
        <v>671</v>
      </c>
      <c r="C30" s="207">
        <v>200</v>
      </c>
      <c r="D30" s="367">
        <v>200</v>
      </c>
      <c r="E30" s="403">
        <v>0</v>
      </c>
      <c r="F30" s="207">
        <v>200</v>
      </c>
      <c r="G30" s="367">
        <v>451</v>
      </c>
      <c r="H30" s="652">
        <v>451</v>
      </c>
      <c r="I30" s="367"/>
      <c r="J30" s="403"/>
      <c r="K30" s="1397"/>
    </row>
    <row r="31" spans="2:11" ht="13.5" thickBot="1">
      <c r="B31" s="210" t="s">
        <v>1425</v>
      </c>
      <c r="C31" s="210">
        <f aca="true" t="shared" si="4" ref="C31:H31">SUM(C32:C35)</f>
        <v>7709</v>
      </c>
      <c r="D31" s="377">
        <f t="shared" si="4"/>
        <v>7709</v>
      </c>
      <c r="E31" s="406">
        <f t="shared" si="4"/>
        <v>0</v>
      </c>
      <c r="F31" s="210">
        <f t="shared" si="4"/>
        <v>7709</v>
      </c>
      <c r="G31" s="377">
        <f t="shared" si="4"/>
        <v>7709</v>
      </c>
      <c r="H31" s="381">
        <f t="shared" si="4"/>
        <v>7709</v>
      </c>
      <c r="I31" s="377">
        <v>7731</v>
      </c>
      <c r="J31" s="406">
        <v>7455</v>
      </c>
      <c r="K31" s="1395">
        <f>SUM(J31/I31*100)</f>
        <v>96.42995731470702</v>
      </c>
    </row>
    <row r="32" spans="2:11" ht="12.75">
      <c r="B32" s="58" t="s">
        <v>275</v>
      </c>
      <c r="C32" s="209">
        <v>180</v>
      </c>
      <c r="D32" s="369">
        <v>180</v>
      </c>
      <c r="E32" s="402">
        <v>0</v>
      </c>
      <c r="F32" s="209">
        <v>180</v>
      </c>
      <c r="G32" s="369">
        <v>180</v>
      </c>
      <c r="H32" s="651">
        <v>180</v>
      </c>
      <c r="I32" s="369"/>
      <c r="J32" s="402"/>
      <c r="K32" s="1401"/>
    </row>
    <row r="33" spans="2:11" ht="12.75">
      <c r="B33" s="55" t="s">
        <v>274</v>
      </c>
      <c r="C33" s="209">
        <v>667</v>
      </c>
      <c r="D33" s="369">
        <v>667</v>
      </c>
      <c r="E33" s="402">
        <v>0</v>
      </c>
      <c r="F33" s="209">
        <v>667</v>
      </c>
      <c r="G33" s="369">
        <v>667</v>
      </c>
      <c r="H33" s="651">
        <v>667</v>
      </c>
      <c r="I33" s="369"/>
      <c r="J33" s="402"/>
      <c r="K33" s="1401"/>
    </row>
    <row r="34" spans="2:11" ht="12.75">
      <c r="B34" s="55" t="s">
        <v>273</v>
      </c>
      <c r="C34" s="208">
        <v>6232</v>
      </c>
      <c r="D34" s="636">
        <v>6232</v>
      </c>
      <c r="E34" s="403">
        <v>0</v>
      </c>
      <c r="F34" s="208">
        <v>6232</v>
      </c>
      <c r="G34" s="636">
        <v>6232</v>
      </c>
      <c r="H34" s="235">
        <v>6232</v>
      </c>
      <c r="I34" s="636"/>
      <c r="J34" s="928"/>
      <c r="K34" s="1402"/>
    </row>
    <row r="35" spans="2:11" ht="13.5" thickBot="1">
      <c r="B35" s="55" t="s">
        <v>272</v>
      </c>
      <c r="C35" s="208">
        <v>630</v>
      </c>
      <c r="D35" s="636">
        <v>630</v>
      </c>
      <c r="E35" s="629">
        <v>0</v>
      </c>
      <c r="F35" s="208">
        <v>630</v>
      </c>
      <c r="G35" s="636">
        <v>630</v>
      </c>
      <c r="H35" s="235">
        <v>630</v>
      </c>
      <c r="I35" s="636"/>
      <c r="J35" s="928"/>
      <c r="K35" s="1402"/>
    </row>
    <row r="36" spans="2:11" s="69" customFormat="1" ht="13.5" thickBot="1">
      <c r="B36" s="210" t="s">
        <v>13</v>
      </c>
      <c r="C36" s="210">
        <f aca="true" t="shared" si="5" ref="C36:H36">SUM(C37:C40)</f>
        <v>5135</v>
      </c>
      <c r="D36" s="377">
        <f t="shared" si="5"/>
        <v>102</v>
      </c>
      <c r="E36" s="406">
        <f t="shared" si="5"/>
        <v>5033</v>
      </c>
      <c r="F36" s="210">
        <f t="shared" si="5"/>
        <v>5135</v>
      </c>
      <c r="G36" s="377">
        <f t="shared" si="5"/>
        <v>5135</v>
      </c>
      <c r="H36" s="381">
        <f t="shared" si="5"/>
        <v>5135</v>
      </c>
      <c r="I36" s="377">
        <v>5778</v>
      </c>
      <c r="J36" s="406">
        <v>5778</v>
      </c>
      <c r="K36" s="1395">
        <f>SUM(J36/I36*100)</f>
        <v>100</v>
      </c>
    </row>
    <row r="37" spans="2:11" ht="12.75">
      <c r="B37" s="209" t="s">
        <v>271</v>
      </c>
      <c r="C37" s="209">
        <v>102</v>
      </c>
      <c r="D37" s="369">
        <v>102</v>
      </c>
      <c r="E37" s="402">
        <v>0</v>
      </c>
      <c r="F37" s="209">
        <v>102</v>
      </c>
      <c r="G37" s="369">
        <v>102</v>
      </c>
      <c r="H37" s="651">
        <v>102</v>
      </c>
      <c r="I37" s="369"/>
      <c r="J37" s="402"/>
      <c r="K37" s="1401"/>
    </row>
    <row r="38" spans="2:11" ht="12.75">
      <c r="B38" s="55" t="s">
        <v>270</v>
      </c>
      <c r="C38" s="208">
        <v>1510</v>
      </c>
      <c r="D38" s="367">
        <v>0</v>
      </c>
      <c r="E38" s="403">
        <v>1510</v>
      </c>
      <c r="F38" s="208">
        <v>1510</v>
      </c>
      <c r="G38" s="636">
        <v>1510</v>
      </c>
      <c r="H38" s="235">
        <v>1510</v>
      </c>
      <c r="I38" s="636"/>
      <c r="J38" s="928"/>
      <c r="K38" s="1402"/>
    </row>
    <row r="39" spans="2:11" ht="12.75">
      <c r="B39" s="55" t="s">
        <v>269</v>
      </c>
      <c r="C39" s="208">
        <v>1191</v>
      </c>
      <c r="D39" s="367">
        <v>0</v>
      </c>
      <c r="E39" s="403">
        <v>1191</v>
      </c>
      <c r="F39" s="208">
        <v>1191</v>
      </c>
      <c r="G39" s="636">
        <v>1191</v>
      </c>
      <c r="H39" s="235">
        <v>1191</v>
      </c>
      <c r="I39" s="636"/>
      <c r="J39" s="928"/>
      <c r="K39" s="1402"/>
    </row>
    <row r="40" spans="2:11" ht="13.5" thickBot="1">
      <c r="B40" s="56" t="s">
        <v>268</v>
      </c>
      <c r="C40" s="537">
        <v>2332</v>
      </c>
      <c r="D40" s="380">
        <v>0</v>
      </c>
      <c r="E40" s="629">
        <v>2332</v>
      </c>
      <c r="F40" s="537">
        <v>2332</v>
      </c>
      <c r="G40" s="644">
        <v>2332</v>
      </c>
      <c r="H40" s="153">
        <v>2332</v>
      </c>
      <c r="I40" s="644"/>
      <c r="J40" s="929"/>
      <c r="K40" s="1403"/>
    </row>
    <row r="41" spans="2:11" s="69" customFormat="1" ht="13.5" thickBot="1">
      <c r="B41" s="210" t="s">
        <v>1440</v>
      </c>
      <c r="C41" s="210">
        <f aca="true" t="shared" si="6" ref="C41:H41">SUM(C42:C43)</f>
        <v>7698</v>
      </c>
      <c r="D41" s="377">
        <f t="shared" si="6"/>
        <v>7698</v>
      </c>
      <c r="E41" s="406">
        <f t="shared" si="6"/>
        <v>0</v>
      </c>
      <c r="F41" s="210">
        <f t="shared" si="6"/>
        <v>7698</v>
      </c>
      <c r="G41" s="377">
        <f t="shared" si="6"/>
        <v>7698</v>
      </c>
      <c r="H41" s="381">
        <f t="shared" si="6"/>
        <v>7698</v>
      </c>
      <c r="I41" s="377">
        <v>10588</v>
      </c>
      <c r="J41" s="406">
        <v>9845</v>
      </c>
      <c r="K41" s="1395">
        <f>SUM(J41/I41*100)</f>
        <v>92.9826218360408</v>
      </c>
    </row>
    <row r="42" spans="2:11" ht="12.75">
      <c r="B42" s="209" t="s">
        <v>266</v>
      </c>
      <c r="C42" s="209">
        <v>6016</v>
      </c>
      <c r="D42" s="369">
        <v>6016</v>
      </c>
      <c r="E42" s="402">
        <v>0</v>
      </c>
      <c r="F42" s="209">
        <v>6016</v>
      </c>
      <c r="G42" s="369">
        <v>6016</v>
      </c>
      <c r="H42" s="651">
        <v>6016</v>
      </c>
      <c r="I42" s="369"/>
      <c r="J42" s="402"/>
      <c r="K42" s="1401"/>
    </row>
    <row r="43" spans="2:11" ht="13.5" thickBot="1">
      <c r="B43" s="211" t="s">
        <v>267</v>
      </c>
      <c r="C43" s="211">
        <v>1682</v>
      </c>
      <c r="D43" s="380">
        <v>1682</v>
      </c>
      <c r="E43" s="629">
        <v>0</v>
      </c>
      <c r="F43" s="211">
        <v>1682</v>
      </c>
      <c r="G43" s="380">
        <v>1682</v>
      </c>
      <c r="H43" s="657">
        <v>1682</v>
      </c>
      <c r="I43" s="380"/>
      <c r="J43" s="629"/>
      <c r="K43" s="1404"/>
    </row>
    <row r="44" spans="2:11" ht="13.5" thickBot="1">
      <c r="B44" s="210" t="s">
        <v>14</v>
      </c>
      <c r="C44" s="210">
        <f aca="true" t="shared" si="7" ref="C44:J44">SUM(C8,C28,C31,C36,C41)</f>
        <v>42059</v>
      </c>
      <c r="D44" s="377">
        <f t="shared" si="7"/>
        <v>23598</v>
      </c>
      <c r="E44" s="406">
        <f t="shared" si="7"/>
        <v>18076</v>
      </c>
      <c r="F44" s="210">
        <f t="shared" si="7"/>
        <v>45293</v>
      </c>
      <c r="G44" s="377">
        <f t="shared" si="7"/>
        <v>57544</v>
      </c>
      <c r="H44" s="381">
        <f t="shared" si="7"/>
        <v>57544</v>
      </c>
      <c r="I44" s="377">
        <f t="shared" si="7"/>
        <v>60207</v>
      </c>
      <c r="J44" s="406">
        <f t="shared" si="7"/>
        <v>55173</v>
      </c>
      <c r="K44" s="1395">
        <f>SUM(J44/I44*100)</f>
        <v>91.6388459813643</v>
      </c>
    </row>
    <row r="45" spans="2:5" ht="12.75">
      <c r="B45" s="212"/>
      <c r="C45" s="212"/>
      <c r="D45" s="6"/>
      <c r="E45" s="6"/>
    </row>
    <row r="46" spans="2:5" ht="12.75">
      <c r="B46" s="212"/>
      <c r="C46" s="212"/>
      <c r="D46" s="6"/>
      <c r="E46" s="622"/>
    </row>
    <row r="47" spans="2:5" ht="12.75">
      <c r="B47" s="212"/>
      <c r="C47" s="212"/>
      <c r="D47" s="6"/>
      <c r="E47" s="6"/>
    </row>
    <row r="48" spans="2:5" ht="12.75">
      <c r="B48" s="212"/>
      <c r="C48" s="212"/>
      <c r="D48" s="6"/>
      <c r="E48" s="6"/>
    </row>
    <row r="49" spans="2:5" ht="12.75">
      <c r="B49" s="212"/>
      <c r="C49" s="212"/>
      <c r="D49" s="6"/>
      <c r="E49" s="6"/>
    </row>
    <row r="50" spans="2:5" ht="12.75">
      <c r="B50" s="212"/>
      <c r="C50" s="212"/>
      <c r="D50" s="6"/>
      <c r="E50" s="6"/>
    </row>
    <row r="51" spans="2:5" ht="12.75">
      <c r="B51" s="212"/>
      <c r="C51" s="212"/>
      <c r="D51" s="6"/>
      <c r="E51" s="6"/>
    </row>
    <row r="52" spans="2:5" ht="12.75">
      <c r="B52" s="212"/>
      <c r="C52" s="212"/>
      <c r="D52" s="6"/>
      <c r="E52" s="6"/>
    </row>
    <row r="53" spans="2:5" ht="12.75">
      <c r="B53" s="212"/>
      <c r="C53" s="212"/>
      <c r="D53" s="6"/>
      <c r="E53" s="6"/>
    </row>
    <row r="54" spans="2:5" ht="12.75">
      <c r="B54" s="212"/>
      <c r="C54" s="212"/>
      <c r="D54" s="6"/>
      <c r="E54" s="6"/>
    </row>
    <row r="55" spans="2:5" ht="12.75">
      <c r="B55" s="212"/>
      <c r="C55" s="212"/>
      <c r="D55" s="6"/>
      <c r="E55" s="6"/>
    </row>
    <row r="56" spans="2:5" ht="12.75">
      <c r="B56" s="212"/>
      <c r="C56" s="212"/>
      <c r="D56" s="6"/>
      <c r="E56" s="6"/>
    </row>
    <row r="57" spans="2:5" ht="12.75">
      <c r="B57" s="212"/>
      <c r="C57" s="212"/>
      <c r="D57" s="6"/>
      <c r="E57" s="6"/>
    </row>
  </sheetData>
  <sheetProtection/>
  <mergeCells count="2">
    <mergeCell ref="B3:K3"/>
    <mergeCell ref="B4:K4"/>
  </mergeCells>
  <printOptions/>
  <pageMargins left="1.55" right="0.75" top="0.9" bottom="0.46" header="0.3" footer="0.31"/>
  <pageSetup fitToHeight="1" fitToWidth="1" horizontalDpi="600" verticalDpi="600" orientation="landscape" paperSize="8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29.00390625" style="0" customWidth="1"/>
    <col min="3" max="3" width="7.28125" style="0" customWidth="1"/>
    <col min="4" max="4" width="9.57421875" style="0" bestFit="1" customWidth="1"/>
    <col min="5" max="5" width="7.8515625" style="0" bestFit="1" customWidth="1"/>
    <col min="6" max="6" width="6.57421875" style="0" bestFit="1" customWidth="1"/>
    <col min="7" max="7" width="5.7109375" style="0" bestFit="1" customWidth="1"/>
    <col min="8" max="8" width="5.8515625" style="0" customWidth="1"/>
    <col min="9" max="9" width="7.28125" style="0" customWidth="1"/>
    <col min="10" max="10" width="9.57421875" style="0" bestFit="1" customWidth="1"/>
    <col min="11" max="11" width="7.8515625" style="0" bestFit="1" customWidth="1"/>
    <col min="12" max="12" width="6.57421875" style="0" bestFit="1" customWidth="1"/>
    <col min="13" max="13" width="5.7109375" style="0" bestFit="1" customWidth="1"/>
    <col min="14" max="14" width="5.8515625" style="0" customWidth="1"/>
    <col min="16" max="18" width="9.57421875" style="0" bestFit="1" customWidth="1"/>
  </cols>
  <sheetData>
    <row r="1" spans="1:2" ht="14.25">
      <c r="A1" s="110" t="s">
        <v>611</v>
      </c>
      <c r="B1" s="108"/>
    </row>
    <row r="2" spans="1:14" s="73" customFormat="1" ht="13.5" customHeight="1" thickBot="1">
      <c r="A2" s="1992" t="s">
        <v>79</v>
      </c>
      <c r="B2" s="1992"/>
      <c r="C2" s="1992"/>
      <c r="D2" s="1992"/>
      <c r="E2" s="1992"/>
      <c r="F2" s="1992"/>
      <c r="G2" s="1992"/>
      <c r="H2" s="1992"/>
      <c r="I2" s="1992"/>
      <c r="J2" s="1992"/>
      <c r="K2" s="1992"/>
      <c r="L2" s="1992"/>
      <c r="M2" s="1992"/>
      <c r="N2" s="1992"/>
    </row>
    <row r="3" spans="1:14" s="73" customFormat="1" ht="13.5" customHeight="1" thickBot="1">
      <c r="A3" s="1993"/>
      <c r="B3" s="1994"/>
      <c r="C3" s="1993" t="s">
        <v>58</v>
      </c>
      <c r="D3" s="1994"/>
      <c r="E3" s="1994"/>
      <c r="F3" s="1994"/>
      <c r="G3" s="1994"/>
      <c r="H3" s="1995"/>
      <c r="I3" s="1993" t="s">
        <v>78</v>
      </c>
      <c r="J3" s="1994"/>
      <c r="K3" s="1994"/>
      <c r="L3" s="1994"/>
      <c r="M3" s="1994"/>
      <c r="N3" s="1995"/>
    </row>
    <row r="4" spans="1:14" s="73" customFormat="1" ht="12" thickBot="1">
      <c r="A4" s="75"/>
      <c r="B4" s="76"/>
      <c r="C4" s="119" t="s">
        <v>1461</v>
      </c>
      <c r="D4" s="138" t="s">
        <v>1413</v>
      </c>
      <c r="E4" s="138" t="s">
        <v>75</v>
      </c>
      <c r="F4" s="139" t="s">
        <v>1440</v>
      </c>
      <c r="G4" s="139" t="s">
        <v>1462</v>
      </c>
      <c r="H4" s="140" t="s">
        <v>30</v>
      </c>
      <c r="I4" s="119" t="s">
        <v>1461</v>
      </c>
      <c r="J4" s="138" t="s">
        <v>1413</v>
      </c>
      <c r="K4" s="138" t="s">
        <v>75</v>
      </c>
      <c r="L4" s="139" t="s">
        <v>1440</v>
      </c>
      <c r="M4" s="139" t="s">
        <v>1462</v>
      </c>
      <c r="N4" s="140" t="s">
        <v>30</v>
      </c>
    </row>
    <row r="5" spans="1:14" s="73" customFormat="1" ht="13.5" customHeight="1" thickBot="1">
      <c r="A5" s="77"/>
      <c r="B5" s="78"/>
      <c r="C5" s="1996">
        <v>7650</v>
      </c>
      <c r="D5" s="1997"/>
      <c r="E5" s="1997"/>
      <c r="F5" s="1997"/>
      <c r="G5" s="1997"/>
      <c r="H5" s="1998"/>
      <c r="I5" s="1996">
        <v>7622</v>
      </c>
      <c r="J5" s="1997"/>
      <c r="K5" s="1997"/>
      <c r="L5" s="1997"/>
      <c r="M5" s="1997"/>
      <c r="N5" s="1998"/>
    </row>
    <row r="6" spans="1:14" s="73" customFormat="1" ht="13.5" customHeight="1" thickBot="1">
      <c r="A6" s="77"/>
      <c r="B6" s="78"/>
      <c r="C6" s="117"/>
      <c r="D6" s="177" t="s">
        <v>74</v>
      </c>
      <c r="E6" s="1999" t="s">
        <v>1406</v>
      </c>
      <c r="F6" s="2000"/>
      <c r="G6" s="2000"/>
      <c r="H6" s="2001"/>
      <c r="I6" s="117"/>
      <c r="J6" s="177" t="s">
        <v>74</v>
      </c>
      <c r="K6" s="1999" t="s">
        <v>1406</v>
      </c>
      <c r="L6" s="2000"/>
      <c r="M6" s="2000"/>
      <c r="N6" s="2001"/>
    </row>
    <row r="7" spans="1:14" s="73" customFormat="1" ht="13.5" customHeight="1" thickBot="1">
      <c r="A7" s="77" t="s">
        <v>1528</v>
      </c>
      <c r="B7" s="1997" t="s">
        <v>1529</v>
      </c>
      <c r="C7" s="1997"/>
      <c r="D7" s="1997"/>
      <c r="E7" s="1997"/>
      <c r="F7" s="1997"/>
      <c r="G7" s="1997"/>
      <c r="H7" s="1997"/>
      <c r="I7" s="1997"/>
      <c r="J7" s="1997"/>
      <c r="K7" s="1997"/>
      <c r="L7" s="1997"/>
      <c r="M7" s="1997"/>
      <c r="N7" s="1998"/>
    </row>
    <row r="8" spans="1:14" s="124" customFormat="1" ht="11.25">
      <c r="A8" s="80" t="s">
        <v>1530</v>
      </c>
      <c r="B8" s="79" t="s">
        <v>92</v>
      </c>
      <c r="C8" s="80"/>
      <c r="D8" s="178"/>
      <c r="E8" s="182"/>
      <c r="F8" s="183"/>
      <c r="G8" s="183"/>
      <c r="H8" s="184"/>
      <c r="I8" s="213"/>
      <c r="J8" s="214"/>
      <c r="K8" s="182"/>
      <c r="L8" s="183"/>
      <c r="M8" s="183"/>
      <c r="N8" s="184"/>
    </row>
    <row r="9" spans="1:14" s="124" customFormat="1" ht="11.25">
      <c r="A9" s="516" t="s">
        <v>1531</v>
      </c>
      <c r="B9" s="81" t="s">
        <v>1532</v>
      </c>
      <c r="C9" s="125">
        <v>24.65</v>
      </c>
      <c r="D9" s="179">
        <v>112897000</v>
      </c>
      <c r="E9" s="185">
        <v>112897</v>
      </c>
      <c r="F9" s="122"/>
      <c r="G9" s="122"/>
      <c r="H9" s="123"/>
      <c r="I9" s="125">
        <v>22.67</v>
      </c>
      <c r="J9" s="179">
        <v>103828600</v>
      </c>
      <c r="K9" s="185">
        <v>103829</v>
      </c>
      <c r="L9" s="122"/>
      <c r="M9" s="122"/>
      <c r="N9" s="123"/>
    </row>
    <row r="10" spans="1:14" s="124" customFormat="1" ht="11.25">
      <c r="A10" s="516" t="s">
        <v>1533</v>
      </c>
      <c r="B10" s="81" t="s">
        <v>93</v>
      </c>
      <c r="C10" s="82"/>
      <c r="D10" s="179"/>
      <c r="E10" s="185"/>
      <c r="F10" s="122"/>
      <c r="G10" s="122"/>
      <c r="H10" s="123"/>
      <c r="I10" s="82"/>
      <c r="J10" s="179"/>
      <c r="K10" s="185"/>
      <c r="L10" s="122"/>
      <c r="M10" s="122"/>
      <c r="N10" s="123"/>
    </row>
    <row r="11" spans="1:14" s="124" customFormat="1" ht="11.25">
      <c r="A11" s="516" t="s">
        <v>1534</v>
      </c>
      <c r="B11" s="81" t="s">
        <v>94</v>
      </c>
      <c r="C11" s="82"/>
      <c r="D11" s="179">
        <v>10159920</v>
      </c>
      <c r="E11" s="185">
        <v>10160</v>
      </c>
      <c r="F11" s="122"/>
      <c r="G11" s="122"/>
      <c r="H11" s="123"/>
      <c r="I11" s="82"/>
      <c r="J11" s="179">
        <v>0</v>
      </c>
      <c r="K11" s="185">
        <v>0</v>
      </c>
      <c r="L11" s="122"/>
      <c r="M11" s="122"/>
      <c r="N11" s="123"/>
    </row>
    <row r="12" spans="1:14" s="124" customFormat="1" ht="11.25">
      <c r="A12" s="516" t="s">
        <v>1535</v>
      </c>
      <c r="B12" s="81" t="s">
        <v>95</v>
      </c>
      <c r="C12" s="82"/>
      <c r="D12" s="179">
        <v>23942200</v>
      </c>
      <c r="E12" s="185">
        <v>23942</v>
      </c>
      <c r="F12" s="122"/>
      <c r="G12" s="122"/>
      <c r="H12" s="123"/>
      <c r="I12" s="82"/>
      <c r="J12" s="179">
        <v>3762909</v>
      </c>
      <c r="K12" s="185">
        <v>3763</v>
      </c>
      <c r="L12" s="122"/>
      <c r="M12" s="122"/>
      <c r="N12" s="123"/>
    </row>
    <row r="13" spans="1:14" s="124" customFormat="1" ht="11.25">
      <c r="A13" s="516" t="s">
        <v>1536</v>
      </c>
      <c r="B13" s="81" t="s">
        <v>96</v>
      </c>
      <c r="C13" s="82"/>
      <c r="D13" s="179">
        <v>4911500</v>
      </c>
      <c r="E13" s="185">
        <v>4912</v>
      </c>
      <c r="F13" s="122"/>
      <c r="G13" s="122"/>
      <c r="H13" s="123"/>
      <c r="I13" s="82"/>
      <c r="J13" s="179">
        <v>11894800</v>
      </c>
      <c r="K13" s="185">
        <v>11895</v>
      </c>
      <c r="L13" s="122"/>
      <c r="M13" s="122"/>
      <c r="N13" s="123"/>
    </row>
    <row r="14" spans="1:14" s="124" customFormat="1" ht="11.25">
      <c r="A14" s="80" t="s">
        <v>31</v>
      </c>
      <c r="B14" s="79" t="s">
        <v>32</v>
      </c>
      <c r="C14" s="82"/>
      <c r="D14" s="179">
        <v>-54058865</v>
      </c>
      <c r="E14" s="185">
        <v>-54059</v>
      </c>
      <c r="F14" s="121"/>
      <c r="G14" s="122"/>
      <c r="H14" s="123"/>
      <c r="I14" s="82"/>
      <c r="J14" s="179"/>
      <c r="K14" s="185"/>
      <c r="L14" s="121"/>
      <c r="M14" s="122"/>
      <c r="N14" s="123"/>
    </row>
    <row r="15" spans="1:14" s="124" customFormat="1" ht="11.25">
      <c r="A15" s="516" t="s">
        <v>31</v>
      </c>
      <c r="B15" s="81" t="s">
        <v>97</v>
      </c>
      <c r="C15" s="82"/>
      <c r="D15" s="179">
        <v>20655000</v>
      </c>
      <c r="E15" s="185">
        <v>20655</v>
      </c>
      <c r="F15" s="122"/>
      <c r="G15" s="122"/>
      <c r="H15" s="123"/>
      <c r="I15" s="82"/>
      <c r="J15" s="179">
        <v>10289700</v>
      </c>
      <c r="K15" s="185">
        <v>10290</v>
      </c>
      <c r="L15" s="122"/>
      <c r="M15" s="122"/>
      <c r="N15" s="123"/>
    </row>
    <row r="16" spans="1:14" s="73" customFormat="1" ht="11.25">
      <c r="A16" s="88"/>
      <c r="B16" s="87" t="s">
        <v>1463</v>
      </c>
      <c r="C16" s="85"/>
      <c r="D16" s="180">
        <v>2055261</v>
      </c>
      <c r="E16" s="186">
        <v>2055</v>
      </c>
      <c r="F16" s="127"/>
      <c r="G16" s="127"/>
      <c r="H16" s="128"/>
      <c r="I16" s="85"/>
      <c r="J16" s="180"/>
      <c r="K16" s="186"/>
      <c r="L16" s="127"/>
      <c r="M16" s="127"/>
      <c r="N16" s="128"/>
    </row>
    <row r="17" spans="1:18" s="73" customFormat="1" ht="11.25">
      <c r="A17" s="88"/>
      <c r="B17" s="87" t="s">
        <v>1464</v>
      </c>
      <c r="C17" s="85"/>
      <c r="D17" s="180">
        <v>2184300</v>
      </c>
      <c r="E17" s="186">
        <v>2184</v>
      </c>
      <c r="F17" s="127"/>
      <c r="G17" s="127"/>
      <c r="H17" s="128"/>
      <c r="I17" s="85"/>
      <c r="J17" s="180"/>
      <c r="K17" s="186"/>
      <c r="L17" s="127"/>
      <c r="M17" s="127"/>
      <c r="N17" s="128"/>
      <c r="P17" s="118"/>
      <c r="Q17" s="118"/>
      <c r="R17" s="254"/>
    </row>
    <row r="18" spans="1:18" s="73" customFormat="1" ht="12" thickBot="1">
      <c r="A18" s="112"/>
      <c r="B18" s="113"/>
      <c r="C18" s="114"/>
      <c r="D18" s="181"/>
      <c r="E18" s="187"/>
      <c r="F18" s="188"/>
      <c r="G18" s="188"/>
      <c r="H18" s="189"/>
      <c r="I18" s="215"/>
      <c r="J18" s="216"/>
      <c r="K18" s="187"/>
      <c r="L18" s="188"/>
      <c r="M18" s="188"/>
      <c r="N18" s="189"/>
      <c r="P18" s="118"/>
      <c r="Q18" s="255"/>
      <c r="R18" s="254"/>
    </row>
    <row r="19" spans="1:19" s="129" customFormat="1" ht="13.5" customHeight="1" thickBot="1">
      <c r="A19" s="115" t="s">
        <v>1538</v>
      </c>
      <c r="B19" s="2002" t="s">
        <v>1539</v>
      </c>
      <c r="C19" s="2003"/>
      <c r="D19" s="2003"/>
      <c r="E19" s="2003"/>
      <c r="F19" s="2003"/>
      <c r="G19" s="2003"/>
      <c r="H19" s="2003"/>
      <c r="I19" s="2003"/>
      <c r="J19" s="2003"/>
      <c r="K19" s="2003"/>
      <c r="L19" s="2003"/>
      <c r="M19" s="2003"/>
      <c r="N19" s="2004"/>
      <c r="P19" s="255"/>
      <c r="Q19" s="255"/>
      <c r="R19" s="254"/>
      <c r="S19" s="254"/>
    </row>
    <row r="20" spans="1:18" s="124" customFormat="1" ht="11.25">
      <c r="A20" s="89" t="s">
        <v>1540</v>
      </c>
      <c r="B20" s="90" t="s">
        <v>1541</v>
      </c>
      <c r="C20" s="91"/>
      <c r="D20" s="178"/>
      <c r="E20" s="182"/>
      <c r="F20" s="183"/>
      <c r="G20" s="183"/>
      <c r="H20" s="184"/>
      <c r="I20" s="91"/>
      <c r="J20" s="178"/>
      <c r="K20" s="217"/>
      <c r="L20" s="218"/>
      <c r="M20" s="218"/>
      <c r="N20" s="219"/>
      <c r="P20" s="255"/>
      <c r="Q20" s="255"/>
      <c r="R20" s="254"/>
    </row>
    <row r="21" spans="1:18" s="124" customFormat="1" ht="11.25">
      <c r="A21" s="89" t="s">
        <v>33</v>
      </c>
      <c r="B21" s="90" t="s">
        <v>34</v>
      </c>
      <c r="C21" s="92">
        <v>18</v>
      </c>
      <c r="D21" s="179">
        <v>33984000</v>
      </c>
      <c r="E21" s="185"/>
      <c r="F21" s="121">
        <v>33984</v>
      </c>
      <c r="G21" s="122"/>
      <c r="H21" s="123"/>
      <c r="I21" s="232">
        <v>15.8</v>
      </c>
      <c r="J21" s="179">
        <v>42259733</v>
      </c>
      <c r="K21" s="185"/>
      <c r="L21" s="121">
        <v>42260</v>
      </c>
      <c r="M21" s="122"/>
      <c r="N21" s="123"/>
      <c r="P21" s="255"/>
      <c r="Q21" s="255"/>
      <c r="R21" s="254"/>
    </row>
    <row r="22" spans="1:18" s="124" customFormat="1" ht="11.25">
      <c r="A22" s="89" t="s">
        <v>35</v>
      </c>
      <c r="B22" s="90" t="s">
        <v>36</v>
      </c>
      <c r="C22" s="92">
        <v>7</v>
      </c>
      <c r="D22" s="179">
        <v>7616000</v>
      </c>
      <c r="E22" s="185"/>
      <c r="F22" s="121">
        <v>7616</v>
      </c>
      <c r="G22" s="122"/>
      <c r="H22" s="123"/>
      <c r="I22" s="92">
        <v>8</v>
      </c>
      <c r="J22" s="179">
        <v>9600000</v>
      </c>
      <c r="K22" s="185"/>
      <c r="L22" s="121">
        <v>9600</v>
      </c>
      <c r="M22" s="122"/>
      <c r="N22" s="123"/>
      <c r="P22" s="255"/>
      <c r="Q22" s="255"/>
      <c r="R22" s="254"/>
    </row>
    <row r="23" spans="1:18" s="124" customFormat="1" ht="11.25">
      <c r="A23" s="89" t="s">
        <v>33</v>
      </c>
      <c r="B23" s="90" t="s">
        <v>37</v>
      </c>
      <c r="C23" s="92">
        <v>16</v>
      </c>
      <c r="D23" s="179">
        <v>15104000</v>
      </c>
      <c r="E23" s="185"/>
      <c r="F23" s="121">
        <v>15104</v>
      </c>
      <c r="G23" s="122"/>
      <c r="H23" s="123"/>
      <c r="I23" s="232">
        <v>15.7</v>
      </c>
      <c r="J23" s="179">
        <f>SUM(20996133+540080)</f>
        <v>21536213</v>
      </c>
      <c r="K23" s="185"/>
      <c r="L23" s="121">
        <v>21536</v>
      </c>
      <c r="M23" s="122"/>
      <c r="N23" s="123"/>
      <c r="P23" s="255"/>
      <c r="Q23" s="255"/>
      <c r="R23" s="254"/>
    </row>
    <row r="24" spans="1:18" s="124" customFormat="1" ht="11.25">
      <c r="A24" s="89" t="s">
        <v>35</v>
      </c>
      <c r="B24" s="90" t="s">
        <v>38</v>
      </c>
      <c r="C24" s="92">
        <v>8</v>
      </c>
      <c r="D24" s="179">
        <v>4352000</v>
      </c>
      <c r="E24" s="185"/>
      <c r="F24" s="121">
        <v>4352</v>
      </c>
      <c r="G24" s="122"/>
      <c r="H24" s="123"/>
      <c r="I24" s="92">
        <v>8</v>
      </c>
      <c r="J24" s="179">
        <v>4800000</v>
      </c>
      <c r="K24" s="185"/>
      <c r="L24" s="121">
        <v>4800</v>
      </c>
      <c r="M24" s="122"/>
      <c r="N24" s="123"/>
      <c r="P24" s="254"/>
      <c r="Q24" s="254"/>
      <c r="R24" s="254"/>
    </row>
    <row r="25" spans="1:18" s="124" customFormat="1" ht="11.25">
      <c r="A25" s="89" t="s">
        <v>1542</v>
      </c>
      <c r="B25" s="90" t="s">
        <v>1543</v>
      </c>
      <c r="C25" s="92"/>
      <c r="D25" s="179"/>
      <c r="E25" s="185"/>
      <c r="F25" s="121"/>
      <c r="G25" s="122"/>
      <c r="H25" s="123"/>
      <c r="I25" s="92"/>
      <c r="J25" s="179"/>
      <c r="K25" s="185"/>
      <c r="L25" s="121"/>
      <c r="M25" s="122"/>
      <c r="N25" s="123"/>
      <c r="P25" s="255"/>
      <c r="Q25" s="255"/>
      <c r="R25" s="255"/>
    </row>
    <row r="26" spans="1:18" s="124" customFormat="1" ht="11.25">
      <c r="A26" s="89" t="s">
        <v>39</v>
      </c>
      <c r="B26" s="90" t="s">
        <v>40</v>
      </c>
      <c r="C26" s="92">
        <v>185</v>
      </c>
      <c r="D26" s="179">
        <v>7056000</v>
      </c>
      <c r="E26" s="185"/>
      <c r="F26" s="121">
        <v>7056</v>
      </c>
      <c r="G26" s="122"/>
      <c r="H26" s="123"/>
      <c r="I26" s="92">
        <v>160</v>
      </c>
      <c r="J26" s="179">
        <f>SUM(5973333+1045333)</f>
        <v>7018666</v>
      </c>
      <c r="K26" s="185"/>
      <c r="L26" s="121">
        <v>7018</v>
      </c>
      <c r="M26" s="122"/>
      <c r="N26" s="123"/>
      <c r="P26" s="255"/>
      <c r="Q26" s="255"/>
      <c r="R26" s="255"/>
    </row>
    <row r="27" spans="1:14" s="124" customFormat="1" ht="11.25">
      <c r="A27" s="89" t="s">
        <v>39</v>
      </c>
      <c r="B27" s="90" t="s">
        <v>41</v>
      </c>
      <c r="C27" s="92">
        <v>173</v>
      </c>
      <c r="D27" s="179">
        <v>3222000</v>
      </c>
      <c r="E27" s="185"/>
      <c r="F27" s="121">
        <v>3222</v>
      </c>
      <c r="G27" s="122"/>
      <c r="H27" s="123"/>
      <c r="I27" s="92">
        <v>160</v>
      </c>
      <c r="J27" s="179">
        <f>SUM(2986667+466667)</f>
        <v>3453334</v>
      </c>
      <c r="K27" s="185"/>
      <c r="L27" s="121">
        <v>3453</v>
      </c>
      <c r="M27" s="122"/>
      <c r="N27" s="123"/>
    </row>
    <row r="28" spans="1:17" s="124" customFormat="1" ht="11.25">
      <c r="A28" s="89" t="s">
        <v>1546</v>
      </c>
      <c r="B28" s="90" t="s">
        <v>1547</v>
      </c>
      <c r="C28" s="92">
        <v>69</v>
      </c>
      <c r="D28" s="179">
        <v>7038000</v>
      </c>
      <c r="E28" s="185"/>
      <c r="F28" s="121">
        <v>7038</v>
      </c>
      <c r="G28" s="122"/>
      <c r="H28" s="123"/>
      <c r="I28" s="92">
        <v>63</v>
      </c>
      <c r="J28" s="179">
        <v>5304000</v>
      </c>
      <c r="K28" s="185"/>
      <c r="L28" s="121">
        <v>5304</v>
      </c>
      <c r="M28" s="122"/>
      <c r="N28" s="123"/>
      <c r="Q28" s="255"/>
    </row>
    <row r="29" spans="1:14" s="132" customFormat="1" ht="11.25">
      <c r="A29" s="93"/>
      <c r="B29" s="94" t="s">
        <v>1472</v>
      </c>
      <c r="C29" s="95">
        <v>50</v>
      </c>
      <c r="D29" s="190"/>
      <c r="E29" s="191"/>
      <c r="F29" s="130"/>
      <c r="G29" s="130"/>
      <c r="H29" s="131"/>
      <c r="I29" s="95"/>
      <c r="J29" s="190"/>
      <c r="K29" s="191"/>
      <c r="L29" s="130"/>
      <c r="M29" s="130"/>
      <c r="N29" s="131"/>
    </row>
    <row r="30" spans="1:14" s="132" customFormat="1" ht="11.25">
      <c r="A30" s="93"/>
      <c r="B30" s="94" t="s">
        <v>1473</v>
      </c>
      <c r="C30" s="95">
        <v>17</v>
      </c>
      <c r="D30" s="190"/>
      <c r="E30" s="191"/>
      <c r="F30" s="130"/>
      <c r="G30" s="130"/>
      <c r="H30" s="131"/>
      <c r="I30" s="95"/>
      <c r="J30" s="190"/>
      <c r="K30" s="191"/>
      <c r="L30" s="130"/>
      <c r="M30" s="130"/>
      <c r="N30" s="131"/>
    </row>
    <row r="31" spans="1:14" s="132" customFormat="1" ht="12" thickBot="1">
      <c r="A31" s="93"/>
      <c r="B31" s="96" t="s">
        <v>1474</v>
      </c>
      <c r="C31" s="95">
        <v>2</v>
      </c>
      <c r="D31" s="190"/>
      <c r="E31" s="191"/>
      <c r="F31" s="130"/>
      <c r="G31" s="130"/>
      <c r="H31" s="131"/>
      <c r="I31" s="221"/>
      <c r="J31" s="222"/>
      <c r="K31" s="223"/>
      <c r="L31" s="224"/>
      <c r="M31" s="224"/>
      <c r="N31" s="225"/>
    </row>
    <row r="32" spans="1:14" s="73" customFormat="1" ht="13.5" customHeight="1" thickBot="1">
      <c r="A32" s="142" t="s">
        <v>1548</v>
      </c>
      <c r="B32" s="2002" t="s">
        <v>1549</v>
      </c>
      <c r="C32" s="2003"/>
      <c r="D32" s="2003"/>
      <c r="E32" s="2003"/>
      <c r="F32" s="2003"/>
      <c r="G32" s="2003"/>
      <c r="H32" s="2003"/>
      <c r="I32" s="2003"/>
      <c r="J32" s="2003"/>
      <c r="K32" s="2003"/>
      <c r="L32" s="2003"/>
      <c r="M32" s="2003"/>
      <c r="N32" s="2004"/>
    </row>
    <row r="33" spans="1:14" s="124" customFormat="1" ht="11.25">
      <c r="A33" s="89" t="s">
        <v>1544</v>
      </c>
      <c r="B33" s="90" t="s">
        <v>1545</v>
      </c>
      <c r="C33" s="91">
        <v>8</v>
      </c>
      <c r="D33" s="178">
        <v>816000</v>
      </c>
      <c r="E33" s="182"/>
      <c r="F33" s="192">
        <v>816</v>
      </c>
      <c r="G33" s="183"/>
      <c r="H33" s="184"/>
      <c r="I33" s="220"/>
      <c r="J33" s="214"/>
      <c r="K33" s="182"/>
      <c r="L33" s="192"/>
      <c r="M33" s="183"/>
      <c r="N33" s="184"/>
    </row>
    <row r="34" spans="1:14" s="124" customFormat="1" ht="11.25">
      <c r="A34" s="133" t="s">
        <v>42</v>
      </c>
      <c r="B34" s="134" t="s">
        <v>43</v>
      </c>
      <c r="C34" s="92"/>
      <c r="D34" s="179">
        <v>20516765</v>
      </c>
      <c r="E34" s="185">
        <v>20517</v>
      </c>
      <c r="F34" s="122"/>
      <c r="G34" s="122"/>
      <c r="H34" s="123"/>
      <c r="I34" s="92"/>
      <c r="J34" s="179">
        <v>13161368</v>
      </c>
      <c r="K34" s="185">
        <v>13162</v>
      </c>
      <c r="L34" s="122"/>
      <c r="M34" s="122"/>
      <c r="N34" s="123"/>
    </row>
    <row r="35" spans="1:14" s="73" customFormat="1" ht="11.25">
      <c r="A35" s="86" t="s">
        <v>1550</v>
      </c>
      <c r="B35" s="87" t="s">
        <v>1432</v>
      </c>
      <c r="C35" s="85"/>
      <c r="D35" s="180">
        <v>3021750</v>
      </c>
      <c r="E35" s="186"/>
      <c r="F35" s="127"/>
      <c r="G35" s="126">
        <v>3022</v>
      </c>
      <c r="H35" s="128"/>
      <c r="I35" s="85"/>
      <c r="J35" s="180">
        <v>3010690</v>
      </c>
      <c r="K35" s="186"/>
      <c r="L35" s="127"/>
      <c r="M35" s="126">
        <v>3010</v>
      </c>
      <c r="N35" s="128"/>
    </row>
    <row r="36" spans="1:14" s="73" customFormat="1" ht="11.25">
      <c r="A36" s="86"/>
      <c r="B36" s="87" t="s">
        <v>1465</v>
      </c>
      <c r="C36" s="85"/>
      <c r="D36" s="180">
        <v>3021750</v>
      </c>
      <c r="E36" s="186"/>
      <c r="F36" s="127"/>
      <c r="G36" s="126">
        <v>3022</v>
      </c>
      <c r="H36" s="128"/>
      <c r="I36" s="85"/>
      <c r="J36" s="180">
        <v>3010690</v>
      </c>
      <c r="K36" s="186"/>
      <c r="L36" s="127"/>
      <c r="M36" s="126">
        <v>3011</v>
      </c>
      <c r="N36" s="128"/>
    </row>
    <row r="37" spans="1:14" s="73" customFormat="1" ht="11.25">
      <c r="A37" s="86" t="s">
        <v>1551</v>
      </c>
      <c r="B37" s="87" t="s">
        <v>1466</v>
      </c>
      <c r="C37" s="85">
        <v>45</v>
      </c>
      <c r="D37" s="180">
        <v>2491200</v>
      </c>
      <c r="E37" s="186"/>
      <c r="F37" s="127"/>
      <c r="G37" s="126">
        <v>2491</v>
      </c>
      <c r="H37" s="128"/>
      <c r="I37" s="85">
        <v>45</v>
      </c>
      <c r="J37" s="180">
        <v>2491200</v>
      </c>
      <c r="K37" s="186"/>
      <c r="L37" s="127"/>
      <c r="M37" s="126">
        <v>2491</v>
      </c>
      <c r="N37" s="128"/>
    </row>
    <row r="38" spans="1:14" s="73" customFormat="1" ht="11.25">
      <c r="A38" s="86" t="s">
        <v>1552</v>
      </c>
      <c r="B38" s="87" t="s">
        <v>1467</v>
      </c>
      <c r="C38" s="85">
        <v>36</v>
      </c>
      <c r="D38" s="180">
        <v>5220000</v>
      </c>
      <c r="E38" s="186"/>
      <c r="F38" s="127"/>
      <c r="G38" s="126">
        <v>5220</v>
      </c>
      <c r="H38" s="128"/>
      <c r="I38" s="85">
        <v>45</v>
      </c>
      <c r="J38" s="180">
        <v>6525000</v>
      </c>
      <c r="K38" s="186"/>
      <c r="L38" s="127"/>
      <c r="M38" s="126">
        <v>6525</v>
      </c>
      <c r="N38" s="128"/>
    </row>
    <row r="39" spans="1:14" s="73" customFormat="1" ht="11.25">
      <c r="A39" s="86" t="s">
        <v>1553</v>
      </c>
      <c r="B39" s="87" t="s">
        <v>1468</v>
      </c>
      <c r="C39" s="85">
        <v>1</v>
      </c>
      <c r="D39" s="180">
        <v>1996550</v>
      </c>
      <c r="E39" s="186"/>
      <c r="F39" s="127"/>
      <c r="G39" s="126">
        <v>1996</v>
      </c>
      <c r="H39" s="128"/>
      <c r="I39" s="85">
        <v>1</v>
      </c>
      <c r="J39" s="180"/>
      <c r="K39" s="186"/>
      <c r="L39" s="127"/>
      <c r="M39" s="126"/>
      <c r="N39" s="128"/>
    </row>
    <row r="40" spans="1:14" s="73" customFormat="1" ht="11.25">
      <c r="A40" s="86" t="s">
        <v>1554</v>
      </c>
      <c r="B40" s="87" t="s">
        <v>1469</v>
      </c>
      <c r="C40" s="85">
        <v>45</v>
      </c>
      <c r="D40" s="180">
        <v>4905000</v>
      </c>
      <c r="E40" s="186"/>
      <c r="F40" s="127"/>
      <c r="G40" s="126">
        <v>4905</v>
      </c>
      <c r="H40" s="128"/>
      <c r="I40" s="85">
        <v>49</v>
      </c>
      <c r="J40" s="180">
        <v>5341000</v>
      </c>
      <c r="K40" s="186"/>
      <c r="L40" s="127"/>
      <c r="M40" s="126">
        <v>5341</v>
      </c>
      <c r="N40" s="128"/>
    </row>
    <row r="41" spans="1:14" s="73" customFormat="1" ht="11.25">
      <c r="A41" s="86" t="s">
        <v>1555</v>
      </c>
      <c r="B41" s="87" t="s">
        <v>1470</v>
      </c>
      <c r="C41" s="85">
        <v>7</v>
      </c>
      <c r="D41" s="180">
        <v>3500000</v>
      </c>
      <c r="E41" s="186"/>
      <c r="F41" s="127"/>
      <c r="G41" s="126">
        <v>3500</v>
      </c>
      <c r="H41" s="128"/>
      <c r="I41" s="85">
        <v>7</v>
      </c>
      <c r="J41" s="180">
        <v>3500000</v>
      </c>
      <c r="K41" s="186"/>
      <c r="L41" s="127"/>
      <c r="M41" s="126">
        <v>3500</v>
      </c>
      <c r="N41" s="128"/>
    </row>
    <row r="42" spans="1:14" s="73" customFormat="1" ht="12" thickBot="1">
      <c r="A42" s="141" t="s">
        <v>1556</v>
      </c>
      <c r="B42" s="113" t="s">
        <v>1471</v>
      </c>
      <c r="C42" s="114">
        <v>18</v>
      </c>
      <c r="D42" s="181">
        <v>8893800</v>
      </c>
      <c r="E42" s="187"/>
      <c r="F42" s="193">
        <v>8894</v>
      </c>
      <c r="G42" s="188"/>
      <c r="H42" s="189"/>
      <c r="I42" s="215">
        <v>23</v>
      </c>
      <c r="J42" s="216">
        <v>11364300</v>
      </c>
      <c r="K42" s="187"/>
      <c r="L42" s="193">
        <v>11364</v>
      </c>
      <c r="M42" s="188"/>
      <c r="N42" s="189"/>
    </row>
    <row r="43" spans="1:14" s="129" customFormat="1" ht="13.5" customHeight="1" thickBot="1">
      <c r="A43" s="142" t="s">
        <v>1557</v>
      </c>
      <c r="B43" s="2002" t="s">
        <v>0</v>
      </c>
      <c r="C43" s="2003"/>
      <c r="D43" s="2003"/>
      <c r="E43" s="2003"/>
      <c r="F43" s="2003"/>
      <c r="G43" s="2003"/>
      <c r="H43" s="2003"/>
      <c r="I43" s="2003"/>
      <c r="J43" s="2003"/>
      <c r="K43" s="2003"/>
      <c r="L43" s="2003"/>
      <c r="M43" s="2003"/>
      <c r="N43" s="2004"/>
    </row>
    <row r="44" spans="1:14" s="73" customFormat="1" ht="11.25">
      <c r="A44" s="97" t="s">
        <v>1</v>
      </c>
      <c r="B44" s="83" t="s">
        <v>2</v>
      </c>
      <c r="C44" s="84"/>
      <c r="D44" s="194">
        <v>8721000</v>
      </c>
      <c r="E44" s="197"/>
      <c r="F44" s="198"/>
      <c r="G44" s="198"/>
      <c r="H44" s="199">
        <v>8721</v>
      </c>
      <c r="I44" s="226"/>
      <c r="J44" s="227"/>
      <c r="K44" s="197"/>
      <c r="L44" s="198"/>
      <c r="M44" s="198"/>
      <c r="N44" s="199"/>
    </row>
    <row r="45" spans="1:14" s="73" customFormat="1" ht="11.25">
      <c r="A45" s="97" t="s">
        <v>1475</v>
      </c>
      <c r="B45" s="98" t="s">
        <v>1476</v>
      </c>
      <c r="C45" s="85"/>
      <c r="D45" s="180"/>
      <c r="E45" s="186"/>
      <c r="F45" s="127"/>
      <c r="G45" s="127"/>
      <c r="H45" s="128"/>
      <c r="I45" s="85"/>
      <c r="J45" s="180"/>
      <c r="K45" s="186"/>
      <c r="L45" s="127"/>
      <c r="M45" s="127"/>
      <c r="N45" s="128"/>
    </row>
    <row r="46" spans="1:14" s="124" customFormat="1" ht="12" thickBot="1">
      <c r="A46" s="99" t="s">
        <v>1477</v>
      </c>
      <c r="B46" s="100" t="s">
        <v>3</v>
      </c>
      <c r="C46" s="102"/>
      <c r="D46" s="195"/>
      <c r="E46" s="200"/>
      <c r="F46" s="135"/>
      <c r="G46" s="135"/>
      <c r="H46" s="136"/>
      <c r="I46" s="101"/>
      <c r="J46" s="228"/>
      <c r="K46" s="229"/>
      <c r="L46" s="230"/>
      <c r="M46" s="230"/>
      <c r="N46" s="231"/>
    </row>
    <row r="47" spans="1:17" s="73" customFormat="1" ht="12" thickBot="1">
      <c r="A47" s="77"/>
      <c r="B47" s="77" t="s">
        <v>4</v>
      </c>
      <c r="C47" s="116"/>
      <c r="D47" s="196">
        <f>SUM(D8:D46)</f>
        <v>264222131</v>
      </c>
      <c r="E47" s="201">
        <f>SUM(E8:E46)</f>
        <v>143263</v>
      </c>
      <c r="F47" s="120">
        <f>SUM(F8:F46)</f>
        <v>88082</v>
      </c>
      <c r="G47" s="120">
        <f>SUM(G8:G46)</f>
        <v>24156</v>
      </c>
      <c r="H47" s="137">
        <f>SUM(H8:H46)</f>
        <v>8721</v>
      </c>
      <c r="I47" s="116"/>
      <c r="J47" s="196">
        <f>SUM(J8:J46)</f>
        <v>272152203</v>
      </c>
      <c r="K47" s="201">
        <f>SUM(K8:K46)</f>
        <v>142939</v>
      </c>
      <c r="L47" s="120">
        <f>SUM(L8:L46)</f>
        <v>105335</v>
      </c>
      <c r="M47" s="120">
        <f>SUM(M8:M46)</f>
        <v>23878</v>
      </c>
      <c r="N47" s="137">
        <f>SUM(N8:N46)</f>
        <v>0</v>
      </c>
      <c r="O47" s="118"/>
      <c r="Q47" s="118"/>
    </row>
    <row r="48" spans="1:14" s="73" customFormat="1" ht="11.25">
      <c r="A48" s="103"/>
      <c r="B48" s="103"/>
      <c r="D48" s="118"/>
      <c r="E48" s="118"/>
      <c r="F48" s="118"/>
      <c r="G48" s="118"/>
      <c r="H48" s="118"/>
      <c r="J48" s="118"/>
      <c r="K48" s="118"/>
      <c r="L48" s="118"/>
      <c r="M48" s="118"/>
      <c r="N48" s="118"/>
    </row>
    <row r="49" spans="1:12" s="73" customFormat="1" ht="11.25">
      <c r="A49" s="103"/>
      <c r="B49" s="103"/>
      <c r="D49" s="118"/>
      <c r="E49" s="118"/>
      <c r="F49" s="118"/>
      <c r="J49" s="118"/>
      <c r="K49" s="118"/>
      <c r="L49" s="118"/>
    </row>
    <row r="50" spans="4:11" s="73" customFormat="1" ht="11.25">
      <c r="D50" s="118"/>
      <c r="E50" s="118"/>
      <c r="J50" s="118"/>
      <c r="K50" s="118"/>
    </row>
    <row r="51" spans="4:11" s="73" customFormat="1" ht="11.25">
      <c r="D51" s="118"/>
      <c r="E51" s="118"/>
      <c r="J51" s="118"/>
      <c r="K51" s="118"/>
    </row>
    <row r="52" spans="4:11" s="73" customFormat="1" ht="11.25">
      <c r="D52" s="118"/>
      <c r="E52" s="118"/>
      <c r="J52" s="118"/>
      <c r="K52" s="118"/>
    </row>
  </sheetData>
  <sheetProtection/>
  <mergeCells count="12">
    <mergeCell ref="B7:N7"/>
    <mergeCell ref="B32:N32"/>
    <mergeCell ref="A2:N2"/>
    <mergeCell ref="C3:H3"/>
    <mergeCell ref="C5:H5"/>
    <mergeCell ref="E6:H6"/>
    <mergeCell ref="A3:B3"/>
    <mergeCell ref="B43:N43"/>
    <mergeCell ref="I3:N3"/>
    <mergeCell ref="I5:N5"/>
    <mergeCell ref="K6:N6"/>
    <mergeCell ref="B19:N19"/>
  </mergeCells>
  <printOptions/>
  <pageMargins left="1.87" right="0.75" top="1" bottom="1" header="0.5" footer="0.5"/>
  <pageSetup fitToHeight="1" fitToWidth="1" horizontalDpi="600" verticalDpi="600" orientation="landscape" paperSize="9" scale="84" r:id="rId1"/>
  <rowBreaks count="1" manualBreakCount="1">
    <brk id="2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="115" zoomScaleNormal="115" zoomScalePageLayoutView="0" workbookViewId="0" topLeftCell="A1">
      <selection activeCell="A1" sqref="A1"/>
    </sheetView>
  </sheetViews>
  <sheetFormatPr defaultColWidth="12.00390625" defaultRowHeight="12.75"/>
  <cols>
    <col min="1" max="1" width="25.7109375" style="4" customWidth="1"/>
    <col min="2" max="2" width="11.7109375" style="1" customWidth="1"/>
    <col min="3" max="3" width="10.7109375" style="1" customWidth="1"/>
    <col min="4" max="4" width="10.28125" style="1" customWidth="1"/>
    <col min="5" max="5" width="10.7109375" style="1" customWidth="1"/>
    <col min="6" max="6" width="11.28125" style="1" customWidth="1"/>
    <col min="7" max="7" width="8.421875" style="1" bestFit="1" customWidth="1"/>
    <col min="8" max="8" width="11.140625" style="2" customWidth="1"/>
    <col min="9" max="10" width="9.421875" style="4" bestFit="1" customWidth="1"/>
    <col min="11" max="11" width="11.421875" style="4" bestFit="1" customWidth="1"/>
    <col min="12" max="12" width="13.140625" style="1" customWidth="1"/>
    <col min="13" max="13" width="12.8515625" style="4" bestFit="1" customWidth="1"/>
    <col min="14" max="16384" width="12.00390625" style="1" customWidth="1"/>
  </cols>
  <sheetData>
    <row r="1" spans="1:8" ht="14.25" customHeight="1">
      <c r="A1" s="110" t="s">
        <v>610</v>
      </c>
      <c r="B1" s="109"/>
      <c r="C1" s="109"/>
      <c r="D1" s="109"/>
      <c r="E1" s="109"/>
      <c r="F1" s="109"/>
      <c r="G1" s="109"/>
      <c r="H1" s="249"/>
    </row>
    <row r="2" spans="1:8" ht="14.25" customHeight="1">
      <c r="A2" s="108"/>
      <c r="B2" s="109"/>
      <c r="C2" s="109"/>
      <c r="D2" s="109"/>
      <c r="E2" s="109"/>
      <c r="F2" s="109"/>
      <c r="G2" s="109"/>
      <c r="H2" s="249"/>
    </row>
    <row r="3" spans="1:13" ht="15">
      <c r="A3" s="2005" t="s">
        <v>90</v>
      </c>
      <c r="B3" s="2005"/>
      <c r="C3" s="2005"/>
      <c r="D3" s="2005"/>
      <c r="E3" s="2005"/>
      <c r="F3" s="2005"/>
      <c r="G3" s="2005"/>
      <c r="H3" s="2005"/>
      <c r="I3" s="2005"/>
      <c r="J3" s="2005"/>
      <c r="K3" s="2005"/>
      <c r="L3" s="2005"/>
      <c r="M3" s="2005"/>
    </row>
    <row r="4" spans="1:13" ht="15">
      <c r="A4" s="2006" t="s">
        <v>73</v>
      </c>
      <c r="B4" s="2006"/>
      <c r="C4" s="2006"/>
      <c r="D4" s="2006"/>
      <c r="E4" s="2006"/>
      <c r="F4" s="2006"/>
      <c r="G4" s="2006"/>
      <c r="H4" s="2006"/>
      <c r="I4" s="2006"/>
      <c r="J4" s="2006"/>
      <c r="K4" s="2006"/>
      <c r="L4" s="2006"/>
      <c r="M4" s="2006"/>
    </row>
    <row r="5" spans="1:13" ht="15.75" thickBot="1">
      <c r="A5" s="638"/>
      <c r="B5" s="638"/>
      <c r="C5" s="638"/>
      <c r="D5" s="638"/>
      <c r="E5" s="638"/>
      <c r="F5" s="638"/>
      <c r="G5" s="638"/>
      <c r="H5" s="176"/>
      <c r="I5" s="638"/>
      <c r="J5" s="638"/>
      <c r="K5" s="638"/>
      <c r="L5" s="638"/>
      <c r="M5" s="638" t="s">
        <v>1406</v>
      </c>
    </row>
    <row r="6" spans="1:13" s="68" customFormat="1" ht="39" thickBot="1">
      <c r="A6" s="233"/>
      <c r="B6" s="143" t="s">
        <v>1416</v>
      </c>
      <c r="C6" s="149" t="s">
        <v>1417</v>
      </c>
      <c r="D6" s="149" t="s">
        <v>1418</v>
      </c>
      <c r="E6" s="149" t="s">
        <v>1419</v>
      </c>
      <c r="F6" s="149" t="s">
        <v>1460</v>
      </c>
      <c r="G6" s="156" t="s">
        <v>1442</v>
      </c>
      <c r="H6" s="637" t="s">
        <v>517</v>
      </c>
      <c r="I6" s="172" t="s">
        <v>71</v>
      </c>
      <c r="J6" s="234" t="s">
        <v>72</v>
      </c>
      <c r="K6" s="256" t="s">
        <v>99</v>
      </c>
      <c r="L6" s="257" t="s">
        <v>82</v>
      </c>
      <c r="M6" s="164" t="s">
        <v>81</v>
      </c>
    </row>
    <row r="7" spans="1:13" ht="15">
      <c r="A7" s="53" t="s">
        <v>1420</v>
      </c>
      <c r="B7" s="144"/>
      <c r="C7" s="150"/>
      <c r="D7" s="150">
        <v>11811</v>
      </c>
      <c r="E7" s="150"/>
      <c r="F7" s="150"/>
      <c r="G7" s="150"/>
      <c r="H7" s="250">
        <f>SUM(B7:G7)</f>
        <v>11811</v>
      </c>
      <c r="I7" s="173">
        <v>1981</v>
      </c>
      <c r="J7" s="235">
        <v>9830</v>
      </c>
      <c r="K7" s="104"/>
      <c r="L7" s="247"/>
      <c r="M7" s="244"/>
    </row>
    <row r="8" spans="1:13" ht="15">
      <c r="A8" s="53" t="s">
        <v>1521</v>
      </c>
      <c r="B8" s="144">
        <v>80</v>
      </c>
      <c r="C8" s="150">
        <v>22</v>
      </c>
      <c r="D8" s="150">
        <v>309</v>
      </c>
      <c r="E8" s="150"/>
      <c r="F8" s="150"/>
      <c r="G8" s="150"/>
      <c r="H8" s="250">
        <f aca="true" t="shared" si="0" ref="H8:H45">SUM(B8:G8)</f>
        <v>411</v>
      </c>
      <c r="I8" s="173"/>
      <c r="J8" s="235">
        <f>SUM(H8)</f>
        <v>411</v>
      </c>
      <c r="K8" s="105">
        <v>76</v>
      </c>
      <c r="L8" s="245"/>
      <c r="M8" s="162"/>
    </row>
    <row r="9" spans="1:13" ht="15">
      <c r="A9" s="54" t="s">
        <v>1537</v>
      </c>
      <c r="B9" s="145"/>
      <c r="C9" s="151"/>
      <c r="D9" s="151"/>
      <c r="E9" s="151"/>
      <c r="F9" s="151"/>
      <c r="G9" s="151"/>
      <c r="H9" s="250">
        <f t="shared" si="0"/>
        <v>0</v>
      </c>
      <c r="I9" s="173">
        <f>SUM(H9)</f>
        <v>0</v>
      </c>
      <c r="J9" s="235"/>
      <c r="K9" s="105"/>
      <c r="L9" s="245">
        <v>11895</v>
      </c>
      <c r="M9" s="162"/>
    </row>
    <row r="10" spans="1:13" ht="15">
      <c r="A10" s="54" t="s">
        <v>1421</v>
      </c>
      <c r="B10" s="145"/>
      <c r="C10" s="151"/>
      <c r="D10" s="151">
        <v>8890</v>
      </c>
      <c r="E10" s="151"/>
      <c r="F10" s="151"/>
      <c r="G10" s="151"/>
      <c r="H10" s="250">
        <f t="shared" si="0"/>
        <v>8890</v>
      </c>
      <c r="I10" s="173"/>
      <c r="J10" s="235">
        <f>SUM(H10)</f>
        <v>8890</v>
      </c>
      <c r="K10" s="105">
        <v>5200</v>
      </c>
      <c r="L10" s="245"/>
      <c r="M10" s="162"/>
    </row>
    <row r="11" spans="1:13" ht="15">
      <c r="A11" s="54" t="s">
        <v>11</v>
      </c>
      <c r="B11" s="145"/>
      <c r="C11" s="151"/>
      <c r="D11" s="151">
        <v>7620</v>
      </c>
      <c r="E11" s="151"/>
      <c r="F11" s="151"/>
      <c r="G11" s="151"/>
      <c r="H11" s="250">
        <f t="shared" si="0"/>
        <v>7620</v>
      </c>
      <c r="I11" s="173">
        <f>SUM(H11)</f>
        <v>7620</v>
      </c>
      <c r="J11" s="235"/>
      <c r="K11" s="105">
        <v>12887</v>
      </c>
      <c r="L11" s="245"/>
      <c r="M11" s="162"/>
    </row>
    <row r="12" spans="1:13" ht="15">
      <c r="A12" s="54" t="s">
        <v>57</v>
      </c>
      <c r="B12" s="145"/>
      <c r="C12" s="151"/>
      <c r="D12" s="151">
        <v>1016</v>
      </c>
      <c r="E12" s="151"/>
      <c r="F12" s="151"/>
      <c r="G12" s="151"/>
      <c r="H12" s="250">
        <f t="shared" si="0"/>
        <v>1016</v>
      </c>
      <c r="I12" s="173">
        <f>SUM(H12)</f>
        <v>1016</v>
      </c>
      <c r="J12" s="235"/>
      <c r="K12" s="105"/>
      <c r="L12" s="245"/>
      <c r="M12" s="162"/>
    </row>
    <row r="13" spans="1:13" ht="15">
      <c r="A13" s="54" t="s">
        <v>56</v>
      </c>
      <c r="B13" s="145"/>
      <c r="C13" s="151"/>
      <c r="D13" s="151">
        <v>14478</v>
      </c>
      <c r="E13" s="151"/>
      <c r="F13" s="151"/>
      <c r="G13" s="151"/>
      <c r="H13" s="250">
        <f t="shared" si="0"/>
        <v>14478</v>
      </c>
      <c r="I13" s="173">
        <v>11811</v>
      </c>
      <c r="J13" s="235">
        <v>2667</v>
      </c>
      <c r="K13" s="105"/>
      <c r="L13" s="245"/>
      <c r="M13" s="162"/>
    </row>
    <row r="14" spans="1:13" ht="15">
      <c r="A14" s="54" t="s">
        <v>1422</v>
      </c>
      <c r="B14" s="145"/>
      <c r="C14" s="151"/>
      <c r="D14" s="151">
        <v>16000</v>
      </c>
      <c r="E14" s="151"/>
      <c r="F14" s="151"/>
      <c r="G14" s="151"/>
      <c r="H14" s="250">
        <f t="shared" si="0"/>
        <v>16000</v>
      </c>
      <c r="I14" s="173">
        <f>SUM(H14)</f>
        <v>16000</v>
      </c>
      <c r="J14" s="235"/>
      <c r="K14" s="105"/>
      <c r="L14" s="245">
        <v>3763</v>
      </c>
      <c r="M14" s="162"/>
    </row>
    <row r="15" spans="1:13" ht="15">
      <c r="A15" s="55" t="s">
        <v>1423</v>
      </c>
      <c r="B15" s="145"/>
      <c r="C15" s="151"/>
      <c r="D15" s="155">
        <v>15147</v>
      </c>
      <c r="E15" s="151"/>
      <c r="F15" s="151"/>
      <c r="G15" s="151"/>
      <c r="H15" s="250">
        <f t="shared" si="0"/>
        <v>15147</v>
      </c>
      <c r="I15" s="173">
        <v>6820</v>
      </c>
      <c r="J15" s="235">
        <v>8327</v>
      </c>
      <c r="K15" s="105"/>
      <c r="L15" s="245"/>
      <c r="M15" s="162"/>
    </row>
    <row r="16" spans="1:13" ht="15">
      <c r="A16" s="55" t="s">
        <v>44</v>
      </c>
      <c r="B16" s="145">
        <v>18413</v>
      </c>
      <c r="C16" s="151">
        <v>4466</v>
      </c>
      <c r="D16" s="155">
        <v>1992</v>
      </c>
      <c r="E16" s="151"/>
      <c r="F16" s="151"/>
      <c r="G16" s="151"/>
      <c r="H16" s="250">
        <f t="shared" si="0"/>
        <v>24871</v>
      </c>
      <c r="I16" s="173">
        <f>SUM(H16)</f>
        <v>24871</v>
      </c>
      <c r="J16" s="235"/>
      <c r="K16" s="105">
        <v>385</v>
      </c>
      <c r="L16" s="245"/>
      <c r="M16" s="162"/>
    </row>
    <row r="17" spans="1:13" ht="15">
      <c r="A17" s="58" t="s">
        <v>46</v>
      </c>
      <c r="B17" s="144">
        <v>1649</v>
      </c>
      <c r="C17" s="150">
        <v>434</v>
      </c>
      <c r="D17" s="150">
        <v>270</v>
      </c>
      <c r="E17" s="150"/>
      <c r="F17" s="150"/>
      <c r="G17" s="150"/>
      <c r="H17" s="250">
        <f>SUM(B17:G17)</f>
        <v>2353</v>
      </c>
      <c r="I17" s="173"/>
      <c r="J17" s="235">
        <f>SUM(H17)</f>
        <v>2353</v>
      </c>
      <c r="K17" s="106"/>
      <c r="L17" s="245"/>
      <c r="M17" s="162"/>
    </row>
    <row r="18" spans="1:13" ht="15">
      <c r="A18" s="56" t="s">
        <v>48</v>
      </c>
      <c r="B18" s="146">
        <v>308</v>
      </c>
      <c r="C18" s="152">
        <v>83</v>
      </c>
      <c r="D18" s="152">
        <v>1542</v>
      </c>
      <c r="E18" s="152"/>
      <c r="F18" s="152"/>
      <c r="G18" s="152"/>
      <c r="H18" s="250">
        <f t="shared" si="0"/>
        <v>1933</v>
      </c>
      <c r="I18" s="173"/>
      <c r="J18" s="235">
        <f>SUM(H18)</f>
        <v>1933</v>
      </c>
      <c r="K18" s="258"/>
      <c r="L18" s="245"/>
      <c r="M18" s="162"/>
    </row>
    <row r="19" spans="1:13" ht="15">
      <c r="A19" s="55" t="s">
        <v>47</v>
      </c>
      <c r="B19" s="145">
        <v>9500</v>
      </c>
      <c r="C19" s="151">
        <v>2534</v>
      </c>
      <c r="D19" s="151">
        <v>435</v>
      </c>
      <c r="E19" s="151"/>
      <c r="F19" s="151"/>
      <c r="G19" s="151"/>
      <c r="H19" s="250">
        <f t="shared" si="0"/>
        <v>12469</v>
      </c>
      <c r="I19" s="173">
        <f>SUM(H19)</f>
        <v>12469</v>
      </c>
      <c r="J19" s="235"/>
      <c r="K19" s="106"/>
      <c r="L19" s="245">
        <v>12060</v>
      </c>
      <c r="M19" s="162"/>
    </row>
    <row r="20" spans="1:13" ht="15">
      <c r="A20" s="55" t="s">
        <v>55</v>
      </c>
      <c r="B20" s="145"/>
      <c r="C20" s="151"/>
      <c r="D20" s="155"/>
      <c r="E20" s="151">
        <v>82034</v>
      </c>
      <c r="F20" s="151"/>
      <c r="G20" s="151"/>
      <c r="H20" s="250">
        <f t="shared" si="0"/>
        <v>82034</v>
      </c>
      <c r="I20" s="173">
        <v>64534</v>
      </c>
      <c r="J20" s="235">
        <v>17500</v>
      </c>
      <c r="K20" s="106"/>
      <c r="L20" s="245">
        <v>77696</v>
      </c>
      <c r="M20" s="162"/>
    </row>
    <row r="21" spans="1:13" ht="15">
      <c r="A21" s="55" t="s">
        <v>1426</v>
      </c>
      <c r="B21" s="145"/>
      <c r="C21" s="151"/>
      <c r="D21" s="155"/>
      <c r="E21" s="151"/>
      <c r="F21" s="151">
        <v>31698</v>
      </c>
      <c r="G21" s="151"/>
      <c r="H21" s="250">
        <f t="shared" si="0"/>
        <v>31698</v>
      </c>
      <c r="I21" s="173">
        <v>3751</v>
      </c>
      <c r="J21" s="235">
        <v>34627</v>
      </c>
      <c r="K21" s="106"/>
      <c r="L21" s="245"/>
      <c r="M21" s="162"/>
    </row>
    <row r="22" spans="1:13" ht="15">
      <c r="A22" s="56" t="s">
        <v>1424</v>
      </c>
      <c r="B22" s="146">
        <v>22967</v>
      </c>
      <c r="C22" s="152">
        <v>6201</v>
      </c>
      <c r="D22" s="160">
        <v>0</v>
      </c>
      <c r="E22" s="152"/>
      <c r="F22" s="152"/>
      <c r="G22" s="152"/>
      <c r="H22" s="250">
        <f>SUM(B22:G22)</f>
        <v>29168</v>
      </c>
      <c r="I22" s="173">
        <f>SUM(H22)</f>
        <v>29168</v>
      </c>
      <c r="J22" s="235"/>
      <c r="K22" s="105"/>
      <c r="L22" s="245">
        <v>25989</v>
      </c>
      <c r="M22" s="162"/>
    </row>
    <row r="23" spans="1:13" ht="15.75" thickBot="1">
      <c r="A23" s="56" t="s">
        <v>1427</v>
      </c>
      <c r="B23" s="146">
        <v>2691</v>
      </c>
      <c r="C23" s="152">
        <v>320</v>
      </c>
      <c r="D23" s="152">
        <v>44512</v>
      </c>
      <c r="E23" s="152"/>
      <c r="F23" s="152"/>
      <c r="G23" s="152"/>
      <c r="H23" s="252">
        <f>SUM(B23:G23)</f>
        <v>47523</v>
      </c>
      <c r="I23" s="174"/>
      <c r="J23" s="153">
        <f>SUM(H23)</f>
        <v>47523</v>
      </c>
      <c r="K23" s="313">
        <v>2500</v>
      </c>
      <c r="L23" s="246">
        <v>10290</v>
      </c>
      <c r="M23" s="165"/>
    </row>
    <row r="24" spans="1:13" s="2" customFormat="1" ht="16.5" thickBot="1">
      <c r="A24" s="166" t="s">
        <v>1441</v>
      </c>
      <c r="B24" s="251">
        <f aca="true" t="shared" si="1" ref="B24:G24">SUM(B7:B23)</f>
        <v>55608</v>
      </c>
      <c r="C24" s="167">
        <f t="shared" si="1"/>
        <v>14060</v>
      </c>
      <c r="D24" s="167">
        <f t="shared" si="1"/>
        <v>124022</v>
      </c>
      <c r="E24" s="167">
        <f t="shared" si="1"/>
        <v>82034</v>
      </c>
      <c r="F24" s="167">
        <f t="shared" si="1"/>
        <v>31698</v>
      </c>
      <c r="G24" s="167">
        <f t="shared" si="1"/>
        <v>0</v>
      </c>
      <c r="H24" s="253">
        <f>SUM(B24:G24)</f>
        <v>307422</v>
      </c>
      <c r="I24" s="175">
        <f>SUM(I7:I23)</f>
        <v>180041</v>
      </c>
      <c r="J24" s="236">
        <f>SUM(J7:J23)</f>
        <v>134061</v>
      </c>
      <c r="K24" s="248">
        <f>SUM(K7:K23)</f>
        <v>21048</v>
      </c>
      <c r="L24" s="248">
        <f>SUM(L7:L23)</f>
        <v>141693</v>
      </c>
      <c r="M24" s="163">
        <f>SUM(H24-L24)</f>
        <v>165729</v>
      </c>
    </row>
    <row r="25" spans="1:13" ht="15.75" thickBot="1">
      <c r="A25" s="241" t="s">
        <v>9</v>
      </c>
      <c r="B25" s="242">
        <v>69418</v>
      </c>
      <c r="C25" s="243">
        <v>17980</v>
      </c>
      <c r="D25" s="243">
        <v>30095</v>
      </c>
      <c r="E25" s="243"/>
      <c r="F25" s="243"/>
      <c r="G25" s="243"/>
      <c r="H25" s="250">
        <f t="shared" si="0"/>
        <v>117493</v>
      </c>
      <c r="I25" s="239">
        <f>SUM(H25)</f>
        <v>117493</v>
      </c>
      <c r="J25" s="240"/>
      <c r="K25" s="104"/>
      <c r="L25" s="247"/>
      <c r="M25" s="244"/>
    </row>
    <row r="26" spans="1:13" ht="15.75" thickBot="1">
      <c r="A26" s="57" t="s">
        <v>1414</v>
      </c>
      <c r="B26" s="147">
        <f aca="true" t="shared" si="2" ref="B26:G26">SUM(B25:B25)</f>
        <v>69418</v>
      </c>
      <c r="C26" s="154">
        <f t="shared" si="2"/>
        <v>17980</v>
      </c>
      <c r="D26" s="154">
        <f t="shared" si="2"/>
        <v>30095</v>
      </c>
      <c r="E26" s="154">
        <f t="shared" si="2"/>
        <v>0</v>
      </c>
      <c r="F26" s="154">
        <f t="shared" si="2"/>
        <v>0</v>
      </c>
      <c r="G26" s="154">
        <f t="shared" si="2"/>
        <v>0</v>
      </c>
      <c r="H26" s="385">
        <f t="shared" si="0"/>
        <v>117493</v>
      </c>
      <c r="I26" s="175">
        <f>SUM(I25:I25)</f>
        <v>117493</v>
      </c>
      <c r="J26" s="236">
        <f>SUM(J25:J25)</f>
        <v>0</v>
      </c>
      <c r="K26" s="386">
        <v>469</v>
      </c>
      <c r="L26" s="248">
        <v>103829</v>
      </c>
      <c r="M26" s="163">
        <f>SUM(H26-K26-L26)</f>
        <v>13195</v>
      </c>
    </row>
    <row r="27" spans="1:13" ht="15">
      <c r="A27" s="58" t="s">
        <v>1428</v>
      </c>
      <c r="B27" s="144">
        <v>3279</v>
      </c>
      <c r="C27" s="150">
        <v>855</v>
      </c>
      <c r="D27" s="150">
        <v>5105</v>
      </c>
      <c r="E27" s="150"/>
      <c r="F27" s="150"/>
      <c r="G27" s="150"/>
      <c r="H27" s="387">
        <f aca="true" t="shared" si="3" ref="H27:H34">SUM(B27:G27)</f>
        <v>9239</v>
      </c>
      <c r="I27" s="239">
        <v>9239</v>
      </c>
      <c r="J27" s="240"/>
      <c r="K27" s="104">
        <v>180</v>
      </c>
      <c r="L27" s="247"/>
      <c r="M27" s="244"/>
    </row>
    <row r="28" spans="1:13" ht="15">
      <c r="A28" s="55" t="s">
        <v>1429</v>
      </c>
      <c r="B28" s="145">
        <v>3051</v>
      </c>
      <c r="C28" s="151">
        <v>808</v>
      </c>
      <c r="D28" s="151">
        <v>831</v>
      </c>
      <c r="E28" s="151"/>
      <c r="F28" s="151"/>
      <c r="G28" s="151"/>
      <c r="H28" s="387">
        <f t="shared" si="3"/>
        <v>4690</v>
      </c>
      <c r="I28" s="173">
        <v>4690</v>
      </c>
      <c r="J28" s="235"/>
      <c r="K28" s="105">
        <v>667</v>
      </c>
      <c r="L28" s="245"/>
      <c r="M28" s="162"/>
    </row>
    <row r="29" spans="1:13" ht="15">
      <c r="A29" s="55" t="s">
        <v>1430</v>
      </c>
      <c r="B29" s="145">
        <v>4343</v>
      </c>
      <c r="C29" s="151">
        <v>1142</v>
      </c>
      <c r="D29" s="151">
        <v>151</v>
      </c>
      <c r="E29" s="151"/>
      <c r="F29" s="151"/>
      <c r="G29" s="151"/>
      <c r="H29" s="387">
        <f t="shared" si="3"/>
        <v>5636</v>
      </c>
      <c r="I29" s="173">
        <v>5636</v>
      </c>
      <c r="J29" s="235"/>
      <c r="K29" s="105"/>
      <c r="L29" s="245"/>
      <c r="M29" s="162"/>
    </row>
    <row r="30" spans="1:13" ht="15">
      <c r="A30" s="55" t="s">
        <v>1431</v>
      </c>
      <c r="B30" s="145">
        <v>3299</v>
      </c>
      <c r="C30" s="151">
        <v>860</v>
      </c>
      <c r="D30" s="151">
        <v>5566</v>
      </c>
      <c r="E30" s="151"/>
      <c r="F30" s="151"/>
      <c r="G30" s="151"/>
      <c r="H30" s="387">
        <f t="shared" si="3"/>
        <v>9725</v>
      </c>
      <c r="I30" s="173">
        <v>9725</v>
      </c>
      <c r="J30" s="235"/>
      <c r="K30" s="105">
        <v>6232</v>
      </c>
      <c r="L30" s="245"/>
      <c r="M30" s="162"/>
    </row>
    <row r="31" spans="1:13" ht="15">
      <c r="A31" s="55" t="s">
        <v>98</v>
      </c>
      <c r="B31" s="145">
        <v>8526</v>
      </c>
      <c r="C31" s="151">
        <v>2203</v>
      </c>
      <c r="D31" s="151">
        <v>288</v>
      </c>
      <c r="E31" s="151"/>
      <c r="F31" s="151"/>
      <c r="G31" s="151"/>
      <c r="H31" s="387">
        <f t="shared" si="3"/>
        <v>11017</v>
      </c>
      <c r="I31" s="173">
        <v>11017</v>
      </c>
      <c r="J31" s="235"/>
      <c r="K31" s="105">
        <v>630</v>
      </c>
      <c r="L31" s="245"/>
      <c r="M31" s="162"/>
    </row>
    <row r="32" spans="1:13" ht="15">
      <c r="A32" s="55" t="s">
        <v>1432</v>
      </c>
      <c r="B32" s="145">
        <v>3869</v>
      </c>
      <c r="C32" s="151">
        <v>1014</v>
      </c>
      <c r="D32" s="151">
        <v>337</v>
      </c>
      <c r="E32" s="151"/>
      <c r="F32" s="151"/>
      <c r="G32" s="151"/>
      <c r="H32" s="387">
        <f t="shared" si="3"/>
        <v>5220</v>
      </c>
      <c r="I32" s="174">
        <v>5220</v>
      </c>
      <c r="J32" s="153"/>
      <c r="K32" s="388"/>
      <c r="L32" s="245"/>
      <c r="M32" s="162"/>
    </row>
    <row r="33" spans="1:13" ht="15.75" thickBot="1">
      <c r="A33" s="56" t="s">
        <v>1451</v>
      </c>
      <c r="B33" s="146">
        <v>1818</v>
      </c>
      <c r="C33" s="152">
        <v>475</v>
      </c>
      <c r="D33" s="152">
        <v>1201</v>
      </c>
      <c r="E33" s="152"/>
      <c r="F33" s="152"/>
      <c r="G33" s="152"/>
      <c r="H33" s="387">
        <f t="shared" si="3"/>
        <v>3494</v>
      </c>
      <c r="I33" s="174"/>
      <c r="J33" s="153">
        <v>3494</v>
      </c>
      <c r="K33" s="388"/>
      <c r="L33" s="246"/>
      <c r="M33" s="165"/>
    </row>
    <row r="34" spans="1:13" ht="15.75" thickBot="1">
      <c r="A34" s="57" t="s">
        <v>50</v>
      </c>
      <c r="B34" s="147">
        <f aca="true" t="shared" si="4" ref="B34:G34">SUM(B27:B33)</f>
        <v>28185</v>
      </c>
      <c r="C34" s="154">
        <f t="shared" si="4"/>
        <v>7357</v>
      </c>
      <c r="D34" s="154">
        <f t="shared" si="4"/>
        <v>13479</v>
      </c>
      <c r="E34" s="154">
        <f t="shared" si="4"/>
        <v>0</v>
      </c>
      <c r="F34" s="154">
        <f t="shared" si="4"/>
        <v>0</v>
      </c>
      <c r="G34" s="154">
        <f t="shared" si="4"/>
        <v>0</v>
      </c>
      <c r="H34" s="385">
        <f t="shared" si="3"/>
        <v>49021</v>
      </c>
      <c r="I34" s="389">
        <f>SUM(I27:I33)</f>
        <v>45527</v>
      </c>
      <c r="J34" s="390">
        <f>SUM(J27:J33)</f>
        <v>3494</v>
      </c>
      <c r="K34" s="391">
        <v>7709</v>
      </c>
      <c r="L34" s="248">
        <v>23878</v>
      </c>
      <c r="M34" s="163">
        <f>SUM(H34-K34-L34)</f>
        <v>17434</v>
      </c>
    </row>
    <row r="35" spans="1:13" ht="15">
      <c r="A35" s="58" t="s">
        <v>1433</v>
      </c>
      <c r="B35" s="144"/>
      <c r="C35" s="150"/>
      <c r="D35" s="150">
        <v>1905</v>
      </c>
      <c r="E35" s="150"/>
      <c r="F35" s="150"/>
      <c r="G35" s="150"/>
      <c r="H35" s="387">
        <f t="shared" si="0"/>
        <v>1905</v>
      </c>
      <c r="I35" s="239">
        <f>SUM(H35)</f>
        <v>1905</v>
      </c>
      <c r="J35" s="240"/>
      <c r="K35" s="104">
        <v>102</v>
      </c>
      <c r="L35" s="247"/>
      <c r="M35" s="244"/>
    </row>
    <row r="36" spans="1:13" ht="15">
      <c r="A36" s="55" t="s">
        <v>1452</v>
      </c>
      <c r="B36" s="145">
        <v>4366</v>
      </c>
      <c r="C36" s="151">
        <v>1134</v>
      </c>
      <c r="D36" s="151">
        <v>76</v>
      </c>
      <c r="E36" s="151"/>
      <c r="F36" s="151"/>
      <c r="G36" s="151"/>
      <c r="H36" s="387">
        <f t="shared" si="0"/>
        <v>5576</v>
      </c>
      <c r="I36" s="173">
        <f>SUM(H36)</f>
        <v>5576</v>
      </c>
      <c r="J36" s="235"/>
      <c r="K36" s="105"/>
      <c r="L36" s="245"/>
      <c r="M36" s="162"/>
    </row>
    <row r="37" spans="1:13" ht="15">
      <c r="A37" s="55" t="s">
        <v>49</v>
      </c>
      <c r="B37" s="145">
        <v>8093</v>
      </c>
      <c r="C37" s="151">
        <v>2056</v>
      </c>
      <c r="D37" s="151">
        <v>8668</v>
      </c>
      <c r="E37" s="151"/>
      <c r="F37" s="151"/>
      <c r="G37" s="151"/>
      <c r="H37" s="387">
        <f t="shared" si="0"/>
        <v>18817</v>
      </c>
      <c r="I37" s="173">
        <f>SUM(H37)</f>
        <v>18817</v>
      </c>
      <c r="J37" s="235"/>
      <c r="K37" s="105">
        <v>1510</v>
      </c>
      <c r="L37" s="245"/>
      <c r="M37" s="162"/>
    </row>
    <row r="38" spans="1:13" ht="15">
      <c r="A38" s="55" t="s">
        <v>1434</v>
      </c>
      <c r="B38" s="145">
        <v>7931</v>
      </c>
      <c r="C38" s="151">
        <v>2043</v>
      </c>
      <c r="D38" s="151">
        <v>5549</v>
      </c>
      <c r="E38" s="151"/>
      <c r="F38" s="151"/>
      <c r="G38" s="151"/>
      <c r="H38" s="387">
        <f t="shared" si="0"/>
        <v>15523</v>
      </c>
      <c r="I38" s="173">
        <f>SUM(H38)</f>
        <v>15523</v>
      </c>
      <c r="J38" s="235"/>
      <c r="K38" s="105">
        <v>1191</v>
      </c>
      <c r="L38" s="245"/>
      <c r="M38" s="162"/>
    </row>
    <row r="39" spans="1:13" ht="15.75" thickBot="1">
      <c r="A39" s="56" t="s">
        <v>1435</v>
      </c>
      <c r="B39" s="146">
        <v>1130</v>
      </c>
      <c r="C39" s="152">
        <v>305</v>
      </c>
      <c r="D39" s="152">
        <v>1564</v>
      </c>
      <c r="E39" s="152"/>
      <c r="F39" s="152"/>
      <c r="G39" s="152"/>
      <c r="H39" s="392">
        <f>SUM(B39:G39)</f>
        <v>2999</v>
      </c>
      <c r="I39" s="174"/>
      <c r="J39" s="153">
        <f>SUM(H39)</f>
        <v>2999</v>
      </c>
      <c r="K39" s="388">
        <v>2332</v>
      </c>
      <c r="L39" s="246"/>
      <c r="M39" s="165"/>
    </row>
    <row r="40" spans="1:13" ht="15.75" thickBot="1">
      <c r="A40" s="57" t="s">
        <v>51</v>
      </c>
      <c r="B40" s="147">
        <f>SUM(B35:B39)</f>
        <v>21520</v>
      </c>
      <c r="C40" s="154">
        <f>SUM(C36:C39)</f>
        <v>5538</v>
      </c>
      <c r="D40" s="154">
        <f>SUM(D35:D39)</f>
        <v>17762</v>
      </c>
      <c r="E40" s="154">
        <f>SUM(E36:E39)</f>
        <v>0</v>
      </c>
      <c r="F40" s="154">
        <f>SUM(F36:F39)</f>
        <v>0</v>
      </c>
      <c r="G40" s="154">
        <f>SUM(G36:G39)</f>
        <v>0</v>
      </c>
      <c r="H40" s="385">
        <f t="shared" si="0"/>
        <v>44820</v>
      </c>
      <c r="I40" s="175">
        <f>SUM(I35:I39)</f>
        <v>41821</v>
      </c>
      <c r="J40" s="236">
        <f>SUM(J35:J39)</f>
        <v>2999</v>
      </c>
      <c r="K40" s="386">
        <v>5135</v>
      </c>
      <c r="L40" s="248">
        <v>0</v>
      </c>
      <c r="M40" s="163">
        <f>SUM(H40-L40)</f>
        <v>44820</v>
      </c>
    </row>
    <row r="41" spans="1:13" ht="15">
      <c r="A41" s="58" t="s">
        <v>1436</v>
      </c>
      <c r="B41" s="144"/>
      <c r="C41" s="150"/>
      <c r="D41" s="150">
        <v>20316</v>
      </c>
      <c r="E41" s="150"/>
      <c r="F41" s="150"/>
      <c r="G41" s="150"/>
      <c r="H41" s="387">
        <f t="shared" si="0"/>
        <v>20316</v>
      </c>
      <c r="I41" s="239">
        <f>SUM(H41)</f>
        <v>20316</v>
      </c>
      <c r="J41" s="240"/>
      <c r="K41" s="104">
        <v>6001</v>
      </c>
      <c r="L41" s="247"/>
      <c r="M41" s="244"/>
    </row>
    <row r="42" spans="1:13" ht="15">
      <c r="A42" s="55" t="s">
        <v>1437</v>
      </c>
      <c r="B42" s="145">
        <v>65388</v>
      </c>
      <c r="C42" s="151">
        <v>17319</v>
      </c>
      <c r="D42" s="151">
        <v>8952</v>
      </c>
      <c r="E42" s="151"/>
      <c r="F42" s="151"/>
      <c r="G42" s="151"/>
      <c r="H42" s="387">
        <f t="shared" si="0"/>
        <v>91659</v>
      </c>
      <c r="I42" s="173">
        <f>SUM(H42)</f>
        <v>91659</v>
      </c>
      <c r="J42" s="235"/>
      <c r="K42" s="105">
        <v>15</v>
      </c>
      <c r="L42" s="245"/>
      <c r="M42" s="162"/>
    </row>
    <row r="43" spans="1:13" ht="15">
      <c r="A43" s="161" t="s">
        <v>1438</v>
      </c>
      <c r="B43" s="145">
        <v>16449</v>
      </c>
      <c r="C43" s="151">
        <v>4365</v>
      </c>
      <c r="D43" s="151">
        <v>165</v>
      </c>
      <c r="E43" s="151"/>
      <c r="F43" s="151"/>
      <c r="G43" s="151"/>
      <c r="H43" s="387">
        <f t="shared" si="0"/>
        <v>20979</v>
      </c>
      <c r="I43" s="173">
        <f>SUM(H43)</f>
        <v>20979</v>
      </c>
      <c r="J43" s="235"/>
      <c r="K43" s="105"/>
      <c r="L43" s="245"/>
      <c r="M43" s="162"/>
    </row>
    <row r="44" spans="1:13" ht="15.75" thickBot="1">
      <c r="A44" s="56" t="s">
        <v>1439</v>
      </c>
      <c r="B44" s="146">
        <v>17457</v>
      </c>
      <c r="C44" s="152">
        <v>4576</v>
      </c>
      <c r="D44" s="152">
        <v>5951</v>
      </c>
      <c r="E44" s="152"/>
      <c r="F44" s="152"/>
      <c r="G44" s="152"/>
      <c r="H44" s="392">
        <f t="shared" si="0"/>
        <v>27984</v>
      </c>
      <c r="I44" s="174"/>
      <c r="J44" s="153">
        <f>SUM(H44)</f>
        <v>27984</v>
      </c>
      <c r="K44" s="388">
        <v>1682</v>
      </c>
      <c r="L44" s="246"/>
      <c r="M44" s="165"/>
    </row>
    <row r="45" spans="1:13" s="2" customFormat="1" ht="16.5" thickBot="1">
      <c r="A45" s="168" t="s">
        <v>52</v>
      </c>
      <c r="B45" s="169">
        <f aca="true" t="shared" si="5" ref="B45:G45">SUM(B41:B44)</f>
        <v>99294</v>
      </c>
      <c r="C45" s="170">
        <f t="shared" si="5"/>
        <v>26260</v>
      </c>
      <c r="D45" s="170">
        <f t="shared" si="5"/>
        <v>35384</v>
      </c>
      <c r="E45" s="170">
        <f t="shared" si="5"/>
        <v>0</v>
      </c>
      <c r="F45" s="170">
        <f t="shared" si="5"/>
        <v>0</v>
      </c>
      <c r="G45" s="170">
        <f t="shared" si="5"/>
        <v>0</v>
      </c>
      <c r="H45" s="385">
        <f t="shared" si="0"/>
        <v>160938</v>
      </c>
      <c r="I45" s="175">
        <f>SUM(I41:I44)</f>
        <v>132954</v>
      </c>
      <c r="J45" s="236">
        <f>SUM(J41:J44)</f>
        <v>27984</v>
      </c>
      <c r="K45" s="386">
        <v>7698</v>
      </c>
      <c r="L45" s="248">
        <v>105335</v>
      </c>
      <c r="M45" s="163">
        <f>SUM(H45-K45-L45)</f>
        <v>47905</v>
      </c>
    </row>
    <row r="46" spans="1:13" s="2" customFormat="1" ht="16.5" thickBot="1">
      <c r="A46" s="237" t="s">
        <v>45</v>
      </c>
      <c r="B46" s="238">
        <f aca="true" t="shared" si="6" ref="B46:G46">SUM(B45,B40,B34,B26,B24)</f>
        <v>274025</v>
      </c>
      <c r="C46" s="154">
        <f t="shared" si="6"/>
        <v>71195</v>
      </c>
      <c r="D46" s="154">
        <f t="shared" si="6"/>
        <v>220742</v>
      </c>
      <c r="E46" s="154">
        <f t="shared" si="6"/>
        <v>82034</v>
      </c>
      <c r="F46" s="154">
        <f t="shared" si="6"/>
        <v>31698</v>
      </c>
      <c r="G46" s="148">
        <f t="shared" si="6"/>
        <v>0</v>
      </c>
      <c r="H46" s="385">
        <f>SUM(B46:G46)</f>
        <v>679694</v>
      </c>
      <c r="I46" s="393">
        <f>SUM(I45,I40,I34,I26,I24)</f>
        <v>517836</v>
      </c>
      <c r="J46" s="394">
        <f>SUM(J45,J40,J34,J26,J24)</f>
        <v>168538</v>
      </c>
      <c r="K46" s="395">
        <f>SUM(K24+K26+K34+K40+K45)</f>
        <v>42059</v>
      </c>
      <c r="L46" s="395">
        <f>SUM(L24:L45)</f>
        <v>374735</v>
      </c>
      <c r="M46" s="396">
        <f>SUM(H46-K46-L46)</f>
        <v>262900</v>
      </c>
    </row>
    <row r="47" spans="2:8" ht="15">
      <c r="B47" s="4"/>
      <c r="C47" s="4"/>
      <c r="D47" s="4"/>
      <c r="E47" s="4"/>
      <c r="F47" s="4"/>
      <c r="G47" s="4"/>
      <c r="H47" s="397"/>
    </row>
    <row r="48" spans="2:8" ht="15">
      <c r="B48" s="4"/>
      <c r="C48" s="4"/>
      <c r="D48" s="4"/>
      <c r="E48" s="4"/>
      <c r="F48" s="4"/>
      <c r="G48" s="4"/>
      <c r="H48" s="397"/>
    </row>
  </sheetData>
  <sheetProtection/>
  <mergeCells count="2">
    <mergeCell ref="A3:M3"/>
    <mergeCell ref="A4:M4"/>
  </mergeCells>
  <printOptions/>
  <pageMargins left="1.49" right="0.55" top="0.33" bottom="0.58" header="0.23" footer="0.5118055555555555"/>
  <pageSetup fitToHeight="1" fitToWidth="1" horizontalDpi="600" verticalDpi="600" orientation="landscape" paperSize="8" r:id="rId1"/>
  <rowBreaks count="1" manualBreakCount="1">
    <brk id="2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53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4.421875" style="44" bestFit="1" customWidth="1"/>
    <col min="2" max="3" width="7.57421875" style="44" bestFit="1" customWidth="1"/>
    <col min="4" max="4" width="7.8515625" style="44" bestFit="1" customWidth="1"/>
    <col min="5" max="5" width="8.421875" style="44" bestFit="1" customWidth="1"/>
    <col min="6" max="6" width="9.140625" style="44" customWidth="1"/>
    <col min="7" max="7" width="9.57421875" style="44" bestFit="1" customWidth="1"/>
    <col min="8" max="8" width="6.57421875" style="1413" bestFit="1" customWidth="1"/>
    <col min="9" max="9" width="8.57421875" style="44" bestFit="1" customWidth="1"/>
    <col min="10" max="10" width="7.57421875" style="44" bestFit="1" customWidth="1"/>
    <col min="11" max="11" width="7.8515625" style="44" bestFit="1" customWidth="1"/>
    <col min="12" max="12" width="8.421875" style="44" bestFit="1" customWidth="1"/>
    <col min="13" max="13" width="8.57421875" style="44" customWidth="1"/>
    <col min="14" max="14" width="9.57421875" style="44" bestFit="1" customWidth="1"/>
    <col min="15" max="15" width="6.57421875" style="1413" bestFit="1" customWidth="1"/>
    <col min="16" max="16" width="8.57421875" style="44" bestFit="1" customWidth="1"/>
    <col min="17" max="17" width="7.57421875" style="44" bestFit="1" customWidth="1"/>
    <col min="18" max="18" width="7.8515625" style="44" bestFit="1" customWidth="1"/>
    <col min="19" max="19" width="8.421875" style="44" bestFit="1" customWidth="1"/>
    <col min="20" max="21" width="9.57421875" style="44" bestFit="1" customWidth="1"/>
    <col min="22" max="22" width="6.57421875" style="1413" bestFit="1" customWidth="1"/>
    <col min="23" max="23" width="8.57421875" style="44" bestFit="1" customWidth="1"/>
    <col min="24" max="24" width="7.57421875" style="44" bestFit="1" customWidth="1"/>
    <col min="25" max="25" width="7.8515625" style="44" bestFit="1" customWidth="1"/>
    <col min="26" max="26" width="8.421875" style="44" bestFit="1" customWidth="1"/>
    <col min="27" max="27" width="8.00390625" style="44" bestFit="1" customWidth="1"/>
    <col min="28" max="28" width="9.57421875" style="44" bestFit="1" customWidth="1"/>
    <col min="29" max="29" width="6.57421875" style="1413" bestFit="1" customWidth="1"/>
    <col min="30" max="34" width="9.140625" style="44" bestFit="1" customWidth="1"/>
    <col min="35" max="35" width="9.57421875" style="44" bestFit="1" customWidth="1"/>
    <col min="36" max="36" width="6.57421875" style="1413" bestFit="1" customWidth="1"/>
    <col min="37" max="37" width="9.421875" style="44" customWidth="1"/>
    <col min="38" max="38" width="7.57421875" style="44" bestFit="1" customWidth="1"/>
    <col min="39" max="39" width="7.8515625" style="44" bestFit="1" customWidth="1"/>
    <col min="40" max="40" width="8.421875" style="44" bestFit="1" customWidth="1"/>
    <col min="41" max="41" width="8.00390625" style="44" bestFit="1" customWidth="1"/>
    <col min="42" max="42" width="9.57421875" style="44" bestFit="1" customWidth="1"/>
    <col min="43" max="43" width="6.57421875" style="1413" bestFit="1" customWidth="1"/>
    <col min="44" max="44" width="8.57421875" style="44" bestFit="1" customWidth="1"/>
    <col min="45" max="45" width="7.57421875" style="44" bestFit="1" customWidth="1"/>
    <col min="46" max="46" width="7.8515625" style="44" bestFit="1" customWidth="1"/>
    <col min="47" max="47" width="8.421875" style="44" bestFit="1" customWidth="1"/>
    <col min="48" max="48" width="8.00390625" style="44" bestFit="1" customWidth="1"/>
    <col min="49" max="49" width="10.140625" style="44" customWidth="1"/>
    <col min="50" max="50" width="6.57421875" style="1413" bestFit="1" customWidth="1"/>
    <col min="51" max="51" width="9.28125" style="44" customWidth="1"/>
    <col min="52" max="52" width="10.7109375" style="32" customWidth="1"/>
    <col min="53" max="56" width="11.00390625" style="32" customWidth="1"/>
    <col min="57" max="57" width="6.57421875" style="1413" bestFit="1" customWidth="1"/>
  </cols>
  <sheetData>
    <row r="1" spans="1:57" ht="14.25">
      <c r="A1" s="59" t="s">
        <v>609</v>
      </c>
      <c r="B1" s="59"/>
      <c r="C1" s="59"/>
      <c r="D1" s="59"/>
      <c r="E1" s="59"/>
      <c r="F1" s="59"/>
      <c r="G1" s="59"/>
      <c r="H1" s="1406"/>
      <c r="I1" s="108"/>
      <c r="J1" s="108"/>
      <c r="K1" s="108"/>
      <c r="L1" s="108"/>
      <c r="M1" s="108"/>
      <c r="N1" s="108"/>
      <c r="O1" s="1406"/>
      <c r="P1" s="108"/>
      <c r="Q1" s="108"/>
      <c r="R1" s="108"/>
      <c r="S1" s="108"/>
      <c r="T1" s="108"/>
      <c r="U1" s="108"/>
      <c r="V1" s="1406"/>
      <c r="W1" s="108"/>
      <c r="X1" s="108"/>
      <c r="Y1" s="108"/>
      <c r="Z1" s="108"/>
      <c r="AA1" s="108"/>
      <c r="AB1" s="108"/>
      <c r="AC1" s="1406"/>
      <c r="AD1" s="108"/>
      <c r="AE1" s="108"/>
      <c r="AF1" s="108"/>
      <c r="AG1" s="108"/>
      <c r="AH1" s="108"/>
      <c r="AI1" s="108"/>
      <c r="AJ1" s="1406"/>
      <c r="AK1" s="108"/>
      <c r="AL1" s="108"/>
      <c r="AM1" s="108"/>
      <c r="AN1" s="108"/>
      <c r="AO1" s="108"/>
      <c r="AP1" s="108"/>
      <c r="AQ1" s="1406"/>
      <c r="AR1" s="108"/>
      <c r="AS1" s="108"/>
      <c r="AT1" s="108"/>
      <c r="AU1" s="108"/>
      <c r="AV1" s="108"/>
      <c r="AW1" s="108"/>
      <c r="AX1" s="1406"/>
      <c r="AY1" s="108"/>
      <c r="AZ1" s="108"/>
      <c r="BA1" s="108"/>
      <c r="BB1" s="108"/>
      <c r="BC1" s="108"/>
      <c r="BD1" s="108"/>
      <c r="BE1" s="1406"/>
    </row>
    <row r="2" spans="1:57" ht="12.75">
      <c r="A2" s="59"/>
      <c r="B2" s="59"/>
      <c r="C2" s="59"/>
      <c r="D2" s="59"/>
      <c r="E2" s="59"/>
      <c r="F2" s="59"/>
      <c r="G2" s="59"/>
      <c r="H2" s="1406"/>
      <c r="I2" s="59"/>
      <c r="J2" s="59"/>
      <c r="K2" s="59"/>
      <c r="L2" s="59"/>
      <c r="M2" s="59"/>
      <c r="N2" s="59"/>
      <c r="O2" s="1406"/>
      <c r="P2" s="59"/>
      <c r="Q2" s="59"/>
      <c r="R2" s="59"/>
      <c r="S2" s="59"/>
      <c r="T2" s="59"/>
      <c r="U2" s="59"/>
      <c r="V2" s="1406"/>
      <c r="W2" s="59"/>
      <c r="X2" s="59"/>
      <c r="Y2" s="59"/>
      <c r="Z2" s="59"/>
      <c r="AA2" s="59"/>
      <c r="AB2" s="59"/>
      <c r="AC2" s="1406"/>
      <c r="AD2" s="59"/>
      <c r="AE2" s="59"/>
      <c r="AF2" s="59"/>
      <c r="AG2" s="59"/>
      <c r="AH2" s="59"/>
      <c r="AI2" s="59"/>
      <c r="AJ2" s="1406"/>
      <c r="AK2" s="59"/>
      <c r="AL2" s="59"/>
      <c r="AM2" s="59"/>
      <c r="AN2" s="59"/>
      <c r="AO2" s="59"/>
      <c r="AP2" s="59"/>
      <c r="AQ2" s="1406"/>
      <c r="AR2" s="59"/>
      <c r="AS2" s="59"/>
      <c r="AT2" s="59"/>
      <c r="AU2" s="59"/>
      <c r="AV2" s="59"/>
      <c r="AW2" s="59"/>
      <c r="AX2" s="1406"/>
      <c r="AY2" s="59"/>
      <c r="AZ2" s="46"/>
      <c r="BA2" s="46"/>
      <c r="BB2" s="46"/>
      <c r="BC2" s="46"/>
      <c r="BD2" s="46"/>
      <c r="BE2" s="1406"/>
    </row>
    <row r="3" spans="1:57" ht="15">
      <c r="A3" s="2027" t="s">
        <v>518</v>
      </c>
      <c r="B3" s="2027"/>
      <c r="C3" s="2027"/>
      <c r="D3" s="2027"/>
      <c r="E3" s="2027"/>
      <c r="F3" s="2027"/>
      <c r="G3" s="2027"/>
      <c r="H3" s="2027"/>
      <c r="I3" s="2027"/>
      <c r="J3" s="2027"/>
      <c r="K3" s="2027"/>
      <c r="L3" s="2027"/>
      <c r="M3" s="2027"/>
      <c r="N3" s="2027"/>
      <c r="O3" s="2027"/>
      <c r="P3" s="2027"/>
      <c r="Q3" s="2027"/>
      <c r="R3" s="2027"/>
      <c r="S3" s="2027"/>
      <c r="T3" s="2027"/>
      <c r="U3" s="2027"/>
      <c r="V3" s="2027"/>
      <c r="W3" s="2027"/>
      <c r="X3" s="2027"/>
      <c r="Y3" s="2027"/>
      <c r="Z3" s="2027"/>
      <c r="AA3" s="686"/>
      <c r="AB3" s="686"/>
      <c r="AC3" s="1414"/>
      <c r="AD3"/>
      <c r="AE3"/>
      <c r="AF3"/>
      <c r="AG3"/>
      <c r="AH3"/>
      <c r="AI3"/>
      <c r="AJ3" s="1414"/>
      <c r="AK3"/>
      <c r="AL3"/>
      <c r="AM3"/>
      <c r="AN3"/>
      <c r="AO3"/>
      <c r="AP3"/>
      <c r="AQ3" s="1414"/>
      <c r="AR3"/>
      <c r="AS3"/>
      <c r="AT3"/>
      <c r="AU3"/>
      <c r="AV3"/>
      <c r="AW3"/>
      <c r="AX3" s="1373"/>
      <c r="AY3"/>
      <c r="AZ3"/>
      <c r="BA3"/>
      <c r="BB3"/>
      <c r="BC3"/>
      <c r="BD3"/>
      <c r="BE3" s="1373"/>
    </row>
    <row r="4" spans="1:57" ht="12.75">
      <c r="A4" s="59"/>
      <c r="B4" s="59"/>
      <c r="C4" s="59"/>
      <c r="D4" s="59"/>
      <c r="E4" s="59"/>
      <c r="F4" s="59"/>
      <c r="G4" s="59"/>
      <c r="H4" s="1406"/>
      <c r="I4" s="59"/>
      <c r="J4" s="59"/>
      <c r="K4" s="59"/>
      <c r="L4" s="59"/>
      <c r="M4" s="59"/>
      <c r="N4" s="59"/>
      <c r="O4" s="1406"/>
      <c r="P4" s="59"/>
      <c r="Q4" s="59"/>
      <c r="R4" s="59"/>
      <c r="S4" s="59"/>
      <c r="T4" s="59"/>
      <c r="U4" s="59"/>
      <c r="V4" s="1406"/>
      <c r="W4" s="59"/>
      <c r="X4" s="59"/>
      <c r="Y4" s="59"/>
      <c r="Z4" s="59"/>
      <c r="AA4" s="59"/>
      <c r="AB4" s="59"/>
      <c r="AC4" s="1406"/>
      <c r="AD4" s="59"/>
      <c r="AE4" s="59"/>
      <c r="AF4" s="59"/>
      <c r="AG4" s="59"/>
      <c r="AH4" s="59"/>
      <c r="AI4" s="664"/>
      <c r="AJ4" s="1406"/>
      <c r="AK4" s="59"/>
      <c r="AL4" s="59"/>
      <c r="AM4" s="59"/>
      <c r="AN4" s="59"/>
      <c r="AO4" s="59"/>
      <c r="AP4" s="59"/>
      <c r="AQ4" s="1406"/>
      <c r="AR4" s="59"/>
      <c r="AS4" s="59"/>
      <c r="AT4" s="59"/>
      <c r="AU4" s="59"/>
      <c r="AV4" s="59"/>
      <c r="AW4" s="59"/>
      <c r="AX4" s="1406"/>
      <c r="AY4" s="59"/>
      <c r="AZ4" s="46"/>
      <c r="BA4" s="46"/>
      <c r="BB4" s="46"/>
      <c r="BC4" s="46"/>
      <c r="BD4" s="46"/>
      <c r="BE4" s="1406"/>
    </row>
    <row r="5" spans="1:57" ht="13.5" thickBot="1">
      <c r="A5" s="46" t="s">
        <v>1407</v>
      </c>
      <c r="B5" s="59"/>
      <c r="C5" s="59"/>
      <c r="D5" s="59"/>
      <c r="E5" s="59"/>
      <c r="F5" s="59"/>
      <c r="G5" s="59"/>
      <c r="H5" s="1406"/>
      <c r="I5" s="59"/>
      <c r="J5" s="59"/>
      <c r="K5" s="59"/>
      <c r="L5" s="59"/>
      <c r="M5" s="59"/>
      <c r="N5" s="59"/>
      <c r="O5" s="1406"/>
      <c r="P5" s="59"/>
      <c r="Q5" s="59"/>
      <c r="R5" s="59"/>
      <c r="S5" s="59"/>
      <c r="T5" s="59"/>
      <c r="U5" s="59"/>
      <c r="V5" s="1406"/>
      <c r="W5" s="59"/>
      <c r="X5" s="340"/>
      <c r="Y5" s="340"/>
      <c r="Z5" s="340"/>
      <c r="AA5" s="340"/>
      <c r="AB5" s="340"/>
      <c r="AC5" s="1406"/>
      <c r="AD5" s="59"/>
      <c r="AE5" s="59"/>
      <c r="AF5" s="59"/>
      <c r="AG5" s="664"/>
      <c r="AH5" s="664"/>
      <c r="AI5" s="664"/>
      <c r="AJ5" s="1406"/>
      <c r="AK5" s="667"/>
      <c r="AL5" s="59"/>
      <c r="AM5" s="59"/>
      <c r="AN5" s="59"/>
      <c r="AO5" s="59"/>
      <c r="AP5" s="59"/>
      <c r="AQ5" s="1406"/>
      <c r="AR5" s="59"/>
      <c r="AS5" s="59"/>
      <c r="AT5" s="59"/>
      <c r="AU5" s="59"/>
      <c r="AV5" s="59"/>
      <c r="AW5" s="59"/>
      <c r="AX5" s="1406"/>
      <c r="AY5" s="59"/>
      <c r="AZ5" s="59"/>
      <c r="BA5" s="59"/>
      <c r="BB5" s="59"/>
      <c r="BC5" s="59"/>
      <c r="BD5" s="59"/>
      <c r="BE5" s="1406"/>
    </row>
    <row r="6" spans="1:57" ht="13.5" customHeight="1" thickBot="1">
      <c r="A6" s="2010" t="s">
        <v>1412</v>
      </c>
      <c r="B6" s="2010" t="s">
        <v>293</v>
      </c>
      <c r="C6" s="2011"/>
      <c r="D6" s="2011"/>
      <c r="E6" s="2011"/>
      <c r="F6" s="2011"/>
      <c r="G6" s="2011"/>
      <c r="H6" s="2012"/>
      <c r="I6" s="2010" t="s">
        <v>294</v>
      </c>
      <c r="J6" s="2011"/>
      <c r="K6" s="2011"/>
      <c r="L6" s="2011"/>
      <c r="M6" s="1359"/>
      <c r="N6" s="2011"/>
      <c r="O6" s="2029"/>
      <c r="P6" s="2022" t="s">
        <v>295</v>
      </c>
      <c r="Q6" s="2023"/>
      <c r="R6" s="2023"/>
      <c r="S6" s="2023"/>
      <c r="T6" s="2023"/>
      <c r="U6" s="2023"/>
      <c r="V6" s="2023"/>
      <c r="W6" s="2023"/>
      <c r="X6" s="2023"/>
      <c r="Y6" s="2023"/>
      <c r="Z6" s="2023"/>
      <c r="AA6" s="2023"/>
      <c r="AB6" s="2023"/>
      <c r="AC6" s="2023"/>
      <c r="AD6" s="2028"/>
      <c r="AE6" s="2028"/>
      <c r="AF6" s="2028"/>
      <c r="AG6" s="2028"/>
      <c r="AH6" s="689"/>
      <c r="AI6" s="689"/>
      <c r="AJ6" s="1415"/>
      <c r="AK6" s="2010" t="s">
        <v>296</v>
      </c>
      <c r="AL6" s="2011"/>
      <c r="AM6" s="2011"/>
      <c r="AN6" s="2011"/>
      <c r="AO6" s="2011"/>
      <c r="AP6" s="2011"/>
      <c r="AQ6" s="2012"/>
      <c r="AR6" s="2010" t="s">
        <v>297</v>
      </c>
      <c r="AS6" s="2011"/>
      <c r="AT6" s="2011"/>
      <c r="AU6" s="2011"/>
      <c r="AV6" s="2011"/>
      <c r="AW6" s="2011"/>
      <c r="AX6" s="2011"/>
      <c r="AY6" s="2010" t="s">
        <v>298</v>
      </c>
      <c r="AZ6" s="2011"/>
      <c r="BA6" s="2011"/>
      <c r="BB6" s="2011"/>
      <c r="BC6" s="2011"/>
      <c r="BD6" s="2011"/>
      <c r="BE6" s="2012"/>
    </row>
    <row r="7" spans="1:57" ht="13.5" customHeight="1" thickBot="1">
      <c r="A7" s="2037"/>
      <c r="B7" s="2013"/>
      <c r="C7" s="2014"/>
      <c r="D7" s="2014"/>
      <c r="E7" s="2014"/>
      <c r="F7" s="2014"/>
      <c r="G7" s="2014"/>
      <c r="H7" s="2015"/>
      <c r="I7" s="2013"/>
      <c r="J7" s="2014"/>
      <c r="K7" s="2014"/>
      <c r="L7" s="2014"/>
      <c r="M7" s="684"/>
      <c r="N7" s="2014"/>
      <c r="O7" s="2030"/>
      <c r="P7" s="2007" t="s">
        <v>299</v>
      </c>
      <c r="Q7" s="2008"/>
      <c r="R7" s="2008"/>
      <c r="S7" s="2008"/>
      <c r="T7" s="2008"/>
      <c r="U7" s="2008"/>
      <c r="V7" s="2009"/>
      <c r="W7" s="2034" t="s">
        <v>300</v>
      </c>
      <c r="X7" s="2035"/>
      <c r="Y7" s="2035"/>
      <c r="Z7" s="2035"/>
      <c r="AA7" s="2035"/>
      <c r="AB7" s="2035"/>
      <c r="AC7" s="2036"/>
      <c r="AD7" s="2007" t="s">
        <v>301</v>
      </c>
      <c r="AE7" s="2008"/>
      <c r="AF7" s="2008"/>
      <c r="AG7" s="2008"/>
      <c r="AH7" s="2008"/>
      <c r="AI7" s="2008"/>
      <c r="AJ7" s="1415"/>
      <c r="AK7" s="2013"/>
      <c r="AL7" s="2014"/>
      <c r="AM7" s="2014"/>
      <c r="AN7" s="2014"/>
      <c r="AO7" s="2014"/>
      <c r="AP7" s="2014"/>
      <c r="AQ7" s="2015"/>
      <c r="AR7" s="2013"/>
      <c r="AS7" s="2014"/>
      <c r="AT7" s="2014"/>
      <c r="AU7" s="2014"/>
      <c r="AV7" s="2014"/>
      <c r="AW7" s="2014"/>
      <c r="AX7" s="2014"/>
      <c r="AY7" s="2013"/>
      <c r="AZ7" s="2014"/>
      <c r="BA7" s="2014"/>
      <c r="BB7" s="2014"/>
      <c r="BC7" s="2014"/>
      <c r="BD7" s="2014"/>
      <c r="BE7" s="2015"/>
    </row>
    <row r="8" spans="1:57" ht="39" thickBot="1">
      <c r="A8" s="2013"/>
      <c r="B8" s="430" t="s">
        <v>515</v>
      </c>
      <c r="C8" s="426" t="s">
        <v>516</v>
      </c>
      <c r="D8" s="372" t="s">
        <v>655</v>
      </c>
      <c r="E8" s="372" t="s">
        <v>678</v>
      </c>
      <c r="F8" s="372" t="s">
        <v>697</v>
      </c>
      <c r="G8" s="372" t="s">
        <v>730</v>
      </c>
      <c r="H8" s="1376" t="s">
        <v>1483</v>
      </c>
      <c r="I8" s="421" t="s">
        <v>515</v>
      </c>
      <c r="J8" s="426" t="s">
        <v>516</v>
      </c>
      <c r="K8" s="372" t="s">
        <v>655</v>
      </c>
      <c r="L8" s="372" t="s">
        <v>678</v>
      </c>
      <c r="M8" s="372" t="s">
        <v>697</v>
      </c>
      <c r="N8" s="372" t="s">
        <v>730</v>
      </c>
      <c r="O8" s="1376" t="s">
        <v>1483</v>
      </c>
      <c r="P8" s="421" t="s">
        <v>515</v>
      </c>
      <c r="Q8" s="426" t="s">
        <v>516</v>
      </c>
      <c r="R8" s="372" t="s">
        <v>655</v>
      </c>
      <c r="S8" s="372" t="s">
        <v>678</v>
      </c>
      <c r="T8" s="372" t="s">
        <v>697</v>
      </c>
      <c r="U8" s="372" t="s">
        <v>730</v>
      </c>
      <c r="V8" s="1376" t="s">
        <v>1483</v>
      </c>
      <c r="W8" s="421" t="s">
        <v>515</v>
      </c>
      <c r="X8" s="426" t="s">
        <v>516</v>
      </c>
      <c r="Y8" s="372" t="s">
        <v>655</v>
      </c>
      <c r="Z8" s="372" t="s">
        <v>678</v>
      </c>
      <c r="AA8" s="372" t="s">
        <v>697</v>
      </c>
      <c r="AB8" s="372" t="s">
        <v>730</v>
      </c>
      <c r="AC8" s="1394" t="s">
        <v>1483</v>
      </c>
      <c r="AD8" s="421" t="s">
        <v>515</v>
      </c>
      <c r="AE8" s="426" t="s">
        <v>516</v>
      </c>
      <c r="AF8" s="372" t="s">
        <v>655</v>
      </c>
      <c r="AG8" s="372" t="s">
        <v>678</v>
      </c>
      <c r="AH8" s="372" t="s">
        <v>697</v>
      </c>
      <c r="AI8" s="372" t="s">
        <v>730</v>
      </c>
      <c r="AJ8" s="1416" t="s">
        <v>1483</v>
      </c>
      <c r="AK8" s="430" t="s">
        <v>515</v>
      </c>
      <c r="AL8" s="426" t="s">
        <v>516</v>
      </c>
      <c r="AM8" s="426" t="s">
        <v>655</v>
      </c>
      <c r="AN8" s="372" t="s">
        <v>678</v>
      </c>
      <c r="AO8" s="372" t="s">
        <v>697</v>
      </c>
      <c r="AP8" s="372" t="s">
        <v>730</v>
      </c>
      <c r="AQ8" s="1376" t="s">
        <v>1483</v>
      </c>
      <c r="AR8" s="421" t="s">
        <v>515</v>
      </c>
      <c r="AS8" s="426" t="s">
        <v>516</v>
      </c>
      <c r="AT8" s="426" t="s">
        <v>655</v>
      </c>
      <c r="AU8" s="426" t="s">
        <v>678</v>
      </c>
      <c r="AV8" s="372" t="s">
        <v>697</v>
      </c>
      <c r="AW8" s="372" t="s">
        <v>730</v>
      </c>
      <c r="AX8" s="1376" t="s">
        <v>1483</v>
      </c>
      <c r="AY8" s="690" t="s">
        <v>515</v>
      </c>
      <c r="AZ8" s="691" t="s">
        <v>516</v>
      </c>
      <c r="BA8" s="691" t="s">
        <v>655</v>
      </c>
      <c r="BB8" s="691" t="s">
        <v>678</v>
      </c>
      <c r="BC8" s="372" t="s">
        <v>697</v>
      </c>
      <c r="BD8" s="372" t="s">
        <v>730</v>
      </c>
      <c r="BE8" s="1394" t="s">
        <v>1483</v>
      </c>
    </row>
    <row r="9" spans="1:57" ht="12.75">
      <c r="A9" s="323" t="s">
        <v>1441</v>
      </c>
      <c r="B9" s="324">
        <v>21048</v>
      </c>
      <c r="C9" s="325">
        <v>24282</v>
      </c>
      <c r="D9" s="567">
        <v>36282</v>
      </c>
      <c r="E9" s="567">
        <v>36282</v>
      </c>
      <c r="F9" s="567">
        <v>35072</v>
      </c>
      <c r="G9" s="567">
        <v>31075</v>
      </c>
      <c r="H9" s="1407">
        <f aca="true" t="shared" si="0" ref="H9:H14">SUM(G9/F9*100)</f>
        <v>88.60344434306569</v>
      </c>
      <c r="I9" s="422">
        <v>38049</v>
      </c>
      <c r="J9" s="417">
        <v>60572</v>
      </c>
      <c r="K9" s="577">
        <v>125468</v>
      </c>
      <c r="L9" s="577">
        <v>134848</v>
      </c>
      <c r="M9" s="577">
        <v>78968</v>
      </c>
      <c r="N9" s="577">
        <v>78968</v>
      </c>
      <c r="O9" s="1407">
        <f>SUM(N9/M9*100)</f>
        <v>100</v>
      </c>
      <c r="P9" s="324">
        <v>272152</v>
      </c>
      <c r="Q9" s="350">
        <v>317728</v>
      </c>
      <c r="R9" s="350">
        <v>321633</v>
      </c>
      <c r="S9" s="350">
        <v>323325</v>
      </c>
      <c r="T9" s="350">
        <v>355223</v>
      </c>
      <c r="U9" s="350">
        <v>355223</v>
      </c>
      <c r="V9" s="1407">
        <f>SUM(U9/T9*100)</f>
        <v>100</v>
      </c>
      <c r="W9" s="433">
        <v>96534</v>
      </c>
      <c r="X9" s="545">
        <v>75999</v>
      </c>
      <c r="Y9" s="605">
        <v>32000</v>
      </c>
      <c r="Z9" s="605">
        <v>32000</v>
      </c>
      <c r="AA9" s="605">
        <v>32992</v>
      </c>
      <c r="AB9" s="605">
        <v>32992</v>
      </c>
      <c r="AC9" s="1417">
        <f>SUM(AB9/AA9*100)</f>
        <v>100</v>
      </c>
      <c r="AD9" s="316">
        <v>206400</v>
      </c>
      <c r="AE9" s="326">
        <v>206400</v>
      </c>
      <c r="AF9" s="326">
        <v>206641</v>
      </c>
      <c r="AG9" s="326">
        <v>206641</v>
      </c>
      <c r="AH9" s="326">
        <v>293937</v>
      </c>
      <c r="AI9" s="326">
        <v>293226</v>
      </c>
      <c r="AJ9" s="1407">
        <f>SUM(AI9/AH9*100)</f>
        <v>99.75811143204156</v>
      </c>
      <c r="AK9" s="316">
        <v>24500</v>
      </c>
      <c r="AL9" s="326">
        <v>24500</v>
      </c>
      <c r="AM9" s="326">
        <v>24500</v>
      </c>
      <c r="AN9" s="326">
        <v>24500</v>
      </c>
      <c r="AO9" s="326">
        <v>24500</v>
      </c>
      <c r="AP9" s="326">
        <v>24500</v>
      </c>
      <c r="AQ9" s="1407">
        <f aca="true" t="shared" si="1" ref="AQ9:AQ16">SUM(AP9/AO9*100)</f>
        <v>100</v>
      </c>
      <c r="AR9" s="324"/>
      <c r="AS9" s="325">
        <v>-31934</v>
      </c>
      <c r="AT9" s="325">
        <v>-22813</v>
      </c>
      <c r="AU9" s="325">
        <v>-2539</v>
      </c>
      <c r="AV9" s="325">
        <v>-9713</v>
      </c>
      <c r="AW9" s="325">
        <v>0</v>
      </c>
      <c r="AX9" s="1407">
        <f>SUM(AW9/AV9*100)</f>
        <v>0</v>
      </c>
      <c r="AY9" s="324">
        <f aca="true" t="shared" si="2" ref="AY9:BB13">SUM(B9+I9+P9+W9+AD9+AK9+AR9)</f>
        <v>658683</v>
      </c>
      <c r="AZ9" s="350">
        <f t="shared" si="2"/>
        <v>677547</v>
      </c>
      <c r="BA9" s="350">
        <f t="shared" si="2"/>
        <v>723711</v>
      </c>
      <c r="BB9" s="350">
        <f t="shared" si="2"/>
        <v>755057</v>
      </c>
      <c r="BC9" s="350">
        <f aca="true" t="shared" si="3" ref="BC9:BC16">SUM(F9+N9+T9+AA9+AH9+AO9+AV9)</f>
        <v>810979</v>
      </c>
      <c r="BD9" s="350">
        <f aca="true" t="shared" si="4" ref="BD9:BD16">SUM(G9+N9+U9+AB9+AI9+AP9+AW9)</f>
        <v>815984</v>
      </c>
      <c r="BE9" s="1417">
        <f aca="true" t="shared" si="5" ref="BE9:BE16">SUM(BD9/BC9*100)</f>
        <v>100.61715531474921</v>
      </c>
    </row>
    <row r="10" spans="1:57" ht="12.75">
      <c r="A10" s="316" t="s">
        <v>1414</v>
      </c>
      <c r="B10" s="316">
        <v>469</v>
      </c>
      <c r="C10" s="326">
        <v>469</v>
      </c>
      <c r="D10" s="577">
        <v>720</v>
      </c>
      <c r="E10" s="577">
        <v>720</v>
      </c>
      <c r="F10" s="577">
        <v>1038</v>
      </c>
      <c r="G10" s="577">
        <v>1020</v>
      </c>
      <c r="H10" s="1407">
        <f t="shared" si="0"/>
        <v>98.26589595375722</v>
      </c>
      <c r="I10" s="363"/>
      <c r="J10" s="538"/>
      <c r="K10" s="555">
        <v>2924</v>
      </c>
      <c r="L10" s="555">
        <v>3277</v>
      </c>
      <c r="M10" s="555">
        <v>3276</v>
      </c>
      <c r="N10" s="555">
        <v>3276</v>
      </c>
      <c r="O10" s="1407">
        <f>SUM(N10/M10*100)</f>
        <v>100</v>
      </c>
      <c r="P10" s="316"/>
      <c r="Q10" s="326"/>
      <c r="R10" s="326"/>
      <c r="S10" s="326"/>
      <c r="T10" s="326"/>
      <c r="U10" s="326"/>
      <c r="V10" s="1407">
        <v>0</v>
      </c>
      <c r="W10" s="434"/>
      <c r="X10" s="546"/>
      <c r="Y10" s="600"/>
      <c r="Z10" s="600"/>
      <c r="AA10" s="600"/>
      <c r="AB10" s="600"/>
      <c r="AC10" s="1417">
        <v>0</v>
      </c>
      <c r="AD10" s="316"/>
      <c r="AE10" s="326"/>
      <c r="AF10" s="326"/>
      <c r="AG10" s="326"/>
      <c r="AH10" s="326"/>
      <c r="AI10" s="326"/>
      <c r="AJ10" s="1407">
        <v>0</v>
      </c>
      <c r="AK10" s="316"/>
      <c r="AL10" s="326">
        <v>14484</v>
      </c>
      <c r="AM10" s="326">
        <v>14484</v>
      </c>
      <c r="AN10" s="326">
        <v>14484</v>
      </c>
      <c r="AO10" s="326">
        <v>14484</v>
      </c>
      <c r="AP10" s="326">
        <v>14484</v>
      </c>
      <c r="AQ10" s="1407">
        <f t="shared" si="1"/>
        <v>100</v>
      </c>
      <c r="AR10" s="316"/>
      <c r="AS10" s="326"/>
      <c r="AT10" s="326"/>
      <c r="AU10" s="326"/>
      <c r="AV10" s="326"/>
      <c r="AW10" s="326"/>
      <c r="AX10" s="1407">
        <v>0</v>
      </c>
      <c r="AY10" s="427">
        <f t="shared" si="2"/>
        <v>469</v>
      </c>
      <c r="AZ10" s="571">
        <f t="shared" si="2"/>
        <v>14953</v>
      </c>
      <c r="BA10" s="571">
        <f t="shared" si="2"/>
        <v>18128</v>
      </c>
      <c r="BB10" s="571">
        <f t="shared" si="2"/>
        <v>18481</v>
      </c>
      <c r="BC10" s="571">
        <f t="shared" si="3"/>
        <v>18798</v>
      </c>
      <c r="BD10" s="571">
        <f t="shared" si="4"/>
        <v>18780</v>
      </c>
      <c r="BE10" s="1417">
        <f t="shared" si="5"/>
        <v>99.9042451324609</v>
      </c>
    </row>
    <row r="11" spans="1:57" ht="12.75">
      <c r="A11" s="317" t="s">
        <v>302</v>
      </c>
      <c r="B11" s="317">
        <v>7709</v>
      </c>
      <c r="C11" s="327">
        <v>7709</v>
      </c>
      <c r="D11" s="585">
        <v>7709</v>
      </c>
      <c r="E11" s="585">
        <v>7709</v>
      </c>
      <c r="F11" s="585">
        <v>7731</v>
      </c>
      <c r="G11" s="585">
        <v>7455</v>
      </c>
      <c r="H11" s="1407">
        <f t="shared" si="0"/>
        <v>96.42995731470702</v>
      </c>
      <c r="I11" s="431"/>
      <c r="J11" s="418"/>
      <c r="K11" s="594"/>
      <c r="L11" s="594"/>
      <c r="M11" s="594"/>
      <c r="N11" s="594"/>
      <c r="O11" s="1407">
        <v>0</v>
      </c>
      <c r="P11" s="317"/>
      <c r="Q11" s="327"/>
      <c r="R11" s="327"/>
      <c r="S11" s="327"/>
      <c r="T11" s="327"/>
      <c r="U11" s="327"/>
      <c r="V11" s="1407">
        <v>0</v>
      </c>
      <c r="W11" s="434"/>
      <c r="X11" s="546"/>
      <c r="Y11" s="600"/>
      <c r="Z11" s="600"/>
      <c r="AA11" s="600"/>
      <c r="AB11" s="600"/>
      <c r="AC11" s="1417">
        <v>0</v>
      </c>
      <c r="AD11" s="316"/>
      <c r="AE11" s="326"/>
      <c r="AF11" s="326"/>
      <c r="AG11" s="326"/>
      <c r="AH11" s="326"/>
      <c r="AI11" s="326"/>
      <c r="AJ11" s="1407">
        <v>0</v>
      </c>
      <c r="AK11" s="316"/>
      <c r="AL11" s="326">
        <v>1218</v>
      </c>
      <c r="AM11" s="326">
        <v>1218</v>
      </c>
      <c r="AN11" s="326">
        <v>1218</v>
      </c>
      <c r="AO11" s="326">
        <v>1218</v>
      </c>
      <c r="AP11" s="326">
        <v>1218</v>
      </c>
      <c r="AQ11" s="1407">
        <f t="shared" si="1"/>
        <v>100</v>
      </c>
      <c r="AR11" s="317"/>
      <c r="AS11" s="327"/>
      <c r="AT11" s="327"/>
      <c r="AU11" s="327"/>
      <c r="AV11" s="327"/>
      <c r="AW11" s="327"/>
      <c r="AX11" s="1407">
        <v>0</v>
      </c>
      <c r="AY11" s="427">
        <f t="shared" si="2"/>
        <v>7709</v>
      </c>
      <c r="AZ11" s="571">
        <f t="shared" si="2"/>
        <v>8927</v>
      </c>
      <c r="BA11" s="571">
        <f t="shared" si="2"/>
        <v>8927</v>
      </c>
      <c r="BB11" s="571">
        <f t="shared" si="2"/>
        <v>8927</v>
      </c>
      <c r="BC11" s="571">
        <f t="shared" si="3"/>
        <v>8949</v>
      </c>
      <c r="BD11" s="571">
        <f t="shared" si="4"/>
        <v>8673</v>
      </c>
      <c r="BE11" s="1417">
        <f t="shared" si="5"/>
        <v>96.9158565202816</v>
      </c>
    </row>
    <row r="12" spans="1:57" ht="12.75">
      <c r="A12" s="317" t="s">
        <v>303</v>
      </c>
      <c r="B12" s="317">
        <v>5135</v>
      </c>
      <c r="C12" s="327">
        <v>5135</v>
      </c>
      <c r="D12" s="585">
        <v>5135</v>
      </c>
      <c r="E12" s="585">
        <v>5135</v>
      </c>
      <c r="F12" s="585">
        <v>5778</v>
      </c>
      <c r="G12" s="585">
        <v>5778</v>
      </c>
      <c r="H12" s="1407">
        <f t="shared" si="0"/>
        <v>100</v>
      </c>
      <c r="I12" s="429"/>
      <c r="J12" s="413"/>
      <c r="K12" s="585"/>
      <c r="L12" s="585"/>
      <c r="M12" s="585"/>
      <c r="N12" s="585"/>
      <c r="O12" s="1407">
        <v>0</v>
      </c>
      <c r="P12" s="317"/>
      <c r="Q12" s="327"/>
      <c r="R12" s="327"/>
      <c r="S12" s="327"/>
      <c r="T12" s="327"/>
      <c r="U12" s="327"/>
      <c r="V12" s="1407">
        <v>0</v>
      </c>
      <c r="W12" s="434"/>
      <c r="X12" s="546"/>
      <c r="Y12" s="600"/>
      <c r="Z12" s="600"/>
      <c r="AA12" s="600"/>
      <c r="AB12" s="600"/>
      <c r="AC12" s="1417">
        <v>0</v>
      </c>
      <c r="AD12" s="316"/>
      <c r="AE12" s="326"/>
      <c r="AF12" s="326"/>
      <c r="AG12" s="326"/>
      <c r="AH12" s="326"/>
      <c r="AI12" s="326"/>
      <c r="AJ12" s="1407">
        <v>0</v>
      </c>
      <c r="AK12" s="316"/>
      <c r="AL12" s="326">
        <v>3234</v>
      </c>
      <c r="AM12" s="326">
        <v>3234</v>
      </c>
      <c r="AN12" s="326">
        <v>3234</v>
      </c>
      <c r="AO12" s="326">
        <v>3234</v>
      </c>
      <c r="AP12" s="326">
        <v>3234</v>
      </c>
      <c r="AQ12" s="1407">
        <f t="shared" si="1"/>
        <v>100</v>
      </c>
      <c r="AR12" s="317"/>
      <c r="AS12" s="327"/>
      <c r="AT12" s="327"/>
      <c r="AU12" s="327"/>
      <c r="AV12" s="327"/>
      <c r="AW12" s="327"/>
      <c r="AX12" s="1407">
        <v>0</v>
      </c>
      <c r="AY12" s="427">
        <f t="shared" si="2"/>
        <v>5135</v>
      </c>
      <c r="AZ12" s="571">
        <f t="shared" si="2"/>
        <v>8369</v>
      </c>
      <c r="BA12" s="571">
        <f t="shared" si="2"/>
        <v>8369</v>
      </c>
      <c r="BB12" s="571">
        <f t="shared" si="2"/>
        <v>8369</v>
      </c>
      <c r="BC12" s="571">
        <f t="shared" si="3"/>
        <v>9012</v>
      </c>
      <c r="BD12" s="571">
        <f t="shared" si="4"/>
        <v>9012</v>
      </c>
      <c r="BE12" s="1417">
        <f t="shared" si="5"/>
        <v>100</v>
      </c>
    </row>
    <row r="13" spans="1:57" ht="13.5" thickBot="1">
      <c r="A13" s="315" t="s">
        <v>1440</v>
      </c>
      <c r="B13" s="315">
        <v>7698</v>
      </c>
      <c r="C13" s="328">
        <v>7698</v>
      </c>
      <c r="D13" s="586">
        <v>7698</v>
      </c>
      <c r="E13" s="586">
        <v>7698</v>
      </c>
      <c r="F13" s="586">
        <v>10588</v>
      </c>
      <c r="G13" s="586">
        <v>9845</v>
      </c>
      <c r="H13" s="1407">
        <f t="shared" si="0"/>
        <v>92.9826218360408</v>
      </c>
      <c r="I13" s="432"/>
      <c r="J13" s="593"/>
      <c r="K13" s="578"/>
      <c r="L13" s="578"/>
      <c r="M13" s="578"/>
      <c r="N13" s="578"/>
      <c r="O13" s="1407">
        <v>0</v>
      </c>
      <c r="P13" s="315"/>
      <c r="Q13" s="328"/>
      <c r="R13" s="328"/>
      <c r="S13" s="328"/>
      <c r="T13" s="328"/>
      <c r="U13" s="328"/>
      <c r="V13" s="1407">
        <v>0</v>
      </c>
      <c r="W13" s="435"/>
      <c r="X13" s="547"/>
      <c r="Y13" s="606"/>
      <c r="Z13" s="606"/>
      <c r="AA13" s="606"/>
      <c r="AB13" s="606"/>
      <c r="AC13" s="1417">
        <v>0</v>
      </c>
      <c r="AD13" s="319"/>
      <c r="AE13" s="329"/>
      <c r="AF13" s="329"/>
      <c r="AG13" s="329"/>
      <c r="AH13" s="329"/>
      <c r="AI13" s="329"/>
      <c r="AJ13" s="1407">
        <v>0</v>
      </c>
      <c r="AK13" s="319"/>
      <c r="AL13" s="329">
        <v>175</v>
      </c>
      <c r="AM13" s="329">
        <v>175</v>
      </c>
      <c r="AN13" s="329">
        <v>175</v>
      </c>
      <c r="AO13" s="329">
        <v>175</v>
      </c>
      <c r="AP13" s="329">
        <v>175</v>
      </c>
      <c r="AQ13" s="1407">
        <f t="shared" si="1"/>
        <v>100</v>
      </c>
      <c r="AR13" s="315"/>
      <c r="AS13" s="328"/>
      <c r="AT13" s="328"/>
      <c r="AU13" s="328"/>
      <c r="AV13" s="328"/>
      <c r="AW13" s="328"/>
      <c r="AX13" s="1407">
        <v>0</v>
      </c>
      <c r="AY13" s="428">
        <f t="shared" si="2"/>
        <v>7698</v>
      </c>
      <c r="AZ13" s="325">
        <f t="shared" si="2"/>
        <v>7873</v>
      </c>
      <c r="BA13" s="325">
        <f t="shared" si="2"/>
        <v>7873</v>
      </c>
      <c r="BB13" s="325">
        <f t="shared" si="2"/>
        <v>7873</v>
      </c>
      <c r="BC13" s="325">
        <f t="shared" si="3"/>
        <v>10763</v>
      </c>
      <c r="BD13" s="325">
        <f t="shared" si="4"/>
        <v>10020</v>
      </c>
      <c r="BE13" s="1417">
        <f t="shared" si="5"/>
        <v>93.09672024528477</v>
      </c>
    </row>
    <row r="14" spans="1:57" ht="13.5" thickBot="1">
      <c r="A14" s="330" t="s">
        <v>304</v>
      </c>
      <c r="B14" s="331">
        <f aca="true" t="shared" si="6" ref="B14:AY14">SUM(B9:B13)</f>
        <v>42059</v>
      </c>
      <c r="C14" s="332">
        <f t="shared" si="6"/>
        <v>45293</v>
      </c>
      <c r="D14" s="582">
        <f t="shared" si="6"/>
        <v>57544</v>
      </c>
      <c r="E14" s="582">
        <f t="shared" si="6"/>
        <v>57544</v>
      </c>
      <c r="F14" s="582">
        <f t="shared" si="6"/>
        <v>60207</v>
      </c>
      <c r="G14" s="582">
        <f>SUM(G9:G13)</f>
        <v>55173</v>
      </c>
      <c r="H14" s="1408">
        <f t="shared" si="0"/>
        <v>91.6388459813643</v>
      </c>
      <c r="I14" s="423">
        <f t="shared" si="6"/>
        <v>38049</v>
      </c>
      <c r="J14" s="414">
        <f t="shared" si="6"/>
        <v>60572</v>
      </c>
      <c r="K14" s="582">
        <f t="shared" si="6"/>
        <v>128392</v>
      </c>
      <c r="L14" s="582">
        <f t="shared" si="6"/>
        <v>138125</v>
      </c>
      <c r="M14" s="582">
        <f>SUM(M9:M13)</f>
        <v>82244</v>
      </c>
      <c r="N14" s="582">
        <f t="shared" si="6"/>
        <v>82244</v>
      </c>
      <c r="O14" s="1408">
        <f>SUM(N14/M14*100)</f>
        <v>100</v>
      </c>
      <c r="P14" s="331">
        <f t="shared" si="6"/>
        <v>272152</v>
      </c>
      <c r="Q14" s="332">
        <f t="shared" si="6"/>
        <v>317728</v>
      </c>
      <c r="R14" s="332">
        <f t="shared" si="6"/>
        <v>321633</v>
      </c>
      <c r="S14" s="332">
        <f t="shared" si="6"/>
        <v>323325</v>
      </c>
      <c r="T14" s="332">
        <f t="shared" si="6"/>
        <v>355223</v>
      </c>
      <c r="U14" s="332">
        <f t="shared" si="6"/>
        <v>355223</v>
      </c>
      <c r="V14" s="1408">
        <f>SUM(U14/T14*100)</f>
        <v>100</v>
      </c>
      <c r="W14" s="331">
        <f t="shared" si="6"/>
        <v>96534</v>
      </c>
      <c r="X14" s="332">
        <f t="shared" si="6"/>
        <v>75999</v>
      </c>
      <c r="Y14" s="582">
        <f t="shared" si="6"/>
        <v>32000</v>
      </c>
      <c r="Z14" s="582">
        <f t="shared" si="6"/>
        <v>32000</v>
      </c>
      <c r="AA14" s="582">
        <f t="shared" si="6"/>
        <v>32992</v>
      </c>
      <c r="AB14" s="582">
        <f t="shared" si="6"/>
        <v>32992</v>
      </c>
      <c r="AC14" s="1418">
        <f>SUM(AB14/AA14*100)</f>
        <v>100</v>
      </c>
      <c r="AD14" s="331">
        <f t="shared" si="6"/>
        <v>206400</v>
      </c>
      <c r="AE14" s="332">
        <f t="shared" si="6"/>
        <v>206400</v>
      </c>
      <c r="AF14" s="332">
        <f t="shared" si="6"/>
        <v>206641</v>
      </c>
      <c r="AG14" s="332">
        <f t="shared" si="6"/>
        <v>206641</v>
      </c>
      <c r="AH14" s="332">
        <f t="shared" si="6"/>
        <v>293937</v>
      </c>
      <c r="AI14" s="332">
        <f t="shared" si="6"/>
        <v>293226</v>
      </c>
      <c r="AJ14" s="1408">
        <f>SUM(AI14/AH14*100)</f>
        <v>99.75811143204156</v>
      </c>
      <c r="AK14" s="331">
        <f t="shared" si="6"/>
        <v>24500</v>
      </c>
      <c r="AL14" s="332">
        <f t="shared" si="6"/>
        <v>43611</v>
      </c>
      <c r="AM14" s="332">
        <f t="shared" si="6"/>
        <v>43611</v>
      </c>
      <c r="AN14" s="332">
        <f t="shared" si="6"/>
        <v>43611</v>
      </c>
      <c r="AO14" s="332">
        <f t="shared" si="6"/>
        <v>43611</v>
      </c>
      <c r="AP14" s="332">
        <f t="shared" si="6"/>
        <v>43611</v>
      </c>
      <c r="AQ14" s="1408">
        <f t="shared" si="1"/>
        <v>100</v>
      </c>
      <c r="AR14" s="331">
        <f t="shared" si="6"/>
        <v>0</v>
      </c>
      <c r="AS14" s="332">
        <f t="shared" si="6"/>
        <v>-31934</v>
      </c>
      <c r="AT14" s="582">
        <f t="shared" si="6"/>
        <v>-22813</v>
      </c>
      <c r="AU14" s="332">
        <f t="shared" si="6"/>
        <v>-2539</v>
      </c>
      <c r="AV14" s="332">
        <f t="shared" si="6"/>
        <v>-9713</v>
      </c>
      <c r="AW14" s="332">
        <f t="shared" si="6"/>
        <v>0</v>
      </c>
      <c r="AX14" s="1408">
        <f>SUM(AW14/AV14*100)</f>
        <v>0</v>
      </c>
      <c r="AY14" s="52">
        <f t="shared" si="6"/>
        <v>679694</v>
      </c>
      <c r="AZ14" s="579">
        <f aca="true" t="shared" si="7" ref="AZ14:BB16">SUM(C14+J14+Q14+X14+AE14+AL14+AS14)</f>
        <v>717669</v>
      </c>
      <c r="BA14" s="579">
        <f t="shared" si="7"/>
        <v>767008</v>
      </c>
      <c r="BB14" s="579">
        <f t="shared" si="7"/>
        <v>798707</v>
      </c>
      <c r="BC14" s="579">
        <f t="shared" si="3"/>
        <v>858501</v>
      </c>
      <c r="BD14" s="579">
        <f t="shared" si="4"/>
        <v>862469</v>
      </c>
      <c r="BE14" s="1418">
        <f t="shared" si="5"/>
        <v>100.46220097588704</v>
      </c>
    </row>
    <row r="15" spans="1:57" ht="13.5" thickBot="1">
      <c r="A15" s="333" t="s">
        <v>323</v>
      </c>
      <c r="B15" s="333"/>
      <c r="C15" s="334"/>
      <c r="D15" s="583"/>
      <c r="E15" s="583"/>
      <c r="F15" s="583"/>
      <c r="G15" s="583"/>
      <c r="H15" s="1407">
        <v>0</v>
      </c>
      <c r="I15" s="424">
        <v>430</v>
      </c>
      <c r="J15" s="415">
        <v>1395</v>
      </c>
      <c r="K15" s="583">
        <v>1702</v>
      </c>
      <c r="L15" s="583">
        <v>1702</v>
      </c>
      <c r="M15" s="583">
        <v>1702</v>
      </c>
      <c r="N15" s="583">
        <v>1702</v>
      </c>
      <c r="O15" s="1407">
        <f>SUM(N15/M15*100)</f>
        <v>100</v>
      </c>
      <c r="P15" s="333"/>
      <c r="Q15" s="334"/>
      <c r="R15" s="334"/>
      <c r="S15" s="334"/>
      <c r="T15" s="334"/>
      <c r="U15" s="334"/>
      <c r="V15" s="1407">
        <v>0</v>
      </c>
      <c r="W15" s="333"/>
      <c r="X15" s="334"/>
      <c r="Y15" s="583"/>
      <c r="Z15" s="583"/>
      <c r="AA15" s="583"/>
      <c r="AB15" s="583"/>
      <c r="AC15" s="1417">
        <v>0</v>
      </c>
      <c r="AD15" s="333"/>
      <c r="AE15" s="334"/>
      <c r="AF15" s="334"/>
      <c r="AG15" s="334"/>
      <c r="AH15" s="334"/>
      <c r="AI15" s="334"/>
      <c r="AJ15" s="1407">
        <v>0</v>
      </c>
      <c r="AK15" s="333"/>
      <c r="AL15" s="334">
        <v>274</v>
      </c>
      <c r="AM15" s="334">
        <v>274</v>
      </c>
      <c r="AN15" s="334">
        <v>274</v>
      </c>
      <c r="AO15" s="334">
        <v>274</v>
      </c>
      <c r="AP15" s="334">
        <v>274</v>
      </c>
      <c r="AQ15" s="1407">
        <f t="shared" si="1"/>
        <v>100</v>
      </c>
      <c r="AR15" s="643"/>
      <c r="AS15" s="329"/>
      <c r="AT15" s="329"/>
      <c r="AU15" s="329">
        <v>-150</v>
      </c>
      <c r="AV15" s="329">
        <v>-150</v>
      </c>
      <c r="AW15" s="329">
        <v>0</v>
      </c>
      <c r="AX15" s="1407">
        <v>0</v>
      </c>
      <c r="AY15" s="427">
        <f>SUM(B15+I15+P15+W15+AD15+AK15+AR15)</f>
        <v>430</v>
      </c>
      <c r="AZ15" s="350">
        <f t="shared" si="7"/>
        <v>1669</v>
      </c>
      <c r="BA15" s="579">
        <f t="shared" si="7"/>
        <v>1976</v>
      </c>
      <c r="BB15" s="579">
        <f t="shared" si="7"/>
        <v>1826</v>
      </c>
      <c r="BC15" s="579">
        <f t="shared" si="3"/>
        <v>1826</v>
      </c>
      <c r="BD15" s="579">
        <f t="shared" si="4"/>
        <v>1976</v>
      </c>
      <c r="BE15" s="1417">
        <f t="shared" si="5"/>
        <v>108.2146768893757</v>
      </c>
    </row>
    <row r="16" spans="1:57" ht="13.5" thickBot="1">
      <c r="A16" s="335" t="s">
        <v>305</v>
      </c>
      <c r="B16" s="335">
        <f aca="true" t="shared" si="8" ref="B16:AY16">SUM(B14:B15)</f>
        <v>42059</v>
      </c>
      <c r="C16" s="336">
        <f t="shared" si="8"/>
        <v>45293</v>
      </c>
      <c r="D16" s="584">
        <f t="shared" si="8"/>
        <v>57544</v>
      </c>
      <c r="E16" s="584">
        <f t="shared" si="8"/>
        <v>57544</v>
      </c>
      <c r="F16" s="584">
        <f t="shared" si="8"/>
        <v>60207</v>
      </c>
      <c r="G16" s="584">
        <f>SUM(G14:G15)</f>
        <v>55173</v>
      </c>
      <c r="H16" s="1408">
        <f>SUM(G16/F16*100)</f>
        <v>91.6388459813643</v>
      </c>
      <c r="I16" s="425">
        <f t="shared" si="8"/>
        <v>38479</v>
      </c>
      <c r="J16" s="416">
        <f t="shared" si="8"/>
        <v>61967</v>
      </c>
      <c r="K16" s="584">
        <f t="shared" si="8"/>
        <v>130094</v>
      </c>
      <c r="L16" s="584">
        <f t="shared" si="8"/>
        <v>139827</v>
      </c>
      <c r="M16" s="584">
        <f>SUM(M14:M15)</f>
        <v>83946</v>
      </c>
      <c r="N16" s="584">
        <f t="shared" si="8"/>
        <v>83946</v>
      </c>
      <c r="O16" s="1408">
        <f>SUM(N16/M16*100)</f>
        <v>100</v>
      </c>
      <c r="P16" s="335">
        <f t="shared" si="8"/>
        <v>272152</v>
      </c>
      <c r="Q16" s="336">
        <f t="shared" si="8"/>
        <v>317728</v>
      </c>
      <c r="R16" s="336">
        <f t="shared" si="8"/>
        <v>321633</v>
      </c>
      <c r="S16" s="336">
        <f t="shared" si="8"/>
        <v>323325</v>
      </c>
      <c r="T16" s="336">
        <f t="shared" si="8"/>
        <v>355223</v>
      </c>
      <c r="U16" s="336">
        <f t="shared" si="8"/>
        <v>355223</v>
      </c>
      <c r="V16" s="1408">
        <f>SUM(U16/T16*100)</f>
        <v>100</v>
      </c>
      <c r="W16" s="335">
        <f t="shared" si="8"/>
        <v>96534</v>
      </c>
      <c r="X16" s="336">
        <f t="shared" si="8"/>
        <v>75999</v>
      </c>
      <c r="Y16" s="584">
        <f t="shared" si="8"/>
        <v>32000</v>
      </c>
      <c r="Z16" s="584">
        <f t="shared" si="8"/>
        <v>32000</v>
      </c>
      <c r="AA16" s="584">
        <f t="shared" si="8"/>
        <v>32992</v>
      </c>
      <c r="AB16" s="584">
        <f t="shared" si="8"/>
        <v>32992</v>
      </c>
      <c r="AC16" s="1418">
        <f>SUM(AB16/AA16*100)</f>
        <v>100</v>
      </c>
      <c r="AD16" s="335">
        <f t="shared" si="8"/>
        <v>206400</v>
      </c>
      <c r="AE16" s="336">
        <f t="shared" si="8"/>
        <v>206400</v>
      </c>
      <c r="AF16" s="336">
        <f t="shared" si="8"/>
        <v>206641</v>
      </c>
      <c r="AG16" s="336">
        <f t="shared" si="8"/>
        <v>206641</v>
      </c>
      <c r="AH16" s="336">
        <f t="shared" si="8"/>
        <v>293937</v>
      </c>
      <c r="AI16" s="336">
        <f t="shared" si="8"/>
        <v>293226</v>
      </c>
      <c r="AJ16" s="1408">
        <f>SUM(AI16/AH16*100)</f>
        <v>99.75811143204156</v>
      </c>
      <c r="AK16" s="335">
        <f t="shared" si="8"/>
        <v>24500</v>
      </c>
      <c r="AL16" s="336">
        <f t="shared" si="8"/>
        <v>43885</v>
      </c>
      <c r="AM16" s="336">
        <f t="shared" si="8"/>
        <v>43885</v>
      </c>
      <c r="AN16" s="336">
        <f t="shared" si="8"/>
        <v>43885</v>
      </c>
      <c r="AO16" s="336">
        <f t="shared" si="8"/>
        <v>43885</v>
      </c>
      <c r="AP16" s="336">
        <f t="shared" si="8"/>
        <v>43885</v>
      </c>
      <c r="AQ16" s="1408">
        <f t="shared" si="1"/>
        <v>100</v>
      </c>
      <c r="AR16" s="52">
        <f t="shared" si="8"/>
        <v>0</v>
      </c>
      <c r="AS16" s="318">
        <f t="shared" si="8"/>
        <v>-31934</v>
      </c>
      <c r="AT16" s="592">
        <f t="shared" si="8"/>
        <v>-22813</v>
      </c>
      <c r="AU16" s="318">
        <f t="shared" si="8"/>
        <v>-2689</v>
      </c>
      <c r="AV16" s="318">
        <f t="shared" si="8"/>
        <v>-9863</v>
      </c>
      <c r="AW16" s="318">
        <f t="shared" si="8"/>
        <v>0</v>
      </c>
      <c r="AX16" s="1408">
        <f>SUM(AW16/AV16*100)</f>
        <v>0</v>
      </c>
      <c r="AY16" s="52">
        <f t="shared" si="8"/>
        <v>680124</v>
      </c>
      <c r="AZ16" s="565">
        <f t="shared" si="7"/>
        <v>719338</v>
      </c>
      <c r="BA16" s="565">
        <f t="shared" si="7"/>
        <v>768984</v>
      </c>
      <c r="BB16" s="565">
        <f t="shared" si="7"/>
        <v>800533</v>
      </c>
      <c r="BC16" s="565">
        <f t="shared" si="3"/>
        <v>860327</v>
      </c>
      <c r="BD16" s="565">
        <f t="shared" si="4"/>
        <v>864445</v>
      </c>
      <c r="BE16" s="1418">
        <f t="shared" si="5"/>
        <v>100.47865520900774</v>
      </c>
    </row>
    <row r="17" spans="1:57" ht="12.75">
      <c r="A17" s="46"/>
      <c r="B17" s="46"/>
      <c r="C17" s="46"/>
      <c r="D17" s="46"/>
      <c r="E17" s="46"/>
      <c r="F17" s="46"/>
      <c r="G17" s="46"/>
      <c r="H17" s="1409"/>
      <c r="I17" s="46"/>
      <c r="J17" s="46"/>
      <c r="K17" s="46"/>
      <c r="L17" s="46"/>
      <c r="M17" s="46"/>
      <c r="N17" s="46"/>
      <c r="O17" s="1409"/>
      <c r="P17" s="46"/>
      <c r="Q17" s="46"/>
      <c r="R17" s="46"/>
      <c r="S17" s="46"/>
      <c r="T17" s="46"/>
      <c r="U17" s="46"/>
      <c r="V17" s="1409"/>
      <c r="W17" s="46"/>
      <c r="X17" s="46"/>
      <c r="Y17" s="46"/>
      <c r="Z17" s="46"/>
      <c r="AA17" s="46"/>
      <c r="AB17" s="46"/>
      <c r="AC17" s="1409"/>
      <c r="AD17" s="46"/>
      <c r="AE17" s="46"/>
      <c r="AF17" s="46"/>
      <c r="AG17" s="46"/>
      <c r="AH17" s="46"/>
      <c r="AI17" s="46"/>
      <c r="AJ17" s="1409"/>
      <c r="AK17" s="46"/>
      <c r="AL17" s="46"/>
      <c r="AM17" s="46"/>
      <c r="AN17" s="46"/>
      <c r="AO17" s="46"/>
      <c r="AP17" s="46"/>
      <c r="AQ17" s="1409"/>
      <c r="AR17" s="46"/>
      <c r="AS17" s="46"/>
      <c r="AT17" s="46"/>
      <c r="AU17" s="46"/>
      <c r="AV17" s="46"/>
      <c r="AW17" s="46"/>
      <c r="AX17" s="1409"/>
      <c r="AY17" s="46"/>
      <c r="AZ17" s="337"/>
      <c r="BA17" s="337"/>
      <c r="BB17" s="337"/>
      <c r="BC17" s="337"/>
      <c r="BD17" s="337"/>
      <c r="BE17" s="1409"/>
    </row>
    <row r="18" spans="1:57" ht="13.5" thickBot="1">
      <c r="A18" s="59"/>
      <c r="B18" s="664"/>
      <c r="C18" s="664"/>
      <c r="D18" s="664"/>
      <c r="E18" s="664"/>
      <c r="F18" s="1236"/>
      <c r="G18" s="1237"/>
      <c r="H18" s="1410"/>
      <c r="I18" s="59"/>
      <c r="J18" s="59"/>
      <c r="K18" s="59"/>
      <c r="L18" s="59"/>
      <c r="M18" s="59"/>
      <c r="N18" s="59"/>
      <c r="O18" s="1410"/>
      <c r="P18" s="340"/>
      <c r="Q18" s="59"/>
      <c r="R18" s="59"/>
      <c r="S18" s="59"/>
      <c r="T18" s="59"/>
      <c r="U18" s="59"/>
      <c r="V18" s="1410"/>
      <c r="AC18" s="1410"/>
      <c r="AD18" s="59"/>
      <c r="AE18" s="59"/>
      <c r="AF18" s="59"/>
      <c r="AG18" s="59"/>
      <c r="AH18" s="59"/>
      <c r="AI18" s="59"/>
      <c r="AJ18" s="1410"/>
      <c r="AK18" s="59"/>
      <c r="AL18" s="59"/>
      <c r="AM18" s="59"/>
      <c r="AN18" s="59"/>
      <c r="AO18" s="59"/>
      <c r="AP18" s="59"/>
      <c r="AQ18" s="1410"/>
      <c r="AR18" s="59"/>
      <c r="AS18" s="59"/>
      <c r="AT18" s="59"/>
      <c r="AU18" s="59"/>
      <c r="AV18" s="59"/>
      <c r="AW18" s="59"/>
      <c r="AX18" s="1410"/>
      <c r="AY18" s="59"/>
      <c r="AZ18" s="59"/>
      <c r="BA18" s="59"/>
      <c r="BB18" s="59"/>
      <c r="BC18" s="59"/>
      <c r="BD18" s="59"/>
      <c r="BE18" s="1410"/>
    </row>
    <row r="19" spans="1:57" ht="13.5" customHeight="1" thickBot="1">
      <c r="A19" s="2010" t="s">
        <v>1412</v>
      </c>
      <c r="B19" s="2040" t="s">
        <v>512</v>
      </c>
      <c r="C19" s="2041"/>
      <c r="D19" s="2041"/>
      <c r="E19" s="2041"/>
      <c r="F19" s="2041"/>
      <c r="G19" s="2041"/>
      <c r="H19" s="2042"/>
      <c r="I19" s="2031" t="s">
        <v>672</v>
      </c>
      <c r="J19" s="2032"/>
      <c r="K19" s="2032"/>
      <c r="L19" s="2032"/>
      <c r="M19" s="2032"/>
      <c r="N19" s="2032"/>
      <c r="O19" s="2033"/>
      <c r="P19" s="2007" t="s">
        <v>306</v>
      </c>
      <c r="Q19" s="2008"/>
      <c r="R19" s="2008"/>
      <c r="S19" s="2008"/>
      <c r="T19" s="2008"/>
      <c r="U19" s="2008"/>
      <c r="V19" s="2009"/>
      <c r="W19" s="2031" t="s">
        <v>307</v>
      </c>
      <c r="X19" s="2032"/>
      <c r="Y19" s="2032"/>
      <c r="Z19" s="2032"/>
      <c r="AA19" s="2032"/>
      <c r="AB19" s="2032"/>
      <c r="AC19" s="2033"/>
      <c r="AD19" s="2007" t="s">
        <v>308</v>
      </c>
      <c r="AE19" s="2008"/>
      <c r="AF19" s="2008"/>
      <c r="AG19" s="2008"/>
      <c r="AH19" s="2008"/>
      <c r="AI19" s="2008"/>
      <c r="AJ19" s="2009"/>
      <c r="AK19" s="2022" t="s">
        <v>319</v>
      </c>
      <c r="AL19" s="2023"/>
      <c r="AM19" s="2023"/>
      <c r="AN19" s="2023"/>
      <c r="AO19" s="2023"/>
      <c r="AP19" s="2023"/>
      <c r="AQ19" s="2024"/>
      <c r="AR19" s="2019" t="s">
        <v>704</v>
      </c>
      <c r="AS19" s="2020"/>
      <c r="AT19" s="2020"/>
      <c r="AU19" s="2020"/>
      <c r="AV19" s="2020"/>
      <c r="AW19" s="2020"/>
      <c r="AX19" s="2021"/>
      <c r="AY19" s="2019" t="s">
        <v>320</v>
      </c>
      <c r="AZ19" s="2020"/>
      <c r="BA19" s="2020"/>
      <c r="BB19" s="2020"/>
      <c r="BC19" s="2020"/>
      <c r="BD19" s="2020"/>
      <c r="BE19" s="2021"/>
    </row>
    <row r="20" spans="1:57" ht="39" thickBot="1">
      <c r="A20" s="2013"/>
      <c r="B20" s="430" t="s">
        <v>515</v>
      </c>
      <c r="C20" s="426" t="s">
        <v>516</v>
      </c>
      <c r="D20" s="372" t="s">
        <v>655</v>
      </c>
      <c r="E20" s="372" t="s">
        <v>678</v>
      </c>
      <c r="F20" s="372" t="s">
        <v>697</v>
      </c>
      <c r="G20" s="372" t="s">
        <v>730</v>
      </c>
      <c r="H20" s="1376" t="s">
        <v>1483</v>
      </c>
      <c r="I20" s="430" t="s">
        <v>515</v>
      </c>
      <c r="J20" s="426" t="s">
        <v>516</v>
      </c>
      <c r="K20" s="372" t="s">
        <v>655</v>
      </c>
      <c r="L20" s="372" t="s">
        <v>678</v>
      </c>
      <c r="M20" s="372" t="s">
        <v>697</v>
      </c>
      <c r="N20" s="372" t="s">
        <v>730</v>
      </c>
      <c r="O20" s="1376" t="s">
        <v>1483</v>
      </c>
      <c r="P20" s="430" t="s">
        <v>515</v>
      </c>
      <c r="Q20" s="426" t="s">
        <v>516</v>
      </c>
      <c r="R20" s="372" t="s">
        <v>655</v>
      </c>
      <c r="S20" s="372" t="s">
        <v>678</v>
      </c>
      <c r="T20" s="372" t="s">
        <v>697</v>
      </c>
      <c r="U20" s="372" t="s">
        <v>730</v>
      </c>
      <c r="V20" s="1376" t="s">
        <v>1483</v>
      </c>
      <c r="W20" s="430" t="s">
        <v>515</v>
      </c>
      <c r="X20" s="426" t="s">
        <v>516</v>
      </c>
      <c r="Y20" s="372" t="s">
        <v>655</v>
      </c>
      <c r="Z20" s="372" t="s">
        <v>678</v>
      </c>
      <c r="AA20" s="372" t="s">
        <v>697</v>
      </c>
      <c r="AB20" s="372" t="s">
        <v>730</v>
      </c>
      <c r="AC20" s="1394" t="s">
        <v>1483</v>
      </c>
      <c r="AD20" s="430" t="s">
        <v>515</v>
      </c>
      <c r="AE20" s="426" t="s">
        <v>516</v>
      </c>
      <c r="AF20" s="372" t="s">
        <v>655</v>
      </c>
      <c r="AG20" s="372" t="s">
        <v>678</v>
      </c>
      <c r="AH20" s="372" t="s">
        <v>697</v>
      </c>
      <c r="AI20" s="372" t="s">
        <v>730</v>
      </c>
      <c r="AJ20" s="1376" t="s">
        <v>1483</v>
      </c>
      <c r="AK20" s="430" t="s">
        <v>515</v>
      </c>
      <c r="AL20" s="426" t="s">
        <v>516</v>
      </c>
      <c r="AM20" s="372" t="s">
        <v>655</v>
      </c>
      <c r="AN20" s="372" t="s">
        <v>678</v>
      </c>
      <c r="AO20" s="372" t="s">
        <v>697</v>
      </c>
      <c r="AP20" s="372" t="s">
        <v>730</v>
      </c>
      <c r="AQ20" s="1376" t="s">
        <v>1483</v>
      </c>
      <c r="AR20" s="430" t="s">
        <v>515</v>
      </c>
      <c r="AS20" s="426" t="s">
        <v>516</v>
      </c>
      <c r="AT20" s="426" t="s">
        <v>655</v>
      </c>
      <c r="AU20" s="426" t="s">
        <v>678</v>
      </c>
      <c r="AV20" s="372" t="s">
        <v>697</v>
      </c>
      <c r="AW20" s="372" t="s">
        <v>730</v>
      </c>
      <c r="AX20" s="1376" t="s">
        <v>1483</v>
      </c>
      <c r="AY20" s="430" t="s">
        <v>515</v>
      </c>
      <c r="AZ20" s="426" t="s">
        <v>516</v>
      </c>
      <c r="BA20" s="426" t="s">
        <v>655</v>
      </c>
      <c r="BB20" s="426" t="s">
        <v>678</v>
      </c>
      <c r="BC20" s="372" t="s">
        <v>697</v>
      </c>
      <c r="BD20" s="372" t="s">
        <v>730</v>
      </c>
      <c r="BE20" s="1394" t="s">
        <v>1483</v>
      </c>
    </row>
    <row r="21" spans="1:57" ht="12.75">
      <c r="A21" s="323" t="s">
        <v>1441</v>
      </c>
      <c r="B21" s="434">
        <v>377373</v>
      </c>
      <c r="C21" s="546">
        <v>558403</v>
      </c>
      <c r="D21" s="600">
        <v>562120</v>
      </c>
      <c r="E21" s="600">
        <v>654043</v>
      </c>
      <c r="F21" s="600">
        <v>689970</v>
      </c>
      <c r="G21" s="600">
        <v>312630</v>
      </c>
      <c r="H21" s="1407">
        <f>SUM(G21/F21*100)</f>
        <v>45.31066568111657</v>
      </c>
      <c r="I21" s="434">
        <v>73295</v>
      </c>
      <c r="J21" s="546">
        <v>180321</v>
      </c>
      <c r="K21" s="600">
        <v>180321</v>
      </c>
      <c r="L21" s="600">
        <v>180321</v>
      </c>
      <c r="M21" s="600">
        <v>180321</v>
      </c>
      <c r="N21" s="600">
        <v>180321</v>
      </c>
      <c r="O21" s="1407">
        <f>SUM(N21/M21*100)</f>
        <v>100</v>
      </c>
      <c r="P21" s="437"/>
      <c r="Q21" s="607">
        <v>31934</v>
      </c>
      <c r="R21" s="608">
        <v>22813</v>
      </c>
      <c r="S21" s="608">
        <v>2539</v>
      </c>
      <c r="T21" s="608">
        <v>9713</v>
      </c>
      <c r="U21" s="608"/>
      <c r="V21" s="1407">
        <f>SUM(U21/T21*100)</f>
        <v>0</v>
      </c>
      <c r="W21" s="439">
        <f aca="true" t="shared" si="9" ref="W21:Z27">SUM(B21+I21+P21)</f>
        <v>450668</v>
      </c>
      <c r="X21" s="419">
        <f t="shared" si="9"/>
        <v>770658</v>
      </c>
      <c r="Y21" s="419">
        <f t="shared" si="9"/>
        <v>765254</v>
      </c>
      <c r="Z21" s="419">
        <f t="shared" si="9"/>
        <v>836903</v>
      </c>
      <c r="AA21" s="419">
        <f aca="true" t="shared" si="10" ref="AA21:AA27">SUM(F21+N21+T21)</f>
        <v>880004</v>
      </c>
      <c r="AB21" s="419">
        <f aca="true" t="shared" si="11" ref="AB21:AB27">SUM(G21+N21+U21)</f>
        <v>492951</v>
      </c>
      <c r="AC21" s="1417">
        <f>SUM(AB21/AA21*100)</f>
        <v>56.01690446861605</v>
      </c>
      <c r="AD21" s="324">
        <f aca="true" t="shared" si="12" ref="AD21:AI26">SUM(AY9+W21)</f>
        <v>1109351</v>
      </c>
      <c r="AE21" s="325">
        <f t="shared" si="12"/>
        <v>1448205</v>
      </c>
      <c r="AF21" s="567">
        <f t="shared" si="12"/>
        <v>1488965</v>
      </c>
      <c r="AG21" s="567">
        <f t="shared" si="12"/>
        <v>1591960</v>
      </c>
      <c r="AH21" s="567">
        <f t="shared" si="12"/>
        <v>1690983</v>
      </c>
      <c r="AI21" s="567">
        <f t="shared" si="12"/>
        <v>1308935</v>
      </c>
      <c r="AJ21" s="1407">
        <f aca="true" t="shared" si="13" ref="AJ21:AJ28">SUM(AI21/AH21*100)</f>
        <v>77.40675098448654</v>
      </c>
      <c r="AK21" s="316">
        <v>0</v>
      </c>
      <c r="AL21" s="326">
        <v>0</v>
      </c>
      <c r="AM21" s="577"/>
      <c r="AN21" s="577"/>
      <c r="AO21" s="577"/>
      <c r="AP21" s="577"/>
      <c r="AQ21" s="1407">
        <v>0</v>
      </c>
      <c r="AR21" s="316"/>
      <c r="AS21" s="326">
        <v>290000</v>
      </c>
      <c r="AT21" s="326">
        <v>201500</v>
      </c>
      <c r="AU21" s="326">
        <v>201500</v>
      </c>
      <c r="AV21" s="326">
        <v>49654</v>
      </c>
      <c r="AW21" s="326">
        <v>49654</v>
      </c>
      <c r="AX21" s="1407">
        <f>SUM(AW21/AV21*100)</f>
        <v>100</v>
      </c>
      <c r="AY21" s="316">
        <f aca="true" t="shared" si="14" ref="AY21:BD26">SUM(AY9+W21+AK21+AR21)</f>
        <v>1109351</v>
      </c>
      <c r="AZ21" s="326">
        <f t="shared" si="14"/>
        <v>1738205</v>
      </c>
      <c r="BA21" s="326">
        <f t="shared" si="14"/>
        <v>1690465</v>
      </c>
      <c r="BB21" s="326">
        <f t="shared" si="14"/>
        <v>1793460</v>
      </c>
      <c r="BC21" s="326">
        <f t="shared" si="14"/>
        <v>1740637</v>
      </c>
      <c r="BD21" s="326">
        <f t="shared" si="14"/>
        <v>1358589</v>
      </c>
      <c r="BE21" s="1417">
        <f aca="true" t="shared" si="15" ref="BE21:BE28">SUM(BD21/BC21*100)</f>
        <v>78.05125365024413</v>
      </c>
    </row>
    <row r="22" spans="1:57" ht="12.75">
      <c r="A22" s="316" t="s">
        <v>1414</v>
      </c>
      <c r="B22" s="451"/>
      <c r="C22" s="597"/>
      <c r="D22" s="601"/>
      <c r="E22" s="601"/>
      <c r="F22" s="601"/>
      <c r="G22" s="601"/>
      <c r="H22" s="1407">
        <v>0</v>
      </c>
      <c r="I22" s="434"/>
      <c r="J22" s="546"/>
      <c r="K22" s="600"/>
      <c r="L22" s="600"/>
      <c r="M22" s="600"/>
      <c r="N22" s="600"/>
      <c r="O22" s="1407">
        <v>0</v>
      </c>
      <c r="P22" s="317"/>
      <c r="Q22" s="327"/>
      <c r="R22" s="585"/>
      <c r="S22" s="585"/>
      <c r="T22" s="585"/>
      <c r="U22" s="585"/>
      <c r="V22" s="1407">
        <v>0</v>
      </c>
      <c r="W22" s="439">
        <f t="shared" si="9"/>
        <v>0</v>
      </c>
      <c r="X22" s="419">
        <f t="shared" si="9"/>
        <v>0</v>
      </c>
      <c r="Y22" s="419">
        <f t="shared" si="9"/>
        <v>0</v>
      </c>
      <c r="Z22" s="419">
        <f t="shared" si="9"/>
        <v>0</v>
      </c>
      <c r="AA22" s="419">
        <f t="shared" si="10"/>
        <v>0</v>
      </c>
      <c r="AB22" s="419">
        <f t="shared" si="11"/>
        <v>0</v>
      </c>
      <c r="AC22" s="1417">
        <v>0</v>
      </c>
      <c r="AD22" s="324">
        <f t="shared" si="12"/>
        <v>469</v>
      </c>
      <c r="AE22" s="325">
        <f t="shared" si="12"/>
        <v>14953</v>
      </c>
      <c r="AF22" s="567">
        <f t="shared" si="12"/>
        <v>18128</v>
      </c>
      <c r="AG22" s="567">
        <f t="shared" si="12"/>
        <v>18481</v>
      </c>
      <c r="AH22" s="567">
        <f t="shared" si="12"/>
        <v>18798</v>
      </c>
      <c r="AI22" s="567">
        <f t="shared" si="12"/>
        <v>18780</v>
      </c>
      <c r="AJ22" s="1407">
        <f t="shared" si="13"/>
        <v>99.9042451324609</v>
      </c>
      <c r="AK22" s="317">
        <v>117024</v>
      </c>
      <c r="AL22" s="327">
        <v>117624</v>
      </c>
      <c r="AM22" s="585">
        <v>119628</v>
      </c>
      <c r="AN22" s="585">
        <v>120299</v>
      </c>
      <c r="AO22" s="585">
        <v>101904</v>
      </c>
      <c r="AP22" s="585">
        <v>101904</v>
      </c>
      <c r="AQ22" s="1407">
        <f>SUM(AP22/AO22*100)</f>
        <v>100</v>
      </c>
      <c r="AR22" s="317"/>
      <c r="AS22" s="327"/>
      <c r="AT22" s="327"/>
      <c r="AU22" s="327"/>
      <c r="AV22" s="327"/>
      <c r="AW22" s="327"/>
      <c r="AX22" s="1407">
        <v>0</v>
      </c>
      <c r="AY22" s="316">
        <f t="shared" si="14"/>
        <v>117493</v>
      </c>
      <c r="AZ22" s="326">
        <f t="shared" si="14"/>
        <v>132577</v>
      </c>
      <c r="BA22" s="326">
        <f t="shared" si="14"/>
        <v>137756</v>
      </c>
      <c r="BB22" s="326">
        <f t="shared" si="14"/>
        <v>138780</v>
      </c>
      <c r="BC22" s="326">
        <f t="shared" si="14"/>
        <v>120702</v>
      </c>
      <c r="BD22" s="326">
        <f t="shared" si="14"/>
        <v>120684</v>
      </c>
      <c r="BE22" s="1417">
        <f t="shared" si="15"/>
        <v>99.98508723964807</v>
      </c>
    </row>
    <row r="23" spans="1:57" ht="12.75">
      <c r="A23" s="317" t="s">
        <v>302</v>
      </c>
      <c r="B23" s="451"/>
      <c r="C23" s="597"/>
      <c r="D23" s="601"/>
      <c r="E23" s="601"/>
      <c r="F23" s="601"/>
      <c r="G23" s="601"/>
      <c r="H23" s="1407">
        <v>0</v>
      </c>
      <c r="I23" s="434"/>
      <c r="J23" s="546"/>
      <c r="K23" s="600"/>
      <c r="L23" s="600"/>
      <c r="M23" s="600"/>
      <c r="N23" s="600"/>
      <c r="O23" s="1407">
        <v>0</v>
      </c>
      <c r="P23" s="317"/>
      <c r="Q23" s="327"/>
      <c r="R23" s="585"/>
      <c r="S23" s="585"/>
      <c r="T23" s="585"/>
      <c r="U23" s="585"/>
      <c r="V23" s="1407">
        <v>0</v>
      </c>
      <c r="W23" s="439">
        <f t="shared" si="9"/>
        <v>0</v>
      </c>
      <c r="X23" s="419">
        <f t="shared" si="9"/>
        <v>0</v>
      </c>
      <c r="Y23" s="419">
        <f t="shared" si="9"/>
        <v>0</v>
      </c>
      <c r="Z23" s="419">
        <f t="shared" si="9"/>
        <v>0</v>
      </c>
      <c r="AA23" s="419">
        <f t="shared" si="10"/>
        <v>0</v>
      </c>
      <c r="AB23" s="419">
        <f t="shared" si="11"/>
        <v>0</v>
      </c>
      <c r="AC23" s="1417">
        <v>0</v>
      </c>
      <c r="AD23" s="324">
        <f t="shared" si="12"/>
        <v>7709</v>
      </c>
      <c r="AE23" s="325">
        <f t="shared" si="12"/>
        <v>8927</v>
      </c>
      <c r="AF23" s="567">
        <f t="shared" si="12"/>
        <v>8927</v>
      </c>
      <c r="AG23" s="567">
        <f t="shared" si="12"/>
        <v>8927</v>
      </c>
      <c r="AH23" s="567">
        <f t="shared" si="12"/>
        <v>8949</v>
      </c>
      <c r="AI23" s="567">
        <f t="shared" si="12"/>
        <v>8673</v>
      </c>
      <c r="AJ23" s="1407">
        <f t="shared" si="13"/>
        <v>96.9158565202816</v>
      </c>
      <c r="AK23" s="317">
        <v>41312</v>
      </c>
      <c r="AL23" s="327">
        <v>41491</v>
      </c>
      <c r="AM23" s="585">
        <v>44740</v>
      </c>
      <c r="AN23" s="585">
        <v>45398</v>
      </c>
      <c r="AO23" s="585">
        <v>48132</v>
      </c>
      <c r="AP23" s="585">
        <v>48132</v>
      </c>
      <c r="AQ23" s="1407">
        <f>SUM(AP23/AO23*100)</f>
        <v>100</v>
      </c>
      <c r="AR23" s="317"/>
      <c r="AS23" s="327"/>
      <c r="AT23" s="327"/>
      <c r="AU23" s="327"/>
      <c r="AV23" s="327"/>
      <c r="AW23" s="327"/>
      <c r="AX23" s="1407">
        <v>0</v>
      </c>
      <c r="AY23" s="316">
        <f t="shared" si="14"/>
        <v>49021</v>
      </c>
      <c r="AZ23" s="326">
        <f t="shared" si="14"/>
        <v>50418</v>
      </c>
      <c r="BA23" s="326">
        <f t="shared" si="14"/>
        <v>53667</v>
      </c>
      <c r="BB23" s="326">
        <f t="shared" si="14"/>
        <v>54325</v>
      </c>
      <c r="BC23" s="326">
        <f t="shared" si="14"/>
        <v>57081</v>
      </c>
      <c r="BD23" s="326">
        <f t="shared" si="14"/>
        <v>56805</v>
      </c>
      <c r="BE23" s="1417">
        <f t="shared" si="15"/>
        <v>99.51647658590424</v>
      </c>
    </row>
    <row r="24" spans="1:57" ht="12.75">
      <c r="A24" s="317" t="s">
        <v>303</v>
      </c>
      <c r="B24" s="451"/>
      <c r="C24" s="597"/>
      <c r="D24" s="601"/>
      <c r="E24" s="601"/>
      <c r="F24" s="601"/>
      <c r="G24" s="601"/>
      <c r="H24" s="1407">
        <v>0</v>
      </c>
      <c r="I24" s="434"/>
      <c r="J24" s="546"/>
      <c r="K24" s="600"/>
      <c r="L24" s="600"/>
      <c r="M24" s="600"/>
      <c r="N24" s="600"/>
      <c r="O24" s="1407">
        <v>0</v>
      </c>
      <c r="P24" s="317"/>
      <c r="Q24" s="327"/>
      <c r="R24" s="585"/>
      <c r="S24" s="585"/>
      <c r="T24" s="585"/>
      <c r="U24" s="585"/>
      <c r="V24" s="1407">
        <v>0</v>
      </c>
      <c r="W24" s="439">
        <f t="shared" si="9"/>
        <v>0</v>
      </c>
      <c r="X24" s="419">
        <f t="shared" si="9"/>
        <v>0</v>
      </c>
      <c r="Y24" s="419">
        <f t="shared" si="9"/>
        <v>0</v>
      </c>
      <c r="Z24" s="419">
        <f t="shared" si="9"/>
        <v>0</v>
      </c>
      <c r="AA24" s="419">
        <f t="shared" si="10"/>
        <v>0</v>
      </c>
      <c r="AB24" s="419">
        <f t="shared" si="11"/>
        <v>0</v>
      </c>
      <c r="AC24" s="1417">
        <v>0</v>
      </c>
      <c r="AD24" s="324">
        <f t="shared" si="12"/>
        <v>5135</v>
      </c>
      <c r="AE24" s="325">
        <f t="shared" si="12"/>
        <v>8369</v>
      </c>
      <c r="AF24" s="567">
        <f t="shared" si="12"/>
        <v>8369</v>
      </c>
      <c r="AG24" s="567">
        <f t="shared" si="12"/>
        <v>8369</v>
      </c>
      <c r="AH24" s="567">
        <f t="shared" si="12"/>
        <v>9012</v>
      </c>
      <c r="AI24" s="567">
        <f t="shared" si="12"/>
        <v>9012</v>
      </c>
      <c r="AJ24" s="1407">
        <f t="shared" si="13"/>
        <v>100</v>
      </c>
      <c r="AK24" s="317">
        <v>39685</v>
      </c>
      <c r="AL24" s="327">
        <v>41063</v>
      </c>
      <c r="AM24" s="585">
        <v>43412</v>
      </c>
      <c r="AN24" s="585">
        <v>46264</v>
      </c>
      <c r="AO24" s="585">
        <v>40938</v>
      </c>
      <c r="AP24" s="585">
        <v>40938</v>
      </c>
      <c r="AQ24" s="1407">
        <f>SUM(AP24/AO24*100)</f>
        <v>100</v>
      </c>
      <c r="AR24" s="317"/>
      <c r="AS24" s="327"/>
      <c r="AT24" s="327"/>
      <c r="AU24" s="327"/>
      <c r="AV24" s="327"/>
      <c r="AW24" s="327"/>
      <c r="AX24" s="1407">
        <v>0</v>
      </c>
      <c r="AY24" s="316">
        <f t="shared" si="14"/>
        <v>44820</v>
      </c>
      <c r="AZ24" s="326">
        <f t="shared" si="14"/>
        <v>49432</v>
      </c>
      <c r="BA24" s="326">
        <f t="shared" si="14"/>
        <v>51781</v>
      </c>
      <c r="BB24" s="326">
        <f t="shared" si="14"/>
        <v>54633</v>
      </c>
      <c r="BC24" s="326">
        <f t="shared" si="14"/>
        <v>49950</v>
      </c>
      <c r="BD24" s="326">
        <f t="shared" si="14"/>
        <v>49950</v>
      </c>
      <c r="BE24" s="1417">
        <f t="shared" si="15"/>
        <v>100</v>
      </c>
    </row>
    <row r="25" spans="1:57" ht="13.5" thickBot="1">
      <c r="A25" s="315" t="s">
        <v>1440</v>
      </c>
      <c r="B25" s="452"/>
      <c r="C25" s="598"/>
      <c r="D25" s="602"/>
      <c r="E25" s="602"/>
      <c r="F25" s="602"/>
      <c r="G25" s="602"/>
      <c r="H25" s="1407">
        <v>0</v>
      </c>
      <c r="I25" s="435"/>
      <c r="J25" s="547"/>
      <c r="K25" s="606"/>
      <c r="L25" s="606"/>
      <c r="M25" s="606"/>
      <c r="N25" s="606"/>
      <c r="O25" s="1407">
        <v>0</v>
      </c>
      <c r="P25" s="315"/>
      <c r="Q25" s="328"/>
      <c r="R25" s="586"/>
      <c r="S25" s="586"/>
      <c r="T25" s="586"/>
      <c r="U25" s="586"/>
      <c r="V25" s="1407">
        <v>0</v>
      </c>
      <c r="W25" s="440">
        <f t="shared" si="9"/>
        <v>0</v>
      </c>
      <c r="X25" s="420">
        <f t="shared" si="9"/>
        <v>0</v>
      </c>
      <c r="Y25" s="420">
        <f t="shared" si="9"/>
        <v>0</v>
      </c>
      <c r="Z25" s="420">
        <f t="shared" si="9"/>
        <v>0</v>
      </c>
      <c r="AA25" s="420">
        <f t="shared" si="10"/>
        <v>0</v>
      </c>
      <c r="AB25" s="420">
        <f t="shared" si="11"/>
        <v>0</v>
      </c>
      <c r="AC25" s="1417">
        <v>0</v>
      </c>
      <c r="AD25" s="453">
        <f t="shared" si="12"/>
        <v>7698</v>
      </c>
      <c r="AE25" s="564">
        <f t="shared" si="12"/>
        <v>7873</v>
      </c>
      <c r="AF25" s="568">
        <f t="shared" si="12"/>
        <v>7873</v>
      </c>
      <c r="AG25" s="568">
        <f t="shared" si="12"/>
        <v>7873</v>
      </c>
      <c r="AH25" s="568">
        <f t="shared" si="12"/>
        <v>10763</v>
      </c>
      <c r="AI25" s="568">
        <f t="shared" si="12"/>
        <v>10020</v>
      </c>
      <c r="AJ25" s="1407">
        <f t="shared" si="13"/>
        <v>93.09672024528477</v>
      </c>
      <c r="AK25" s="315">
        <v>153240</v>
      </c>
      <c r="AL25" s="328">
        <v>153484</v>
      </c>
      <c r="AM25" s="586">
        <v>155482</v>
      </c>
      <c r="AN25" s="586">
        <v>157373</v>
      </c>
      <c r="AO25" s="586">
        <v>155112</v>
      </c>
      <c r="AP25" s="586">
        <v>155112</v>
      </c>
      <c r="AQ25" s="1407">
        <f>SUM(AP25/AO25*100)</f>
        <v>100</v>
      </c>
      <c r="AR25" s="315"/>
      <c r="AS25" s="328"/>
      <c r="AT25" s="328"/>
      <c r="AU25" s="328"/>
      <c r="AV25" s="328"/>
      <c r="AW25" s="328"/>
      <c r="AX25" s="1407">
        <v>0</v>
      </c>
      <c r="AY25" s="512">
        <f t="shared" si="14"/>
        <v>160938</v>
      </c>
      <c r="AZ25" s="575">
        <f t="shared" si="14"/>
        <v>161357</v>
      </c>
      <c r="BA25" s="575">
        <f t="shared" si="14"/>
        <v>163355</v>
      </c>
      <c r="BB25" s="575">
        <f t="shared" si="14"/>
        <v>165246</v>
      </c>
      <c r="BC25" s="575">
        <f t="shared" si="14"/>
        <v>165875</v>
      </c>
      <c r="BD25" s="575">
        <f t="shared" si="14"/>
        <v>165132</v>
      </c>
      <c r="BE25" s="1417">
        <f t="shared" si="15"/>
        <v>99.55207234363226</v>
      </c>
    </row>
    <row r="26" spans="1:57" ht="13.5" thickBot="1">
      <c r="A26" s="331" t="s">
        <v>304</v>
      </c>
      <c r="B26" s="343">
        <f aca="true" t="shared" si="16" ref="B26:U26">SUM(B21:B25)</f>
        <v>377373</v>
      </c>
      <c r="C26" s="344">
        <f t="shared" si="16"/>
        <v>558403</v>
      </c>
      <c r="D26" s="603">
        <f t="shared" si="16"/>
        <v>562120</v>
      </c>
      <c r="E26" s="603">
        <f t="shared" si="16"/>
        <v>654043</v>
      </c>
      <c r="F26" s="603">
        <f t="shared" si="16"/>
        <v>689970</v>
      </c>
      <c r="G26" s="603">
        <f>SUM(G21:G25)</f>
        <v>312630</v>
      </c>
      <c r="H26" s="1408">
        <f>SUM(G26/F26*100)</f>
        <v>45.31066568111657</v>
      </c>
      <c r="I26" s="343">
        <f t="shared" si="16"/>
        <v>73295</v>
      </c>
      <c r="J26" s="344">
        <f t="shared" si="16"/>
        <v>180321</v>
      </c>
      <c r="K26" s="603">
        <f t="shared" si="16"/>
        <v>180321</v>
      </c>
      <c r="L26" s="603">
        <f t="shared" si="16"/>
        <v>180321</v>
      </c>
      <c r="M26" s="603">
        <f>SUM(M21:M25)</f>
        <v>180321</v>
      </c>
      <c r="N26" s="603">
        <f t="shared" si="16"/>
        <v>180321</v>
      </c>
      <c r="O26" s="1408">
        <f>SUM(N26/M26*100)</f>
        <v>100</v>
      </c>
      <c r="P26" s="343">
        <f t="shared" si="16"/>
        <v>0</v>
      </c>
      <c r="Q26" s="344">
        <f t="shared" si="16"/>
        <v>31934</v>
      </c>
      <c r="R26" s="603">
        <f t="shared" si="16"/>
        <v>22813</v>
      </c>
      <c r="S26" s="603">
        <f t="shared" si="16"/>
        <v>2539</v>
      </c>
      <c r="T26" s="603">
        <f t="shared" si="16"/>
        <v>9713</v>
      </c>
      <c r="U26" s="603">
        <f t="shared" si="16"/>
        <v>0</v>
      </c>
      <c r="V26" s="1408">
        <f>SUM(U26/T26*100)</f>
        <v>0</v>
      </c>
      <c r="W26" s="343">
        <f t="shared" si="9"/>
        <v>450668</v>
      </c>
      <c r="X26" s="344">
        <f t="shared" si="9"/>
        <v>770658</v>
      </c>
      <c r="Y26" s="344">
        <f t="shared" si="9"/>
        <v>765254</v>
      </c>
      <c r="Z26" s="344">
        <f t="shared" si="9"/>
        <v>836903</v>
      </c>
      <c r="AA26" s="344">
        <f t="shared" si="10"/>
        <v>880004</v>
      </c>
      <c r="AB26" s="344">
        <f t="shared" si="11"/>
        <v>492951</v>
      </c>
      <c r="AC26" s="1418">
        <f>SUM(AB26/AA26*100)</f>
        <v>56.01690446861605</v>
      </c>
      <c r="AD26" s="331">
        <f t="shared" si="12"/>
        <v>1130362</v>
      </c>
      <c r="AE26" s="332">
        <f t="shared" si="12"/>
        <v>1488327</v>
      </c>
      <c r="AF26" s="582">
        <f t="shared" si="12"/>
        <v>1532262</v>
      </c>
      <c r="AG26" s="582">
        <f t="shared" si="12"/>
        <v>1635610</v>
      </c>
      <c r="AH26" s="582">
        <f t="shared" si="12"/>
        <v>1738505</v>
      </c>
      <c r="AI26" s="582">
        <f t="shared" si="12"/>
        <v>1355420</v>
      </c>
      <c r="AJ26" s="1408">
        <f t="shared" si="13"/>
        <v>77.96468805094032</v>
      </c>
      <c r="AK26" s="210">
        <f aca="true" t="shared" si="17" ref="AK26:AP26">SUM(AK22:AK25)</f>
        <v>351261</v>
      </c>
      <c r="AL26" s="381">
        <f t="shared" si="17"/>
        <v>353662</v>
      </c>
      <c r="AM26" s="377">
        <f t="shared" si="17"/>
        <v>363262</v>
      </c>
      <c r="AN26" s="377">
        <f t="shared" si="17"/>
        <v>369334</v>
      </c>
      <c r="AO26" s="377">
        <f t="shared" si="17"/>
        <v>346086</v>
      </c>
      <c r="AP26" s="377">
        <f t="shared" si="17"/>
        <v>346086</v>
      </c>
      <c r="AQ26" s="1408">
        <f>SUM(AP26/AO26*100)</f>
        <v>100</v>
      </c>
      <c r="AR26" s="210">
        <v>0</v>
      </c>
      <c r="AS26" s="381">
        <f>SUM(AS21:AS25)</f>
        <v>290000</v>
      </c>
      <c r="AT26" s="381">
        <f>SUM(AT21:AT25)</f>
        <v>201500</v>
      </c>
      <c r="AU26" s="381">
        <f>SUM(AU21:AU25)</f>
        <v>201500</v>
      </c>
      <c r="AV26" s="381">
        <f>SUM(AV21:AV25)</f>
        <v>49654</v>
      </c>
      <c r="AW26" s="381">
        <f>SUM(AW21:AW25)</f>
        <v>49654</v>
      </c>
      <c r="AX26" s="1408">
        <f>SUM(AW26/AV26*100)</f>
        <v>100</v>
      </c>
      <c r="AY26" s="210">
        <f t="shared" si="14"/>
        <v>1481623</v>
      </c>
      <c r="AZ26" s="381">
        <f t="shared" si="14"/>
        <v>2131989</v>
      </c>
      <c r="BA26" s="381">
        <f t="shared" si="14"/>
        <v>2097024</v>
      </c>
      <c r="BB26" s="381">
        <f t="shared" si="14"/>
        <v>2206444</v>
      </c>
      <c r="BC26" s="381">
        <f t="shared" si="14"/>
        <v>2134245</v>
      </c>
      <c r="BD26" s="381">
        <f t="shared" si="14"/>
        <v>1751160</v>
      </c>
      <c r="BE26" s="1418">
        <f t="shared" si="15"/>
        <v>82.05056120548484</v>
      </c>
    </row>
    <row r="27" spans="1:57" ht="13.5" thickBot="1">
      <c r="A27" s="333" t="s">
        <v>323</v>
      </c>
      <c r="B27" s="436"/>
      <c r="C27" s="599"/>
      <c r="D27" s="604"/>
      <c r="E27" s="604"/>
      <c r="F27" s="604"/>
      <c r="G27" s="604"/>
      <c r="H27" s="1407">
        <v>0</v>
      </c>
      <c r="I27" s="436"/>
      <c r="J27" s="599"/>
      <c r="K27" s="604"/>
      <c r="L27" s="604"/>
      <c r="M27" s="604"/>
      <c r="N27" s="604"/>
      <c r="O27" s="1407">
        <v>0</v>
      </c>
      <c r="P27" s="436"/>
      <c r="Q27" s="599"/>
      <c r="R27" s="604"/>
      <c r="S27" s="604">
        <v>150</v>
      </c>
      <c r="T27" s="604">
        <v>150</v>
      </c>
      <c r="U27" s="604"/>
      <c r="V27" s="1407">
        <v>0</v>
      </c>
      <c r="W27" s="364">
        <f t="shared" si="9"/>
        <v>0</v>
      </c>
      <c r="X27" s="362">
        <f t="shared" si="9"/>
        <v>0</v>
      </c>
      <c r="Y27" s="362">
        <f t="shared" si="9"/>
        <v>0</v>
      </c>
      <c r="Z27" s="362">
        <f t="shared" si="9"/>
        <v>150</v>
      </c>
      <c r="AA27" s="362">
        <f t="shared" si="10"/>
        <v>150</v>
      </c>
      <c r="AB27" s="362">
        <f t="shared" si="11"/>
        <v>0</v>
      </c>
      <c r="AC27" s="1417">
        <f>SUM(AB27/AA27*100)</f>
        <v>0</v>
      </c>
      <c r="AD27" s="454">
        <f>SUM(AY15+W27)</f>
        <v>430</v>
      </c>
      <c r="AE27" s="566">
        <f>SUM(AZ15+X27)</f>
        <v>1669</v>
      </c>
      <c r="AF27" s="570">
        <f>SUM(BA15+Y27)</f>
        <v>1976</v>
      </c>
      <c r="AG27" s="570">
        <f>SUM(BB15+Z27)</f>
        <v>1976</v>
      </c>
      <c r="AH27" s="570">
        <v>1976</v>
      </c>
      <c r="AI27" s="570">
        <v>1976</v>
      </c>
      <c r="AJ27" s="1407">
        <f t="shared" si="13"/>
        <v>100</v>
      </c>
      <c r="AK27" s="681"/>
      <c r="AL27" s="682"/>
      <c r="AM27" s="683"/>
      <c r="AN27" s="683"/>
      <c r="AO27" s="683"/>
      <c r="AP27" s="683"/>
      <c r="AQ27" s="1407">
        <v>0</v>
      </c>
      <c r="AR27" s="681">
        <v>0</v>
      </c>
      <c r="AS27" s="682">
        <v>0</v>
      </c>
      <c r="AT27" s="682"/>
      <c r="AU27" s="682"/>
      <c r="AV27" s="682"/>
      <c r="AW27" s="682"/>
      <c r="AX27" s="1407">
        <v>0</v>
      </c>
      <c r="AY27" s="513">
        <f aca="true" t="shared" si="18" ref="AY27:BB28">SUM(AY15+W27+AK27+AR27)</f>
        <v>430</v>
      </c>
      <c r="AZ27" s="576">
        <f t="shared" si="18"/>
        <v>1669</v>
      </c>
      <c r="BA27" s="576">
        <f t="shared" si="18"/>
        <v>1976</v>
      </c>
      <c r="BB27" s="576">
        <f t="shared" si="18"/>
        <v>1976</v>
      </c>
      <c r="BC27" s="576">
        <v>1976</v>
      </c>
      <c r="BD27" s="576">
        <f>SUM(BD15+AB27+AP27+AW27)</f>
        <v>1976</v>
      </c>
      <c r="BE27" s="1417">
        <f t="shared" si="15"/>
        <v>100</v>
      </c>
    </row>
    <row r="28" spans="1:57" ht="13.5" thickBot="1">
      <c r="A28" s="335" t="s">
        <v>309</v>
      </c>
      <c r="B28" s="358">
        <f aca="true" t="shared" si="19" ref="B28:AP28">SUM(B26:B27)</f>
        <v>377373</v>
      </c>
      <c r="C28" s="362">
        <f t="shared" si="19"/>
        <v>558403</v>
      </c>
      <c r="D28" s="554">
        <f t="shared" si="19"/>
        <v>562120</v>
      </c>
      <c r="E28" s="554">
        <f t="shared" si="19"/>
        <v>654043</v>
      </c>
      <c r="F28" s="554">
        <f t="shared" si="19"/>
        <v>689970</v>
      </c>
      <c r="G28" s="554">
        <f>SUM(G26:G27)</f>
        <v>312630</v>
      </c>
      <c r="H28" s="1408">
        <f>SUM(G28/F28*100)</f>
        <v>45.31066568111657</v>
      </c>
      <c r="I28" s="358">
        <f t="shared" si="19"/>
        <v>73295</v>
      </c>
      <c r="J28" s="362">
        <f t="shared" si="19"/>
        <v>180321</v>
      </c>
      <c r="K28" s="554">
        <f t="shared" si="19"/>
        <v>180321</v>
      </c>
      <c r="L28" s="554">
        <f t="shared" si="19"/>
        <v>180321</v>
      </c>
      <c r="M28" s="554">
        <f>SUM(M26:M27)</f>
        <v>180321</v>
      </c>
      <c r="N28" s="554">
        <f t="shared" si="19"/>
        <v>180321</v>
      </c>
      <c r="O28" s="1408">
        <f>SUM(N28/M28*100)</f>
        <v>100</v>
      </c>
      <c r="P28" s="358">
        <f t="shared" si="19"/>
        <v>0</v>
      </c>
      <c r="Q28" s="544">
        <f t="shared" si="19"/>
        <v>31934</v>
      </c>
      <c r="R28" s="591">
        <f t="shared" si="19"/>
        <v>22813</v>
      </c>
      <c r="S28" s="591">
        <f t="shared" si="19"/>
        <v>2689</v>
      </c>
      <c r="T28" s="591">
        <f t="shared" si="19"/>
        <v>9863</v>
      </c>
      <c r="U28" s="591">
        <f t="shared" si="19"/>
        <v>0</v>
      </c>
      <c r="V28" s="1408">
        <f>SUM(U28/T28*100)</f>
        <v>0</v>
      </c>
      <c r="W28" s="361">
        <f t="shared" si="19"/>
        <v>450668</v>
      </c>
      <c r="X28" s="359">
        <f t="shared" si="19"/>
        <v>770658</v>
      </c>
      <c r="Y28" s="359">
        <f t="shared" si="19"/>
        <v>765254</v>
      </c>
      <c r="Z28" s="359">
        <f t="shared" si="19"/>
        <v>837053</v>
      </c>
      <c r="AA28" s="359">
        <f>SUM(AA26:AA27)</f>
        <v>880154</v>
      </c>
      <c r="AB28" s="359">
        <f>SUM(AB26:AB27)</f>
        <v>492951</v>
      </c>
      <c r="AC28" s="1418">
        <f>SUM(AB28/AA28*100)</f>
        <v>56.00735780329351</v>
      </c>
      <c r="AD28" s="361">
        <f t="shared" si="19"/>
        <v>1130792</v>
      </c>
      <c r="AE28" s="359">
        <f t="shared" si="19"/>
        <v>1489996</v>
      </c>
      <c r="AF28" s="587">
        <f t="shared" si="19"/>
        <v>1534238</v>
      </c>
      <c r="AG28" s="587">
        <f t="shared" si="19"/>
        <v>1637586</v>
      </c>
      <c r="AH28" s="587">
        <f t="shared" si="19"/>
        <v>1740481</v>
      </c>
      <c r="AI28" s="587">
        <f t="shared" si="19"/>
        <v>1357396</v>
      </c>
      <c r="AJ28" s="1408">
        <f t="shared" si="13"/>
        <v>77.98970514472722</v>
      </c>
      <c r="AK28" s="361">
        <f t="shared" si="19"/>
        <v>351261</v>
      </c>
      <c r="AL28" s="359">
        <f t="shared" si="19"/>
        <v>353662</v>
      </c>
      <c r="AM28" s="587">
        <f t="shared" si="19"/>
        <v>363262</v>
      </c>
      <c r="AN28" s="587">
        <f t="shared" si="19"/>
        <v>369334</v>
      </c>
      <c r="AO28" s="587">
        <f t="shared" si="19"/>
        <v>346086</v>
      </c>
      <c r="AP28" s="587">
        <f t="shared" si="19"/>
        <v>346086</v>
      </c>
      <c r="AQ28" s="1408">
        <f>SUM(AP28/AO28*100)</f>
        <v>100</v>
      </c>
      <c r="AR28" s="361">
        <v>0</v>
      </c>
      <c r="AS28" s="359">
        <f>SUM(AS26:AS27)</f>
        <v>290000</v>
      </c>
      <c r="AT28" s="359">
        <f>SUM(AT26:AT27)</f>
        <v>201500</v>
      </c>
      <c r="AU28" s="359">
        <f>SUM(AU26:AU27)</f>
        <v>201500</v>
      </c>
      <c r="AV28" s="359">
        <f>SUM(AV26:AV27)</f>
        <v>49654</v>
      </c>
      <c r="AW28" s="359">
        <f>SUM(AW26:AW27)</f>
        <v>49654</v>
      </c>
      <c r="AX28" s="1408">
        <f>SUM(AW28/AV28*100)</f>
        <v>100</v>
      </c>
      <c r="AY28" s="210">
        <f t="shared" si="18"/>
        <v>1482053</v>
      </c>
      <c r="AZ28" s="381">
        <f t="shared" si="18"/>
        <v>2133658</v>
      </c>
      <c r="BA28" s="381">
        <f t="shared" si="18"/>
        <v>2099000</v>
      </c>
      <c r="BB28" s="381">
        <f t="shared" si="18"/>
        <v>2208420</v>
      </c>
      <c r="BC28" s="381">
        <f>SUM(BC16+AA28+AO28+AV28)</f>
        <v>2136221</v>
      </c>
      <c r="BD28" s="381">
        <f>SUM(BD16+AB28+AP28+AW28)</f>
        <v>1753136</v>
      </c>
      <c r="BE28" s="1418">
        <f t="shared" si="15"/>
        <v>82.06716439918902</v>
      </c>
    </row>
    <row r="29" spans="1:57" ht="12.75">
      <c r="A29" s="46"/>
      <c r="B29" s="346"/>
      <c r="C29" s="346"/>
      <c r="D29" s="346"/>
      <c r="E29" s="346"/>
      <c r="F29" s="346"/>
      <c r="G29" s="346"/>
      <c r="H29" s="1411"/>
      <c r="I29" s="346"/>
      <c r="J29" s="346"/>
      <c r="K29" s="346"/>
      <c r="L29" s="346"/>
      <c r="M29" s="346"/>
      <c r="N29" s="346"/>
      <c r="O29" s="1411"/>
      <c r="P29" s="346"/>
      <c r="Q29" s="346"/>
      <c r="R29" s="346"/>
      <c r="S29" s="346"/>
      <c r="T29" s="346"/>
      <c r="U29" s="346"/>
      <c r="V29" s="1411"/>
      <c r="AC29" s="1411"/>
      <c r="AD29" s="346"/>
      <c r="AE29" s="346"/>
      <c r="AF29" s="346"/>
      <c r="AG29" s="346"/>
      <c r="AH29" s="346"/>
      <c r="AI29" s="346"/>
      <c r="AJ29" s="1411"/>
      <c r="AK29" s="346"/>
      <c r="AL29" s="346"/>
      <c r="AM29" s="346"/>
      <c r="AN29" s="346"/>
      <c r="AO29" s="346"/>
      <c r="AP29" s="346"/>
      <c r="AQ29" s="1411"/>
      <c r="AR29" s="346"/>
      <c r="AS29" s="346"/>
      <c r="AT29" s="346"/>
      <c r="AU29" s="346"/>
      <c r="AV29" s="346"/>
      <c r="AW29" s="346"/>
      <c r="AX29" s="1411"/>
      <c r="AY29" s="346"/>
      <c r="AZ29" s="346"/>
      <c r="BA29" s="346"/>
      <c r="BB29" s="346"/>
      <c r="BC29" s="346"/>
      <c r="BD29" s="346"/>
      <c r="BE29" s="1411"/>
    </row>
    <row r="30" spans="1:57" ht="13.5" thickBot="1">
      <c r="A30" s="46" t="s">
        <v>1411</v>
      </c>
      <c r="B30" s="59"/>
      <c r="C30" s="59"/>
      <c r="D30" s="59"/>
      <c r="E30" s="59"/>
      <c r="F30" s="59"/>
      <c r="G30" s="59" t="s">
        <v>1507</v>
      </c>
      <c r="H30" s="1406"/>
      <c r="I30" s="59"/>
      <c r="J30" s="59"/>
      <c r="K30" s="59"/>
      <c r="L30" s="59"/>
      <c r="M30" s="59"/>
      <c r="N30" s="59"/>
      <c r="O30" s="1406"/>
      <c r="P30" s="59"/>
      <c r="Q30" s="59"/>
      <c r="R30" s="59"/>
      <c r="S30" s="59"/>
      <c r="T30" s="664"/>
      <c r="U30" s="664"/>
      <c r="V30" s="1406"/>
      <c r="W30" s="59"/>
      <c r="X30" s="59"/>
      <c r="Y30" s="59"/>
      <c r="Z30" s="59"/>
      <c r="AA30" s="59" t="s">
        <v>1507</v>
      </c>
      <c r="AB30" s="59"/>
      <c r="AC30" s="1406"/>
      <c r="AD30" s="59"/>
      <c r="AE30" s="59"/>
      <c r="AF30" s="59"/>
      <c r="AG30" s="59"/>
      <c r="AH30" s="59"/>
      <c r="AI30" s="59"/>
      <c r="AJ30" s="1406"/>
      <c r="AK30" s="340"/>
      <c r="AL30" s="340"/>
      <c r="AM30" s="340"/>
      <c r="AN30" s="340"/>
      <c r="AO30" s="340"/>
      <c r="AP30" s="340"/>
      <c r="AQ30" s="1406"/>
      <c r="AR30" s="59"/>
      <c r="AS30" s="59"/>
      <c r="AT30" s="59"/>
      <c r="AU30" s="59"/>
      <c r="AV30" s="59"/>
      <c r="AW30" s="59"/>
      <c r="AX30" s="1406"/>
      <c r="AY30" s="59"/>
      <c r="AZ30" s="46"/>
      <c r="BA30" s="46"/>
      <c r="BB30" s="46"/>
      <c r="BC30" s="46"/>
      <c r="BD30" s="46"/>
      <c r="BE30" s="1406"/>
    </row>
    <row r="31" spans="1:57" ht="13.5" customHeight="1" thickBot="1">
      <c r="A31" s="2038" t="s">
        <v>1412</v>
      </c>
      <c r="B31" s="2007" t="s">
        <v>115</v>
      </c>
      <c r="C31" s="2008"/>
      <c r="D31" s="2008"/>
      <c r="E31" s="2008"/>
      <c r="F31" s="2008"/>
      <c r="G31" s="2008"/>
      <c r="H31" s="2009"/>
      <c r="I31" s="2007" t="s">
        <v>310</v>
      </c>
      <c r="J31" s="2008"/>
      <c r="K31" s="2008"/>
      <c r="L31" s="2008"/>
      <c r="M31" s="2008"/>
      <c r="N31" s="2008"/>
      <c r="O31" s="2009"/>
      <c r="P31" s="2007" t="s">
        <v>1494</v>
      </c>
      <c r="Q31" s="2008"/>
      <c r="R31" s="2008"/>
      <c r="S31" s="2008"/>
      <c r="T31" s="2008"/>
      <c r="U31" s="2008"/>
      <c r="V31" s="2009"/>
      <c r="W31" s="2007" t="s">
        <v>311</v>
      </c>
      <c r="X31" s="2025"/>
      <c r="Y31" s="2025"/>
      <c r="Z31" s="2025"/>
      <c r="AA31" s="2025"/>
      <c r="AB31" s="2025"/>
      <c r="AC31" s="2026"/>
      <c r="AD31" s="2007" t="s">
        <v>312</v>
      </c>
      <c r="AE31" s="2008"/>
      <c r="AF31" s="2008"/>
      <c r="AG31" s="2008"/>
      <c r="AH31" s="2008"/>
      <c r="AI31" s="2008"/>
      <c r="AJ31" s="2009"/>
      <c r="AK31" s="2007" t="s">
        <v>118</v>
      </c>
      <c r="AL31" s="2008"/>
      <c r="AM31" s="2008"/>
      <c r="AN31" s="2008"/>
      <c r="AO31" s="2008"/>
      <c r="AP31" s="2008"/>
      <c r="AQ31" s="2009"/>
      <c r="AR31" s="2007" t="s">
        <v>313</v>
      </c>
      <c r="AS31" s="2008"/>
      <c r="AT31" s="2008"/>
      <c r="AU31" s="2008"/>
      <c r="AV31" s="2008"/>
      <c r="AW31" s="2008"/>
      <c r="AX31" s="2009"/>
      <c r="AY31" s="348"/>
      <c r="AZ31" s="349"/>
      <c r="BA31" s="349"/>
      <c r="BB31" s="349"/>
      <c r="BC31" s="349"/>
      <c r="BD31" s="349"/>
      <c r="BE31" s="1419"/>
    </row>
    <row r="32" spans="1:57" ht="39" thickBot="1">
      <c r="A32" s="2039"/>
      <c r="B32" s="430" t="s">
        <v>515</v>
      </c>
      <c r="C32" s="426" t="s">
        <v>516</v>
      </c>
      <c r="D32" s="372" t="s">
        <v>655</v>
      </c>
      <c r="E32" s="372" t="s">
        <v>678</v>
      </c>
      <c r="F32" s="372" t="s">
        <v>697</v>
      </c>
      <c r="G32" s="372" t="s">
        <v>730</v>
      </c>
      <c r="H32" s="1376" t="s">
        <v>1483</v>
      </c>
      <c r="I32" s="421" t="s">
        <v>515</v>
      </c>
      <c r="J32" s="426" t="s">
        <v>516</v>
      </c>
      <c r="K32" s="372" t="s">
        <v>655</v>
      </c>
      <c r="L32" s="372" t="s">
        <v>678</v>
      </c>
      <c r="M32" s="372" t="s">
        <v>697</v>
      </c>
      <c r="N32" s="372" t="s">
        <v>730</v>
      </c>
      <c r="O32" s="1376" t="s">
        <v>1483</v>
      </c>
      <c r="P32" s="421" t="s">
        <v>515</v>
      </c>
      <c r="Q32" s="426" t="s">
        <v>516</v>
      </c>
      <c r="R32" s="372" t="s">
        <v>655</v>
      </c>
      <c r="S32" s="372" t="s">
        <v>678</v>
      </c>
      <c r="T32" s="372" t="s">
        <v>697</v>
      </c>
      <c r="U32" s="372" t="s">
        <v>730</v>
      </c>
      <c r="V32" s="1376" t="s">
        <v>1483</v>
      </c>
      <c r="W32" s="421" t="s">
        <v>515</v>
      </c>
      <c r="X32" s="426" t="s">
        <v>516</v>
      </c>
      <c r="Y32" s="372" t="s">
        <v>655</v>
      </c>
      <c r="Z32" s="372" t="s">
        <v>678</v>
      </c>
      <c r="AA32" s="372" t="s">
        <v>697</v>
      </c>
      <c r="AB32" s="372" t="s">
        <v>730</v>
      </c>
      <c r="AC32" s="1394" t="s">
        <v>1483</v>
      </c>
      <c r="AD32" s="421" t="s">
        <v>515</v>
      </c>
      <c r="AE32" s="426" t="s">
        <v>516</v>
      </c>
      <c r="AF32" s="372" t="s">
        <v>655</v>
      </c>
      <c r="AG32" s="372" t="s">
        <v>678</v>
      </c>
      <c r="AH32" s="372" t="s">
        <v>697</v>
      </c>
      <c r="AI32" s="372" t="s">
        <v>730</v>
      </c>
      <c r="AJ32" s="1376" t="s">
        <v>1483</v>
      </c>
      <c r="AK32" s="421" t="s">
        <v>515</v>
      </c>
      <c r="AL32" s="426" t="s">
        <v>516</v>
      </c>
      <c r="AM32" s="426" t="s">
        <v>655</v>
      </c>
      <c r="AN32" s="426" t="s">
        <v>678</v>
      </c>
      <c r="AO32" s="372" t="s">
        <v>697</v>
      </c>
      <c r="AP32" s="372" t="s">
        <v>730</v>
      </c>
      <c r="AQ32" s="1376" t="s">
        <v>1483</v>
      </c>
      <c r="AR32" s="430" t="s">
        <v>515</v>
      </c>
      <c r="AS32" s="426" t="s">
        <v>516</v>
      </c>
      <c r="AT32" s="426" t="s">
        <v>655</v>
      </c>
      <c r="AU32" s="426" t="s">
        <v>678</v>
      </c>
      <c r="AV32" s="372" t="s">
        <v>697</v>
      </c>
      <c r="AW32" s="372" t="s">
        <v>730</v>
      </c>
      <c r="AX32" s="1394" t="s">
        <v>1483</v>
      </c>
      <c r="AY32" s="348"/>
      <c r="AZ32" s="349"/>
      <c r="BA32" s="349"/>
      <c r="BB32" s="349"/>
      <c r="BC32" s="349"/>
      <c r="BD32" s="349"/>
      <c r="BE32" s="1420"/>
    </row>
    <row r="33" spans="1:57" ht="12.75">
      <c r="A33" s="323" t="s">
        <v>1441</v>
      </c>
      <c r="B33" s="324">
        <v>55608</v>
      </c>
      <c r="C33" s="325">
        <v>55608</v>
      </c>
      <c r="D33" s="567">
        <v>76214</v>
      </c>
      <c r="E33" s="567">
        <v>86989</v>
      </c>
      <c r="F33" s="567">
        <v>88096</v>
      </c>
      <c r="G33" s="567">
        <v>88095</v>
      </c>
      <c r="H33" s="1407">
        <f aca="true" t="shared" si="20" ref="H33:H40">SUM(G33/F33*100)</f>
        <v>99.99886487468217</v>
      </c>
      <c r="I33" s="324">
        <v>14060</v>
      </c>
      <c r="J33" s="325">
        <v>14060</v>
      </c>
      <c r="K33" s="567">
        <v>15564</v>
      </c>
      <c r="L33" s="567">
        <v>16031</v>
      </c>
      <c r="M33" s="567">
        <v>17219</v>
      </c>
      <c r="N33" s="567">
        <v>17197</v>
      </c>
      <c r="O33" s="1407">
        <f aca="true" t="shared" si="21" ref="O33:O40">SUM(N33/M33*100)</f>
        <v>99.8722341599396</v>
      </c>
      <c r="P33" s="324">
        <v>124022</v>
      </c>
      <c r="Q33" s="325">
        <v>124023</v>
      </c>
      <c r="R33" s="325">
        <v>152946</v>
      </c>
      <c r="S33" s="325">
        <v>165648</v>
      </c>
      <c r="T33" s="325">
        <v>169105</v>
      </c>
      <c r="U33" s="325">
        <v>164625</v>
      </c>
      <c r="V33" s="1407">
        <f aca="true" t="shared" si="22" ref="V33:V40">SUM(U33/T33*100)</f>
        <v>97.35075840454157</v>
      </c>
      <c r="W33" s="324">
        <v>82034</v>
      </c>
      <c r="X33" s="325">
        <v>82034</v>
      </c>
      <c r="Y33" s="567">
        <v>82034</v>
      </c>
      <c r="Z33" s="567">
        <v>82034</v>
      </c>
      <c r="AA33" s="567">
        <v>66047</v>
      </c>
      <c r="AB33" s="567">
        <v>65399</v>
      </c>
      <c r="AC33" s="1417">
        <f>SUM(AB33/AA33*100)</f>
        <v>99.01888049419352</v>
      </c>
      <c r="AD33" s="324">
        <v>31698</v>
      </c>
      <c r="AE33" s="325">
        <v>34908</v>
      </c>
      <c r="AF33" s="325">
        <v>37365</v>
      </c>
      <c r="AG33" s="325">
        <v>38769</v>
      </c>
      <c r="AH33" s="325">
        <v>41888</v>
      </c>
      <c r="AI33" s="325">
        <v>41888</v>
      </c>
      <c r="AJ33" s="1407">
        <f>SUM(AI33/AH33*100)</f>
        <v>100</v>
      </c>
      <c r="AK33" s="438"/>
      <c r="AL33" s="325">
        <v>15409</v>
      </c>
      <c r="AM33" s="325">
        <v>517</v>
      </c>
      <c r="AN33" s="325"/>
      <c r="AO33" s="325">
        <v>88338</v>
      </c>
      <c r="AP33" s="325">
        <v>0</v>
      </c>
      <c r="AQ33" s="1407">
        <f>SUM(AP33/AO33*100)</f>
        <v>0</v>
      </c>
      <c r="AR33" s="316">
        <f aca="true" t="shared" si="23" ref="AR33:AW37">SUM(B33+I33+P33+W33+AD33+AK33)</f>
        <v>307422</v>
      </c>
      <c r="AS33" s="326">
        <f t="shared" si="23"/>
        <v>326042</v>
      </c>
      <c r="AT33" s="326">
        <f t="shared" si="23"/>
        <v>364640</v>
      </c>
      <c r="AU33" s="326">
        <f t="shared" si="23"/>
        <v>389471</v>
      </c>
      <c r="AV33" s="326">
        <f t="shared" si="23"/>
        <v>470693</v>
      </c>
      <c r="AW33" s="326">
        <f t="shared" si="23"/>
        <v>377204</v>
      </c>
      <c r="AX33" s="1407">
        <f>SUM(AW33/AV33*100)</f>
        <v>80.138009275685</v>
      </c>
      <c r="AY33" s="351"/>
      <c r="AZ33" s="320"/>
      <c r="BA33" s="320"/>
      <c r="BB33" s="320"/>
      <c r="BC33" s="320"/>
      <c r="BD33" s="320"/>
      <c r="BE33" s="1421"/>
    </row>
    <row r="34" spans="1:57" ht="12.75">
      <c r="A34" s="316" t="s">
        <v>1414</v>
      </c>
      <c r="B34" s="316">
        <v>69418</v>
      </c>
      <c r="C34" s="326">
        <v>69418</v>
      </c>
      <c r="D34" s="577">
        <v>72893</v>
      </c>
      <c r="E34" s="577">
        <v>73676</v>
      </c>
      <c r="F34" s="577">
        <v>73676</v>
      </c>
      <c r="G34" s="577">
        <v>67273</v>
      </c>
      <c r="H34" s="1407">
        <f t="shared" si="20"/>
        <v>91.30924588739889</v>
      </c>
      <c r="I34" s="316">
        <v>17980</v>
      </c>
      <c r="J34" s="326">
        <v>17980</v>
      </c>
      <c r="K34" s="577">
        <v>18990</v>
      </c>
      <c r="L34" s="577">
        <v>19236</v>
      </c>
      <c r="M34" s="577">
        <v>19235</v>
      </c>
      <c r="N34" s="577">
        <v>17731</v>
      </c>
      <c r="O34" s="1407">
        <f t="shared" si="21"/>
        <v>92.18092019755653</v>
      </c>
      <c r="P34" s="316">
        <v>30095</v>
      </c>
      <c r="Q34" s="326">
        <v>44579</v>
      </c>
      <c r="R34" s="326">
        <v>45090</v>
      </c>
      <c r="S34" s="326">
        <v>44885</v>
      </c>
      <c r="T34" s="326">
        <v>26628</v>
      </c>
      <c r="U34" s="326">
        <v>22450</v>
      </c>
      <c r="V34" s="1407">
        <f t="shared" si="22"/>
        <v>84.30974913624756</v>
      </c>
      <c r="W34" s="316"/>
      <c r="X34" s="326"/>
      <c r="Y34" s="577"/>
      <c r="Z34" s="577"/>
      <c r="AA34" s="577"/>
      <c r="AB34" s="577"/>
      <c r="AC34" s="1417">
        <v>0</v>
      </c>
      <c r="AD34" s="316"/>
      <c r="AE34" s="326"/>
      <c r="AF34" s="326"/>
      <c r="AG34" s="326"/>
      <c r="AH34" s="326"/>
      <c r="AI34" s="326"/>
      <c r="AJ34" s="1407">
        <v>0</v>
      </c>
      <c r="AK34" s="316"/>
      <c r="AL34" s="326"/>
      <c r="AM34" s="326"/>
      <c r="AN34" s="326"/>
      <c r="AO34" s="326"/>
      <c r="AP34" s="326"/>
      <c r="AQ34" s="1407">
        <v>0</v>
      </c>
      <c r="AR34" s="316">
        <f t="shared" si="23"/>
        <v>117493</v>
      </c>
      <c r="AS34" s="326">
        <f t="shared" si="23"/>
        <v>131977</v>
      </c>
      <c r="AT34" s="326">
        <f t="shared" si="23"/>
        <v>136973</v>
      </c>
      <c r="AU34" s="326">
        <f t="shared" si="23"/>
        <v>137797</v>
      </c>
      <c r="AV34" s="326">
        <f t="shared" si="23"/>
        <v>119539</v>
      </c>
      <c r="AW34" s="326">
        <f t="shared" si="23"/>
        <v>107454</v>
      </c>
      <c r="AX34" s="1407">
        <f aca="true" t="shared" si="24" ref="AX34:AX40">SUM(AW34/AV34*100)</f>
        <v>89.89032867934314</v>
      </c>
      <c r="AY34" s="59"/>
      <c r="AZ34" s="352"/>
      <c r="BA34" s="352"/>
      <c r="BB34" s="352"/>
      <c r="BC34" s="352"/>
      <c r="BD34" s="352"/>
      <c r="BE34" s="1421"/>
    </row>
    <row r="35" spans="1:57" ht="12.75">
      <c r="A35" s="317" t="s">
        <v>302</v>
      </c>
      <c r="B35" s="317">
        <v>28185</v>
      </c>
      <c r="C35" s="327">
        <v>28185</v>
      </c>
      <c r="D35" s="585">
        <v>30105</v>
      </c>
      <c r="E35" s="585">
        <v>30623</v>
      </c>
      <c r="F35" s="585">
        <v>33069</v>
      </c>
      <c r="G35" s="585">
        <v>33069</v>
      </c>
      <c r="H35" s="1407">
        <f t="shared" si="20"/>
        <v>100</v>
      </c>
      <c r="I35" s="317">
        <v>7357</v>
      </c>
      <c r="J35" s="327">
        <v>7357</v>
      </c>
      <c r="K35" s="585">
        <v>7875</v>
      </c>
      <c r="L35" s="585">
        <v>8015</v>
      </c>
      <c r="M35" s="585">
        <v>8753</v>
      </c>
      <c r="N35" s="585">
        <v>8753</v>
      </c>
      <c r="O35" s="1407">
        <f t="shared" si="21"/>
        <v>100</v>
      </c>
      <c r="P35" s="317">
        <v>13479</v>
      </c>
      <c r="Q35" s="327">
        <v>14697</v>
      </c>
      <c r="R35" s="327">
        <v>15389</v>
      </c>
      <c r="S35" s="327">
        <v>15389</v>
      </c>
      <c r="T35" s="327">
        <v>14648</v>
      </c>
      <c r="U35" s="327">
        <v>13702</v>
      </c>
      <c r="V35" s="1407">
        <f t="shared" si="22"/>
        <v>93.5417804478427</v>
      </c>
      <c r="W35" s="317"/>
      <c r="X35" s="327"/>
      <c r="Y35" s="585"/>
      <c r="Z35" s="585"/>
      <c r="AA35" s="585"/>
      <c r="AB35" s="585"/>
      <c r="AC35" s="1417">
        <v>0</v>
      </c>
      <c r="AD35" s="317"/>
      <c r="AE35" s="327"/>
      <c r="AF35" s="327"/>
      <c r="AG35" s="327"/>
      <c r="AH35" s="327"/>
      <c r="AI35" s="327"/>
      <c r="AJ35" s="1407">
        <v>0</v>
      </c>
      <c r="AK35" s="317"/>
      <c r="AL35" s="326"/>
      <c r="AM35" s="326"/>
      <c r="AN35" s="326"/>
      <c r="AO35" s="326"/>
      <c r="AP35" s="326"/>
      <c r="AQ35" s="1407">
        <v>0</v>
      </c>
      <c r="AR35" s="316">
        <f t="shared" si="23"/>
        <v>49021</v>
      </c>
      <c r="AS35" s="326">
        <f t="shared" si="23"/>
        <v>50239</v>
      </c>
      <c r="AT35" s="326">
        <f t="shared" si="23"/>
        <v>53369</v>
      </c>
      <c r="AU35" s="326">
        <f t="shared" si="23"/>
        <v>54027</v>
      </c>
      <c r="AV35" s="326">
        <f t="shared" si="23"/>
        <v>56470</v>
      </c>
      <c r="AW35" s="326">
        <f t="shared" si="23"/>
        <v>55524</v>
      </c>
      <c r="AX35" s="1407">
        <f t="shared" si="24"/>
        <v>98.3247742163981</v>
      </c>
      <c r="AY35" s="59"/>
      <c r="AZ35" s="352"/>
      <c r="BA35" s="352"/>
      <c r="BB35" s="352"/>
      <c r="BC35" s="352"/>
      <c r="BD35" s="352"/>
      <c r="BE35" s="1421"/>
    </row>
    <row r="36" spans="1:57" ht="12.75">
      <c r="A36" s="317" t="s">
        <v>314</v>
      </c>
      <c r="B36" s="317">
        <v>21520</v>
      </c>
      <c r="C36" s="327">
        <v>21520</v>
      </c>
      <c r="D36" s="585">
        <v>23346</v>
      </c>
      <c r="E36" s="585">
        <v>24668</v>
      </c>
      <c r="F36" s="585">
        <v>24669</v>
      </c>
      <c r="G36" s="585">
        <v>23259</v>
      </c>
      <c r="H36" s="1407">
        <f t="shared" si="20"/>
        <v>94.28432445579472</v>
      </c>
      <c r="I36" s="317">
        <v>5538</v>
      </c>
      <c r="J36" s="327">
        <v>5538</v>
      </c>
      <c r="K36" s="585">
        <v>6031</v>
      </c>
      <c r="L36" s="585">
        <v>6388</v>
      </c>
      <c r="M36" s="585">
        <v>6388</v>
      </c>
      <c r="N36" s="585">
        <v>6284</v>
      </c>
      <c r="O36" s="1407">
        <f t="shared" si="21"/>
        <v>98.37194740137758</v>
      </c>
      <c r="P36" s="317">
        <v>17762</v>
      </c>
      <c r="Q36" s="327">
        <v>20996</v>
      </c>
      <c r="R36" s="327">
        <v>20997</v>
      </c>
      <c r="S36" s="327">
        <v>21635</v>
      </c>
      <c r="T36" s="327">
        <v>15703</v>
      </c>
      <c r="U36" s="327">
        <v>14130</v>
      </c>
      <c r="V36" s="1407">
        <f t="shared" si="22"/>
        <v>89.98280583328027</v>
      </c>
      <c r="W36" s="317"/>
      <c r="X36" s="327"/>
      <c r="Y36" s="585"/>
      <c r="Z36" s="585"/>
      <c r="AA36" s="585"/>
      <c r="AB36" s="585"/>
      <c r="AC36" s="1417">
        <v>0</v>
      </c>
      <c r="AD36" s="317"/>
      <c r="AE36" s="327"/>
      <c r="AF36" s="327"/>
      <c r="AG36" s="327"/>
      <c r="AH36" s="327"/>
      <c r="AI36" s="327"/>
      <c r="AJ36" s="1407">
        <v>0</v>
      </c>
      <c r="AK36" s="317"/>
      <c r="AL36" s="326"/>
      <c r="AM36" s="326"/>
      <c r="AN36" s="326"/>
      <c r="AO36" s="326"/>
      <c r="AP36" s="326"/>
      <c r="AQ36" s="1407">
        <v>0</v>
      </c>
      <c r="AR36" s="316">
        <f t="shared" si="23"/>
        <v>44820</v>
      </c>
      <c r="AS36" s="326">
        <f t="shared" si="23"/>
        <v>48054</v>
      </c>
      <c r="AT36" s="326">
        <f t="shared" si="23"/>
        <v>50374</v>
      </c>
      <c r="AU36" s="326">
        <f t="shared" si="23"/>
        <v>52691</v>
      </c>
      <c r="AV36" s="326">
        <f t="shared" si="23"/>
        <v>46760</v>
      </c>
      <c r="AW36" s="326">
        <f t="shared" si="23"/>
        <v>43673</v>
      </c>
      <c r="AX36" s="1407">
        <f t="shared" si="24"/>
        <v>93.39820359281437</v>
      </c>
      <c r="AY36" s="59"/>
      <c r="AZ36" s="352"/>
      <c r="BA36" s="352"/>
      <c r="BB36" s="352"/>
      <c r="BC36" s="352"/>
      <c r="BD36" s="352"/>
      <c r="BE36" s="1421"/>
    </row>
    <row r="37" spans="1:57" ht="13.5" thickBot="1">
      <c r="A37" s="315" t="s">
        <v>1440</v>
      </c>
      <c r="B37" s="315">
        <v>99294</v>
      </c>
      <c r="C37" s="328">
        <v>99294</v>
      </c>
      <c r="D37" s="586">
        <v>100708</v>
      </c>
      <c r="E37" s="586">
        <v>101943</v>
      </c>
      <c r="F37" s="586">
        <v>102119</v>
      </c>
      <c r="G37" s="586">
        <v>101965</v>
      </c>
      <c r="H37" s="1407">
        <f t="shared" si="20"/>
        <v>99.84919554637237</v>
      </c>
      <c r="I37" s="315">
        <v>26260</v>
      </c>
      <c r="J37" s="328">
        <v>26260</v>
      </c>
      <c r="K37" s="586">
        <v>26642</v>
      </c>
      <c r="L37" s="586">
        <v>26976</v>
      </c>
      <c r="M37" s="586">
        <v>28125</v>
      </c>
      <c r="N37" s="586">
        <v>28125</v>
      </c>
      <c r="O37" s="1407">
        <f t="shared" si="21"/>
        <v>100</v>
      </c>
      <c r="P37" s="315">
        <v>35384</v>
      </c>
      <c r="Q37" s="328">
        <v>35803</v>
      </c>
      <c r="R37" s="328">
        <v>35802</v>
      </c>
      <c r="S37" s="328">
        <v>35802</v>
      </c>
      <c r="T37" s="328">
        <v>34795</v>
      </c>
      <c r="U37" s="328">
        <v>34315</v>
      </c>
      <c r="V37" s="1407">
        <f t="shared" si="22"/>
        <v>98.62049144992096</v>
      </c>
      <c r="W37" s="315"/>
      <c r="X37" s="328"/>
      <c r="Y37" s="586"/>
      <c r="Z37" s="586"/>
      <c r="AA37" s="586"/>
      <c r="AB37" s="586"/>
      <c r="AC37" s="1417">
        <v>0</v>
      </c>
      <c r="AD37" s="315"/>
      <c r="AE37" s="328"/>
      <c r="AF37" s="328"/>
      <c r="AG37" s="328"/>
      <c r="AH37" s="328"/>
      <c r="AI37" s="328"/>
      <c r="AJ37" s="1407">
        <v>0</v>
      </c>
      <c r="AK37" s="315"/>
      <c r="AL37" s="329"/>
      <c r="AM37" s="329"/>
      <c r="AN37" s="329"/>
      <c r="AO37" s="329"/>
      <c r="AP37" s="329"/>
      <c r="AQ37" s="1407">
        <v>0</v>
      </c>
      <c r="AR37" s="316">
        <f t="shared" si="23"/>
        <v>160938</v>
      </c>
      <c r="AS37" s="326">
        <f t="shared" si="23"/>
        <v>161357</v>
      </c>
      <c r="AT37" s="326">
        <f t="shared" si="23"/>
        <v>163152</v>
      </c>
      <c r="AU37" s="326">
        <f t="shared" si="23"/>
        <v>164721</v>
      </c>
      <c r="AV37" s="326">
        <f t="shared" si="23"/>
        <v>165039</v>
      </c>
      <c r="AW37" s="326">
        <f t="shared" si="23"/>
        <v>164405</v>
      </c>
      <c r="AX37" s="1510">
        <f t="shared" si="24"/>
        <v>99.61584837523252</v>
      </c>
      <c r="AY37" s="59"/>
      <c r="AZ37" s="352"/>
      <c r="BA37" s="352"/>
      <c r="BB37" s="352"/>
      <c r="BC37" s="352"/>
      <c r="BD37" s="352"/>
      <c r="BE37" s="1421"/>
    </row>
    <row r="38" spans="1:57" ht="13.5" thickBot="1">
      <c r="A38" s="330" t="s">
        <v>304</v>
      </c>
      <c r="B38" s="52">
        <f aca="true" t="shared" si="25" ref="B38:AK38">SUM(B33:B37)</f>
        <v>274025</v>
      </c>
      <c r="C38" s="318">
        <f t="shared" si="25"/>
        <v>274025</v>
      </c>
      <c r="D38" s="592">
        <f t="shared" si="25"/>
        <v>303266</v>
      </c>
      <c r="E38" s="592">
        <f t="shared" si="25"/>
        <v>317899</v>
      </c>
      <c r="F38" s="592">
        <f t="shared" si="25"/>
        <v>321629</v>
      </c>
      <c r="G38" s="592">
        <f>SUM(G33:G37)</f>
        <v>313661</v>
      </c>
      <c r="H38" s="1408">
        <f t="shared" si="20"/>
        <v>97.52261145605651</v>
      </c>
      <c r="I38" s="52">
        <f t="shared" si="25"/>
        <v>71195</v>
      </c>
      <c r="J38" s="318">
        <f t="shared" si="25"/>
        <v>71195</v>
      </c>
      <c r="K38" s="592">
        <f t="shared" si="25"/>
        <v>75102</v>
      </c>
      <c r="L38" s="592">
        <f t="shared" si="25"/>
        <v>76646</v>
      </c>
      <c r="M38" s="592">
        <f>SUM(M33:M37)</f>
        <v>79720</v>
      </c>
      <c r="N38" s="592">
        <f>SUM(N33:N37)</f>
        <v>78090</v>
      </c>
      <c r="O38" s="1408">
        <f t="shared" si="21"/>
        <v>97.95534370296036</v>
      </c>
      <c r="P38" s="52">
        <f t="shared" si="25"/>
        <v>220742</v>
      </c>
      <c r="Q38" s="318">
        <f t="shared" si="25"/>
        <v>240098</v>
      </c>
      <c r="R38" s="318">
        <f t="shared" si="25"/>
        <v>270224</v>
      </c>
      <c r="S38" s="318">
        <f t="shared" si="25"/>
        <v>283359</v>
      </c>
      <c r="T38" s="318">
        <f t="shared" si="25"/>
        <v>260879</v>
      </c>
      <c r="U38" s="318">
        <f t="shared" si="25"/>
        <v>249222</v>
      </c>
      <c r="V38" s="1408">
        <f t="shared" si="22"/>
        <v>95.53164493884138</v>
      </c>
      <c r="W38" s="52">
        <f t="shared" si="25"/>
        <v>82034</v>
      </c>
      <c r="X38" s="318">
        <f t="shared" si="25"/>
        <v>82034</v>
      </c>
      <c r="Y38" s="592">
        <f t="shared" si="25"/>
        <v>82034</v>
      </c>
      <c r="Z38" s="592">
        <f t="shared" si="25"/>
        <v>82034</v>
      </c>
      <c r="AA38" s="592">
        <f t="shared" si="25"/>
        <v>66047</v>
      </c>
      <c r="AB38" s="592">
        <f t="shared" si="25"/>
        <v>65399</v>
      </c>
      <c r="AC38" s="1418">
        <f>SUM(AB38/AA38*100)</f>
        <v>99.01888049419352</v>
      </c>
      <c r="AD38" s="52">
        <f t="shared" si="25"/>
        <v>31698</v>
      </c>
      <c r="AE38" s="318">
        <f t="shared" si="25"/>
        <v>34908</v>
      </c>
      <c r="AF38" s="318">
        <f t="shared" si="25"/>
        <v>37365</v>
      </c>
      <c r="AG38" s="318">
        <f t="shared" si="25"/>
        <v>38769</v>
      </c>
      <c r="AH38" s="318">
        <f t="shared" si="25"/>
        <v>41888</v>
      </c>
      <c r="AI38" s="318">
        <f t="shared" si="25"/>
        <v>41888</v>
      </c>
      <c r="AJ38" s="1408">
        <f>SUM(AI38/AH38*100)</f>
        <v>100</v>
      </c>
      <c r="AK38" s="52">
        <f t="shared" si="25"/>
        <v>0</v>
      </c>
      <c r="AL38" s="318">
        <f aca="true" t="shared" si="26" ref="AL38:AU38">SUM(AL33:AL37)</f>
        <v>15409</v>
      </c>
      <c r="AM38" s="318">
        <f t="shared" si="26"/>
        <v>517</v>
      </c>
      <c r="AN38" s="318">
        <f t="shared" si="26"/>
        <v>0</v>
      </c>
      <c r="AO38" s="318">
        <f t="shared" si="26"/>
        <v>88338</v>
      </c>
      <c r="AP38" s="318">
        <f t="shared" si="26"/>
        <v>0</v>
      </c>
      <c r="AQ38" s="1408">
        <f>SUM(AP38/AO38*100)</f>
        <v>0</v>
      </c>
      <c r="AR38" s="52">
        <f t="shared" si="26"/>
        <v>679694</v>
      </c>
      <c r="AS38" s="318">
        <f t="shared" si="26"/>
        <v>717669</v>
      </c>
      <c r="AT38" s="318">
        <f t="shared" si="26"/>
        <v>768508</v>
      </c>
      <c r="AU38" s="318">
        <f t="shared" si="26"/>
        <v>798707</v>
      </c>
      <c r="AV38" s="318">
        <f>SUM(AV33:AV37)</f>
        <v>858501</v>
      </c>
      <c r="AW38" s="318">
        <f>SUM(AW33:AW37)</f>
        <v>748260</v>
      </c>
      <c r="AX38" s="1511">
        <f t="shared" si="24"/>
        <v>87.15889672813427</v>
      </c>
      <c r="AY38" s="46"/>
      <c r="AZ38" s="352"/>
      <c r="BA38" s="352"/>
      <c r="BB38" s="352"/>
      <c r="BC38" s="352"/>
      <c r="BD38" s="352"/>
      <c r="BE38" s="1422"/>
    </row>
    <row r="39" spans="1:57" ht="13.5" thickBot="1">
      <c r="A39" s="333" t="s">
        <v>323</v>
      </c>
      <c r="B39" s="319"/>
      <c r="C39" s="329"/>
      <c r="D39" s="581">
        <v>100</v>
      </c>
      <c r="E39" s="581">
        <v>100</v>
      </c>
      <c r="F39" s="581">
        <v>159</v>
      </c>
      <c r="G39" s="581">
        <v>159</v>
      </c>
      <c r="H39" s="1407">
        <f t="shared" si="20"/>
        <v>100</v>
      </c>
      <c r="I39" s="333"/>
      <c r="J39" s="334">
        <v>112</v>
      </c>
      <c r="K39" s="583">
        <v>162</v>
      </c>
      <c r="L39" s="583">
        <v>162</v>
      </c>
      <c r="M39" s="583">
        <v>93</v>
      </c>
      <c r="N39" s="583">
        <v>76</v>
      </c>
      <c r="O39" s="1407">
        <f t="shared" si="21"/>
        <v>81.72043010752688</v>
      </c>
      <c r="P39" s="333">
        <v>430</v>
      </c>
      <c r="Q39" s="334">
        <v>1557</v>
      </c>
      <c r="R39" s="334">
        <v>1714</v>
      </c>
      <c r="S39" s="334">
        <v>1564</v>
      </c>
      <c r="T39" s="334">
        <v>1574</v>
      </c>
      <c r="U39" s="334">
        <v>1559</v>
      </c>
      <c r="V39" s="1407">
        <f t="shared" si="22"/>
        <v>99.04701397712834</v>
      </c>
      <c r="W39" s="333"/>
      <c r="X39" s="334"/>
      <c r="Y39" s="583"/>
      <c r="Z39" s="583"/>
      <c r="AA39" s="583"/>
      <c r="AB39" s="583"/>
      <c r="AC39" s="1417">
        <v>0</v>
      </c>
      <c r="AD39" s="333"/>
      <c r="AE39" s="334"/>
      <c r="AF39" s="334"/>
      <c r="AG39" s="334"/>
      <c r="AH39" s="334"/>
      <c r="AI39" s="334"/>
      <c r="AJ39" s="1407">
        <v>0</v>
      </c>
      <c r="AK39" s="333"/>
      <c r="AL39" s="329">
        <v>0</v>
      </c>
      <c r="AM39" s="329"/>
      <c r="AN39" s="329"/>
      <c r="AO39" s="329"/>
      <c r="AP39" s="329"/>
      <c r="AQ39" s="1407">
        <v>0</v>
      </c>
      <c r="AR39" s="319">
        <f aca="true" t="shared" si="27" ref="AR39:AW39">SUM(B39+I39+P39+W39+AD39+AK39)</f>
        <v>430</v>
      </c>
      <c r="AS39" s="329">
        <f t="shared" si="27"/>
        <v>1669</v>
      </c>
      <c r="AT39" s="329">
        <f t="shared" si="27"/>
        <v>1976</v>
      </c>
      <c r="AU39" s="329">
        <f t="shared" si="27"/>
        <v>1826</v>
      </c>
      <c r="AV39" s="329">
        <f t="shared" si="27"/>
        <v>1826</v>
      </c>
      <c r="AW39" s="329">
        <f t="shared" si="27"/>
        <v>1794</v>
      </c>
      <c r="AX39" s="1510">
        <f t="shared" si="24"/>
        <v>98.24753559693319</v>
      </c>
      <c r="AY39" s="59"/>
      <c r="AZ39" s="320"/>
      <c r="BA39" s="320"/>
      <c r="BB39" s="320"/>
      <c r="BC39" s="320"/>
      <c r="BD39" s="320"/>
      <c r="BE39" s="1421"/>
    </row>
    <row r="40" spans="1:57" ht="13.5" thickBot="1">
      <c r="A40" s="52" t="s">
        <v>305</v>
      </c>
      <c r="B40" s="52">
        <f aca="true" t="shared" si="28" ref="B40:AK40">SUM(B38:B39)</f>
        <v>274025</v>
      </c>
      <c r="C40" s="318">
        <f t="shared" si="28"/>
        <v>274025</v>
      </c>
      <c r="D40" s="592">
        <f t="shared" si="28"/>
        <v>303366</v>
      </c>
      <c r="E40" s="592">
        <f t="shared" si="28"/>
        <v>317999</v>
      </c>
      <c r="F40" s="592">
        <f t="shared" si="28"/>
        <v>321788</v>
      </c>
      <c r="G40" s="592">
        <f>SUM(G38:G39)</f>
        <v>313820</v>
      </c>
      <c r="H40" s="1408">
        <f t="shared" si="20"/>
        <v>97.52383556875955</v>
      </c>
      <c r="I40" s="52">
        <f t="shared" si="28"/>
        <v>71195</v>
      </c>
      <c r="J40" s="318">
        <f t="shared" si="28"/>
        <v>71307</v>
      </c>
      <c r="K40" s="592">
        <f t="shared" si="28"/>
        <v>75264</v>
      </c>
      <c r="L40" s="592">
        <f t="shared" si="28"/>
        <v>76808</v>
      </c>
      <c r="M40" s="592">
        <f>SUM(M38:M39)</f>
        <v>79813</v>
      </c>
      <c r="N40" s="592">
        <f>SUM(N38:N39)</f>
        <v>78166</v>
      </c>
      <c r="O40" s="1408">
        <f t="shared" si="21"/>
        <v>97.93642639670229</v>
      </c>
      <c r="P40" s="52">
        <f t="shared" si="28"/>
        <v>221172</v>
      </c>
      <c r="Q40" s="318">
        <f t="shared" si="28"/>
        <v>241655</v>
      </c>
      <c r="R40" s="318">
        <f t="shared" si="28"/>
        <v>271938</v>
      </c>
      <c r="S40" s="318">
        <f t="shared" si="28"/>
        <v>284923</v>
      </c>
      <c r="T40" s="318">
        <f t="shared" si="28"/>
        <v>262453</v>
      </c>
      <c r="U40" s="318">
        <f t="shared" si="28"/>
        <v>250781</v>
      </c>
      <c r="V40" s="1408">
        <f t="shared" si="22"/>
        <v>95.55272753597787</v>
      </c>
      <c r="W40" s="52">
        <f t="shared" si="28"/>
        <v>82034</v>
      </c>
      <c r="X40" s="318">
        <f t="shared" si="28"/>
        <v>82034</v>
      </c>
      <c r="Y40" s="592">
        <f t="shared" si="28"/>
        <v>82034</v>
      </c>
      <c r="Z40" s="592">
        <f t="shared" si="28"/>
        <v>82034</v>
      </c>
      <c r="AA40" s="592">
        <f t="shared" si="28"/>
        <v>66047</v>
      </c>
      <c r="AB40" s="592">
        <f t="shared" si="28"/>
        <v>65399</v>
      </c>
      <c r="AC40" s="1418">
        <f>SUM(AB40/AA40*100)</f>
        <v>99.01888049419352</v>
      </c>
      <c r="AD40" s="52">
        <f t="shared" si="28"/>
        <v>31698</v>
      </c>
      <c r="AE40" s="318">
        <f t="shared" si="28"/>
        <v>34908</v>
      </c>
      <c r="AF40" s="318">
        <f t="shared" si="28"/>
        <v>37365</v>
      </c>
      <c r="AG40" s="318">
        <f t="shared" si="28"/>
        <v>38769</v>
      </c>
      <c r="AH40" s="318">
        <f t="shared" si="28"/>
        <v>41888</v>
      </c>
      <c r="AI40" s="318">
        <f t="shared" si="28"/>
        <v>41888</v>
      </c>
      <c r="AJ40" s="1408">
        <f>SUM(AI40/AH40*100)</f>
        <v>100</v>
      </c>
      <c r="AK40" s="52">
        <f t="shared" si="28"/>
        <v>0</v>
      </c>
      <c r="AL40" s="318">
        <f aca="true" t="shared" si="29" ref="AL40:AW40">SUM(AL38:AL39)</f>
        <v>15409</v>
      </c>
      <c r="AM40" s="318">
        <f t="shared" si="29"/>
        <v>517</v>
      </c>
      <c r="AN40" s="318">
        <f t="shared" si="29"/>
        <v>0</v>
      </c>
      <c r="AO40" s="318">
        <f t="shared" si="29"/>
        <v>88338</v>
      </c>
      <c r="AP40" s="318">
        <f t="shared" si="29"/>
        <v>0</v>
      </c>
      <c r="AQ40" s="1408">
        <f>SUM(AP40/AO40*100)</f>
        <v>0</v>
      </c>
      <c r="AR40" s="52">
        <f t="shared" si="29"/>
        <v>680124</v>
      </c>
      <c r="AS40" s="318">
        <f t="shared" si="29"/>
        <v>719338</v>
      </c>
      <c r="AT40" s="318">
        <f t="shared" si="29"/>
        <v>770484</v>
      </c>
      <c r="AU40" s="318">
        <f t="shared" si="29"/>
        <v>800533</v>
      </c>
      <c r="AV40" s="318">
        <f t="shared" si="29"/>
        <v>860327</v>
      </c>
      <c r="AW40" s="318">
        <f t="shared" si="29"/>
        <v>750054</v>
      </c>
      <c r="AX40" s="1511">
        <f t="shared" si="24"/>
        <v>87.18243179628212</v>
      </c>
      <c r="AY40" s="46"/>
      <c r="AZ40" s="352"/>
      <c r="BA40" s="352"/>
      <c r="BB40" s="352"/>
      <c r="BC40" s="352"/>
      <c r="BD40" s="352"/>
      <c r="BE40" s="1422"/>
    </row>
    <row r="41" spans="1:57" ht="12.75">
      <c r="A41" s="59"/>
      <c r="B41" s="59"/>
      <c r="C41" s="59"/>
      <c r="D41" s="59"/>
      <c r="E41" s="59"/>
      <c r="F41" s="59"/>
      <c r="G41" s="59"/>
      <c r="H41" s="1406"/>
      <c r="I41" s="59"/>
      <c r="J41" s="59"/>
      <c r="K41" s="59"/>
      <c r="L41" s="59"/>
      <c r="M41" s="59"/>
      <c r="N41" s="59"/>
      <c r="O41" s="1406"/>
      <c r="P41" s="59"/>
      <c r="Q41" s="59"/>
      <c r="R41" s="59"/>
      <c r="S41" s="59"/>
      <c r="T41" s="59" t="s">
        <v>703</v>
      </c>
      <c r="U41" s="59" t="s">
        <v>703</v>
      </c>
      <c r="V41" s="1406"/>
      <c r="W41" s="59"/>
      <c r="X41" s="59"/>
      <c r="Y41" s="59"/>
      <c r="Z41" s="59"/>
      <c r="AA41" s="59"/>
      <c r="AB41" s="59"/>
      <c r="AC41" s="1406"/>
      <c r="AD41" s="59"/>
      <c r="AE41" s="59"/>
      <c r="AF41" s="59"/>
      <c r="AG41" s="59"/>
      <c r="AH41" s="59"/>
      <c r="AI41" s="59"/>
      <c r="AJ41" s="1406"/>
      <c r="AK41" s="59"/>
      <c r="AL41" s="59"/>
      <c r="AM41" s="59"/>
      <c r="AN41" s="59"/>
      <c r="AO41" s="59"/>
      <c r="AP41" s="59"/>
      <c r="AQ41" s="1406"/>
      <c r="AR41" s="59"/>
      <c r="AS41" s="59"/>
      <c r="AT41" s="59"/>
      <c r="AU41" s="59"/>
      <c r="AV41" s="59"/>
      <c r="AW41" s="59"/>
      <c r="AX41" s="1406"/>
      <c r="AY41" s="59"/>
      <c r="AZ41" s="46"/>
      <c r="BA41" s="46"/>
      <c r="BB41" s="46"/>
      <c r="BC41" s="46"/>
      <c r="BD41" s="46"/>
      <c r="BE41" s="1406"/>
    </row>
    <row r="42" spans="1:57" ht="13.5" thickBot="1">
      <c r="A42" s="46"/>
      <c r="B42" s="46"/>
      <c r="C42" s="46"/>
      <c r="D42" s="46"/>
      <c r="E42" s="665"/>
      <c r="F42" s="665"/>
      <c r="G42" s="665"/>
      <c r="H42" s="1412"/>
      <c r="I42" s="666"/>
      <c r="J42" s="46"/>
      <c r="K42" s="46"/>
      <c r="L42" s="665"/>
      <c r="M42" s="665"/>
      <c r="N42" s="665"/>
      <c r="O42" s="1412"/>
      <c r="P42" s="46"/>
      <c r="Q42" s="46"/>
      <c r="R42" s="46"/>
      <c r="S42" s="46"/>
      <c r="T42" s="46"/>
      <c r="U42" s="46"/>
      <c r="V42" s="1412"/>
      <c r="W42" s="46"/>
      <c r="X42" s="46"/>
      <c r="Y42" s="46"/>
      <c r="Z42" s="46"/>
      <c r="AA42" s="46"/>
      <c r="AB42" s="46"/>
      <c r="AC42" s="1412"/>
      <c r="AD42" s="46"/>
      <c r="AE42" s="46"/>
      <c r="AF42" s="46"/>
      <c r="AG42" s="46"/>
      <c r="AH42" s="46"/>
      <c r="AI42" s="46"/>
      <c r="AJ42" s="1412"/>
      <c r="AK42" s="46"/>
      <c r="AL42" s="46"/>
      <c r="AM42" s="46"/>
      <c r="AN42" s="46"/>
      <c r="AO42" s="46"/>
      <c r="AP42" s="46"/>
      <c r="AQ42" s="1412"/>
      <c r="AR42" s="46"/>
      <c r="AS42" s="46"/>
      <c r="AT42" s="46"/>
      <c r="AU42" s="46"/>
      <c r="AV42" s="46"/>
      <c r="AW42" s="46"/>
      <c r="AX42" s="1412"/>
      <c r="AY42" s="46"/>
      <c r="AZ42" s="46"/>
      <c r="BA42" s="46"/>
      <c r="BB42" s="46"/>
      <c r="BC42" s="46"/>
      <c r="BD42" s="46"/>
      <c r="BE42" s="1412"/>
    </row>
    <row r="43" spans="1:57" ht="13.5" customHeight="1" thickBot="1">
      <c r="A43" s="347" t="s">
        <v>1412</v>
      </c>
      <c r="B43" s="2007" t="s">
        <v>315</v>
      </c>
      <c r="C43" s="2008"/>
      <c r="D43" s="2008"/>
      <c r="E43" s="2008"/>
      <c r="F43" s="2008"/>
      <c r="G43" s="2008"/>
      <c r="H43" s="2009"/>
      <c r="I43" s="2007" t="s">
        <v>753</v>
      </c>
      <c r="J43" s="2008"/>
      <c r="K43" s="2008"/>
      <c r="L43" s="2008"/>
      <c r="M43" s="2008"/>
      <c r="N43" s="2008"/>
      <c r="O43" s="2009"/>
      <c r="P43" s="2007" t="s">
        <v>1499</v>
      </c>
      <c r="Q43" s="2008"/>
      <c r="R43" s="2008"/>
      <c r="S43" s="2008"/>
      <c r="T43" s="2008"/>
      <c r="U43" s="2008"/>
      <c r="V43" s="2009"/>
      <c r="W43" s="2007" t="s">
        <v>316</v>
      </c>
      <c r="X43" s="2008"/>
      <c r="Y43" s="2008"/>
      <c r="Z43" s="2008"/>
      <c r="AA43" s="2008"/>
      <c r="AB43" s="2008"/>
      <c r="AC43" s="2009"/>
      <c r="AD43" s="2007" t="s">
        <v>317</v>
      </c>
      <c r="AE43" s="2008"/>
      <c r="AF43" s="2008"/>
      <c r="AG43" s="2008"/>
      <c r="AH43" s="2008"/>
      <c r="AI43" s="2008"/>
      <c r="AJ43" s="2009"/>
      <c r="AK43" s="2007" t="s">
        <v>322</v>
      </c>
      <c r="AL43" s="2008"/>
      <c r="AM43" s="2008"/>
      <c r="AN43" s="2008"/>
      <c r="AO43" s="2008"/>
      <c r="AP43" s="2008"/>
      <c r="AQ43" s="2009"/>
      <c r="AR43" s="2016" t="s">
        <v>702</v>
      </c>
      <c r="AS43" s="2017"/>
      <c r="AT43" s="2017"/>
      <c r="AU43" s="2017"/>
      <c r="AV43" s="2017"/>
      <c r="AW43" s="2017"/>
      <c r="AX43" s="2018"/>
      <c r="AY43" s="2016" t="s">
        <v>321</v>
      </c>
      <c r="AZ43" s="2017"/>
      <c r="BA43" s="2017"/>
      <c r="BB43" s="2017"/>
      <c r="BC43" s="2017"/>
      <c r="BD43" s="2017"/>
      <c r="BE43" s="2018"/>
    </row>
    <row r="44" spans="1:57" ht="39" thickBot="1">
      <c r="A44" s="347"/>
      <c r="B44" s="430" t="s">
        <v>515</v>
      </c>
      <c r="C44" s="426" t="s">
        <v>516</v>
      </c>
      <c r="D44" s="372" t="s">
        <v>655</v>
      </c>
      <c r="E44" s="372" t="s">
        <v>678</v>
      </c>
      <c r="F44" s="372" t="s">
        <v>697</v>
      </c>
      <c r="G44" s="372" t="s">
        <v>730</v>
      </c>
      <c r="H44" s="1376" t="s">
        <v>1483</v>
      </c>
      <c r="I44" s="430" t="s">
        <v>515</v>
      </c>
      <c r="J44" s="426" t="s">
        <v>516</v>
      </c>
      <c r="K44" s="372" t="s">
        <v>655</v>
      </c>
      <c r="L44" s="372" t="s">
        <v>678</v>
      </c>
      <c r="M44" s="372" t="s">
        <v>697</v>
      </c>
      <c r="N44" s="372" t="s">
        <v>752</v>
      </c>
      <c r="O44" s="1376" t="s">
        <v>1483</v>
      </c>
      <c r="P44" s="430" t="s">
        <v>515</v>
      </c>
      <c r="Q44" s="426" t="s">
        <v>516</v>
      </c>
      <c r="R44" s="372" t="s">
        <v>655</v>
      </c>
      <c r="S44" s="372" t="s">
        <v>678</v>
      </c>
      <c r="T44" s="372" t="s">
        <v>697</v>
      </c>
      <c r="U44" s="372" t="s">
        <v>730</v>
      </c>
      <c r="V44" s="1376" t="s">
        <v>1483</v>
      </c>
      <c r="W44" s="430" t="s">
        <v>515</v>
      </c>
      <c r="X44" s="426" t="s">
        <v>516</v>
      </c>
      <c r="Y44" s="372" t="s">
        <v>655</v>
      </c>
      <c r="Z44" s="372" t="s">
        <v>678</v>
      </c>
      <c r="AA44" s="372" t="s">
        <v>697</v>
      </c>
      <c r="AB44" s="372" t="s">
        <v>730</v>
      </c>
      <c r="AC44" s="1394" t="s">
        <v>1483</v>
      </c>
      <c r="AD44" s="430" t="s">
        <v>515</v>
      </c>
      <c r="AE44" s="426" t="s">
        <v>516</v>
      </c>
      <c r="AF44" s="372" t="s">
        <v>655</v>
      </c>
      <c r="AG44" s="372" t="s">
        <v>678</v>
      </c>
      <c r="AH44" s="372" t="s">
        <v>697</v>
      </c>
      <c r="AI44" s="372" t="s">
        <v>730</v>
      </c>
      <c r="AJ44" s="1376" t="s">
        <v>1483</v>
      </c>
      <c r="AK44" s="430" t="s">
        <v>515</v>
      </c>
      <c r="AL44" s="426" t="s">
        <v>516</v>
      </c>
      <c r="AM44" s="372" t="s">
        <v>655</v>
      </c>
      <c r="AN44" s="372" t="s">
        <v>678</v>
      </c>
      <c r="AO44" s="372" t="s">
        <v>697</v>
      </c>
      <c r="AP44" s="372" t="s">
        <v>730</v>
      </c>
      <c r="AQ44" s="1376" t="s">
        <v>1483</v>
      </c>
      <c r="AR44" s="430" t="s">
        <v>515</v>
      </c>
      <c r="AS44" s="426" t="s">
        <v>516</v>
      </c>
      <c r="AT44" s="372" t="s">
        <v>655</v>
      </c>
      <c r="AU44" s="372" t="s">
        <v>678</v>
      </c>
      <c r="AV44" s="372" t="s">
        <v>697</v>
      </c>
      <c r="AW44" s="372" t="s">
        <v>730</v>
      </c>
      <c r="AX44" s="1376" t="s">
        <v>1483</v>
      </c>
      <c r="AY44" s="430" t="s">
        <v>515</v>
      </c>
      <c r="AZ44" s="426" t="s">
        <v>516</v>
      </c>
      <c r="BA44" s="426" t="s">
        <v>655</v>
      </c>
      <c r="BB44" s="426" t="s">
        <v>678</v>
      </c>
      <c r="BC44" s="372" t="s">
        <v>697</v>
      </c>
      <c r="BD44" s="372" t="s">
        <v>730</v>
      </c>
      <c r="BE44" s="1394" t="s">
        <v>1483</v>
      </c>
    </row>
    <row r="45" spans="1:57" ht="12.75">
      <c r="A45" s="338" t="s">
        <v>1441</v>
      </c>
      <c r="B45" s="324">
        <v>440252</v>
      </c>
      <c r="C45" s="325">
        <v>482908</v>
      </c>
      <c r="D45" s="567">
        <v>493751</v>
      </c>
      <c r="E45" s="567">
        <v>691409</v>
      </c>
      <c r="F45" s="567">
        <v>691409</v>
      </c>
      <c r="G45" s="567">
        <v>348666</v>
      </c>
      <c r="H45" s="1407">
        <f aca="true" t="shared" si="30" ref="H45:H52">SUM(G45/F45*100)</f>
        <v>50.4283282398696</v>
      </c>
      <c r="I45" s="324">
        <v>6120</v>
      </c>
      <c r="J45" s="325">
        <v>6120</v>
      </c>
      <c r="K45" s="567">
        <v>6120</v>
      </c>
      <c r="L45" s="567">
        <v>14375</v>
      </c>
      <c r="M45" s="567">
        <v>15175</v>
      </c>
      <c r="N45" s="567">
        <v>15175</v>
      </c>
      <c r="O45" s="1407">
        <f>SUM(N45/M45*100)</f>
        <v>100</v>
      </c>
      <c r="P45" s="324">
        <v>4296</v>
      </c>
      <c r="Q45" s="325">
        <v>279473</v>
      </c>
      <c r="R45" s="567">
        <v>262692</v>
      </c>
      <c r="S45" s="567">
        <v>127371</v>
      </c>
      <c r="T45" s="567">
        <v>167620</v>
      </c>
      <c r="U45" s="567">
        <v>0</v>
      </c>
      <c r="V45" s="1407">
        <f>SUM(U45/T45*100)</f>
        <v>0</v>
      </c>
      <c r="W45" s="324">
        <f aca="true" t="shared" si="31" ref="W45:AA49">SUM(B45+I45+P45)</f>
        <v>450668</v>
      </c>
      <c r="X45" s="325">
        <f t="shared" si="31"/>
        <v>768501</v>
      </c>
      <c r="Y45" s="567">
        <f t="shared" si="31"/>
        <v>762563</v>
      </c>
      <c r="Z45" s="567">
        <f t="shared" si="31"/>
        <v>833155</v>
      </c>
      <c r="AA45" s="567">
        <f t="shared" si="31"/>
        <v>874204</v>
      </c>
      <c r="AB45" s="567">
        <f>SUM(G45+M45+U45)</f>
        <v>363841</v>
      </c>
      <c r="AC45" s="1417">
        <f>SUM(AB45/AA45*100)</f>
        <v>41.61969059853307</v>
      </c>
      <c r="AD45" s="324">
        <f aca="true" t="shared" si="32" ref="AD45:AD51">SUM(W45+AR33)</f>
        <v>758090</v>
      </c>
      <c r="AE45" s="325">
        <f aca="true" t="shared" si="33" ref="AE45:AI52">SUM(AS33+X45)</f>
        <v>1094543</v>
      </c>
      <c r="AF45" s="567">
        <f t="shared" si="33"/>
        <v>1127203</v>
      </c>
      <c r="AG45" s="567">
        <f t="shared" si="33"/>
        <v>1222626</v>
      </c>
      <c r="AH45" s="567">
        <f t="shared" si="33"/>
        <v>1344897</v>
      </c>
      <c r="AI45" s="567">
        <f t="shared" si="33"/>
        <v>741045</v>
      </c>
      <c r="AJ45" s="1407">
        <f>SUM(AI45/AH45*100)</f>
        <v>55.10050212023672</v>
      </c>
      <c r="AK45" s="443">
        <v>351261</v>
      </c>
      <c r="AL45" s="548">
        <v>353662</v>
      </c>
      <c r="AM45" s="552">
        <v>363262</v>
      </c>
      <c r="AN45" s="552">
        <v>369334</v>
      </c>
      <c r="AO45" s="552">
        <v>346086</v>
      </c>
      <c r="AP45" s="552">
        <v>346086</v>
      </c>
      <c r="AQ45" s="1407">
        <f>SUM(AP45/AO45*100)</f>
        <v>100</v>
      </c>
      <c r="AR45" s="447">
        <v>0</v>
      </c>
      <c r="AS45" s="556">
        <v>290000</v>
      </c>
      <c r="AT45" s="560">
        <v>200000</v>
      </c>
      <c r="AU45" s="560">
        <v>201500</v>
      </c>
      <c r="AV45" s="560">
        <v>49654</v>
      </c>
      <c r="AW45" s="560">
        <v>40000</v>
      </c>
      <c r="AX45" s="1407">
        <f>SUM(AW45/AV45*100)</f>
        <v>80.55745760663794</v>
      </c>
      <c r="AY45" s="447">
        <f aca="true" t="shared" si="34" ref="AY45:BD49">SUM(AD45+AK45+AR45)</f>
        <v>1109351</v>
      </c>
      <c r="AZ45" s="556">
        <f t="shared" si="34"/>
        <v>1738205</v>
      </c>
      <c r="BA45" s="556">
        <f t="shared" si="34"/>
        <v>1690465</v>
      </c>
      <c r="BB45" s="556">
        <f t="shared" si="34"/>
        <v>1793460</v>
      </c>
      <c r="BC45" s="556">
        <f t="shared" si="34"/>
        <v>1740637</v>
      </c>
      <c r="BD45" s="556">
        <f t="shared" si="34"/>
        <v>1127131</v>
      </c>
      <c r="BE45" s="1417">
        <f aca="true" t="shared" si="35" ref="BE45:BE52">SUM(BD45/BC45*100)</f>
        <v>64.75393778254742</v>
      </c>
    </row>
    <row r="46" spans="1:57" ht="12.75">
      <c r="A46" s="339" t="s">
        <v>1414</v>
      </c>
      <c r="B46" s="353"/>
      <c r="C46" s="539">
        <v>600</v>
      </c>
      <c r="D46" s="595">
        <v>783</v>
      </c>
      <c r="E46" s="595">
        <v>983</v>
      </c>
      <c r="F46" s="595">
        <v>1163</v>
      </c>
      <c r="G46" s="595">
        <v>1163</v>
      </c>
      <c r="H46" s="1407">
        <f t="shared" si="30"/>
        <v>100</v>
      </c>
      <c r="I46" s="353"/>
      <c r="J46" s="539"/>
      <c r="K46" s="595"/>
      <c r="L46" s="595"/>
      <c r="M46" s="595"/>
      <c r="N46" s="595"/>
      <c r="O46" s="1407">
        <v>0</v>
      </c>
      <c r="P46" s="353"/>
      <c r="Q46" s="539"/>
      <c r="R46" s="595"/>
      <c r="S46" s="595"/>
      <c r="T46" s="595"/>
      <c r="U46" s="595"/>
      <c r="V46" s="1407">
        <v>0</v>
      </c>
      <c r="W46" s="427">
        <f t="shared" si="31"/>
        <v>0</v>
      </c>
      <c r="X46" s="571">
        <f t="shared" si="31"/>
        <v>600</v>
      </c>
      <c r="Y46" s="580">
        <f t="shared" si="31"/>
        <v>783</v>
      </c>
      <c r="Z46" s="580">
        <f t="shared" si="31"/>
        <v>983</v>
      </c>
      <c r="AA46" s="580">
        <f t="shared" si="31"/>
        <v>1163</v>
      </c>
      <c r="AB46" s="580">
        <f>SUM(G46+M46+U46)</f>
        <v>1163</v>
      </c>
      <c r="AC46" s="1417">
        <f aca="true" t="shared" si="36" ref="AC46:AC52">SUM(AB46/AA46*100)</f>
        <v>100</v>
      </c>
      <c r="AD46" s="324">
        <f t="shared" si="32"/>
        <v>117493</v>
      </c>
      <c r="AE46" s="325">
        <f t="shared" si="33"/>
        <v>132577</v>
      </c>
      <c r="AF46" s="567">
        <f t="shared" si="33"/>
        <v>137756</v>
      </c>
      <c r="AG46" s="567">
        <f t="shared" si="33"/>
        <v>138780</v>
      </c>
      <c r="AH46" s="567">
        <f t="shared" si="33"/>
        <v>120702</v>
      </c>
      <c r="AI46" s="567">
        <f t="shared" si="33"/>
        <v>108617</v>
      </c>
      <c r="AJ46" s="1407">
        <f aca="true" t="shared" si="37" ref="AJ46:AJ52">SUM(AI46/AH46*100)</f>
        <v>89.98773839704396</v>
      </c>
      <c r="AK46" s="444"/>
      <c r="AL46" s="549"/>
      <c r="AM46" s="300"/>
      <c r="AN46" s="300"/>
      <c r="AO46" s="300"/>
      <c r="AP46" s="300"/>
      <c r="AQ46" s="1407">
        <v>0</v>
      </c>
      <c r="AR46" s="447"/>
      <c r="AS46" s="556"/>
      <c r="AT46" s="560"/>
      <c r="AU46" s="560"/>
      <c r="AV46" s="560"/>
      <c r="AW46" s="560"/>
      <c r="AX46" s="1407">
        <v>0</v>
      </c>
      <c r="AY46" s="447">
        <f t="shared" si="34"/>
        <v>117493</v>
      </c>
      <c r="AZ46" s="556">
        <f t="shared" si="34"/>
        <v>132577</v>
      </c>
      <c r="BA46" s="556">
        <f t="shared" si="34"/>
        <v>137756</v>
      </c>
      <c r="BB46" s="556">
        <f t="shared" si="34"/>
        <v>138780</v>
      </c>
      <c r="BC46" s="556">
        <f t="shared" si="34"/>
        <v>120702</v>
      </c>
      <c r="BD46" s="556">
        <f t="shared" si="34"/>
        <v>108617</v>
      </c>
      <c r="BE46" s="1417">
        <f t="shared" si="35"/>
        <v>89.98773839704396</v>
      </c>
    </row>
    <row r="47" spans="1:57" ht="12.75">
      <c r="A47" s="341" t="s">
        <v>302</v>
      </c>
      <c r="B47" s="354"/>
      <c r="C47" s="540">
        <v>179</v>
      </c>
      <c r="D47" s="594">
        <v>298</v>
      </c>
      <c r="E47" s="594">
        <v>298</v>
      </c>
      <c r="F47" s="594">
        <v>611</v>
      </c>
      <c r="G47" s="594">
        <v>611</v>
      </c>
      <c r="H47" s="1407">
        <f t="shared" si="30"/>
        <v>100</v>
      </c>
      <c r="I47" s="354"/>
      <c r="J47" s="540"/>
      <c r="K47" s="594"/>
      <c r="L47" s="594"/>
      <c r="M47" s="594"/>
      <c r="N47" s="594"/>
      <c r="O47" s="1407">
        <v>0</v>
      </c>
      <c r="P47" s="354"/>
      <c r="Q47" s="540"/>
      <c r="R47" s="594"/>
      <c r="S47" s="594"/>
      <c r="T47" s="594"/>
      <c r="U47" s="594"/>
      <c r="V47" s="1407">
        <v>0</v>
      </c>
      <c r="W47" s="427">
        <f t="shared" si="31"/>
        <v>0</v>
      </c>
      <c r="X47" s="571">
        <f t="shared" si="31"/>
        <v>179</v>
      </c>
      <c r="Y47" s="580">
        <f t="shared" si="31"/>
        <v>298</v>
      </c>
      <c r="Z47" s="580">
        <f t="shared" si="31"/>
        <v>298</v>
      </c>
      <c r="AA47" s="580">
        <f t="shared" si="31"/>
        <v>611</v>
      </c>
      <c r="AB47" s="580">
        <f>SUM(G47+M47+U47)</f>
        <v>611</v>
      </c>
      <c r="AC47" s="1417">
        <f t="shared" si="36"/>
        <v>100</v>
      </c>
      <c r="AD47" s="324">
        <f t="shared" si="32"/>
        <v>49021</v>
      </c>
      <c r="AE47" s="325">
        <f t="shared" si="33"/>
        <v>50418</v>
      </c>
      <c r="AF47" s="567">
        <f t="shared" si="33"/>
        <v>53667</v>
      </c>
      <c r="AG47" s="567">
        <f t="shared" si="33"/>
        <v>54325</v>
      </c>
      <c r="AH47" s="567">
        <f t="shared" si="33"/>
        <v>57081</v>
      </c>
      <c r="AI47" s="567">
        <f t="shared" si="33"/>
        <v>56135</v>
      </c>
      <c r="AJ47" s="1407">
        <f t="shared" si="37"/>
        <v>98.34270597922252</v>
      </c>
      <c r="AK47" s="444"/>
      <c r="AL47" s="549"/>
      <c r="AM47" s="300"/>
      <c r="AN47" s="300"/>
      <c r="AO47" s="300"/>
      <c r="AP47" s="300"/>
      <c r="AQ47" s="1407">
        <v>0</v>
      </c>
      <c r="AR47" s="447"/>
      <c r="AS47" s="556"/>
      <c r="AT47" s="560"/>
      <c r="AU47" s="560"/>
      <c r="AV47" s="560"/>
      <c r="AW47" s="560"/>
      <c r="AX47" s="1407">
        <v>0</v>
      </c>
      <c r="AY47" s="447">
        <f t="shared" si="34"/>
        <v>49021</v>
      </c>
      <c r="AZ47" s="556">
        <f t="shared" si="34"/>
        <v>50418</v>
      </c>
      <c r="BA47" s="556">
        <f t="shared" si="34"/>
        <v>53667</v>
      </c>
      <c r="BB47" s="556">
        <f t="shared" si="34"/>
        <v>54325</v>
      </c>
      <c r="BC47" s="556">
        <f t="shared" si="34"/>
        <v>57081</v>
      </c>
      <c r="BD47" s="556">
        <f t="shared" si="34"/>
        <v>56135</v>
      </c>
      <c r="BE47" s="1417">
        <f t="shared" si="35"/>
        <v>98.34270597922252</v>
      </c>
    </row>
    <row r="48" spans="1:57" ht="12.75">
      <c r="A48" s="341" t="s">
        <v>314</v>
      </c>
      <c r="B48" s="354"/>
      <c r="C48" s="540">
        <v>1378</v>
      </c>
      <c r="D48" s="594">
        <v>1407</v>
      </c>
      <c r="E48" s="594">
        <v>1942</v>
      </c>
      <c r="F48" s="594">
        <v>3190</v>
      </c>
      <c r="G48" s="594">
        <v>3190</v>
      </c>
      <c r="H48" s="1407">
        <f t="shared" si="30"/>
        <v>100</v>
      </c>
      <c r="I48" s="354"/>
      <c r="J48" s="540"/>
      <c r="K48" s="594"/>
      <c r="L48" s="594"/>
      <c r="M48" s="594"/>
      <c r="N48" s="594"/>
      <c r="O48" s="1407">
        <v>0</v>
      </c>
      <c r="P48" s="354"/>
      <c r="Q48" s="540"/>
      <c r="R48" s="594"/>
      <c r="S48" s="594"/>
      <c r="T48" s="594"/>
      <c r="U48" s="594"/>
      <c r="V48" s="1407">
        <v>0</v>
      </c>
      <c r="W48" s="427">
        <f t="shared" si="31"/>
        <v>0</v>
      </c>
      <c r="X48" s="571">
        <f t="shared" si="31"/>
        <v>1378</v>
      </c>
      <c r="Y48" s="580">
        <f t="shared" si="31"/>
        <v>1407</v>
      </c>
      <c r="Z48" s="580">
        <f t="shared" si="31"/>
        <v>1942</v>
      </c>
      <c r="AA48" s="580">
        <f t="shared" si="31"/>
        <v>3190</v>
      </c>
      <c r="AB48" s="580">
        <f>SUM(G48+M48+U48)</f>
        <v>3190</v>
      </c>
      <c r="AC48" s="1417">
        <f t="shared" si="36"/>
        <v>100</v>
      </c>
      <c r="AD48" s="324">
        <f t="shared" si="32"/>
        <v>44820</v>
      </c>
      <c r="AE48" s="325">
        <f t="shared" si="33"/>
        <v>49432</v>
      </c>
      <c r="AF48" s="567">
        <f t="shared" si="33"/>
        <v>51781</v>
      </c>
      <c r="AG48" s="567">
        <f t="shared" si="33"/>
        <v>54633</v>
      </c>
      <c r="AH48" s="567">
        <f t="shared" si="33"/>
        <v>49950</v>
      </c>
      <c r="AI48" s="567">
        <f t="shared" si="33"/>
        <v>46863</v>
      </c>
      <c r="AJ48" s="1407">
        <f t="shared" si="37"/>
        <v>93.81981981981981</v>
      </c>
      <c r="AK48" s="444"/>
      <c r="AL48" s="549"/>
      <c r="AM48" s="300"/>
      <c r="AN48" s="300"/>
      <c r="AO48" s="300"/>
      <c r="AP48" s="300"/>
      <c r="AQ48" s="1407">
        <v>0</v>
      </c>
      <c r="AR48" s="447"/>
      <c r="AS48" s="556"/>
      <c r="AT48" s="560"/>
      <c r="AU48" s="560"/>
      <c r="AV48" s="560"/>
      <c r="AW48" s="560"/>
      <c r="AX48" s="1407">
        <v>0</v>
      </c>
      <c r="AY48" s="447">
        <f t="shared" si="34"/>
        <v>44820</v>
      </c>
      <c r="AZ48" s="556">
        <f t="shared" si="34"/>
        <v>49432</v>
      </c>
      <c r="BA48" s="556">
        <f t="shared" si="34"/>
        <v>51781</v>
      </c>
      <c r="BB48" s="556">
        <f t="shared" si="34"/>
        <v>54633</v>
      </c>
      <c r="BC48" s="556">
        <f t="shared" si="34"/>
        <v>49950</v>
      </c>
      <c r="BD48" s="556">
        <f t="shared" si="34"/>
        <v>46863</v>
      </c>
      <c r="BE48" s="1417">
        <f t="shared" si="35"/>
        <v>93.81981981981981</v>
      </c>
    </row>
    <row r="49" spans="1:57" ht="13.5" thickBot="1">
      <c r="A49" s="342" t="s">
        <v>1440</v>
      </c>
      <c r="B49" s="355"/>
      <c r="C49" s="541"/>
      <c r="D49" s="596">
        <v>203</v>
      </c>
      <c r="E49" s="596">
        <v>525</v>
      </c>
      <c r="F49" s="596">
        <v>836</v>
      </c>
      <c r="G49" s="596">
        <v>836</v>
      </c>
      <c r="H49" s="1407">
        <f t="shared" si="30"/>
        <v>100</v>
      </c>
      <c r="I49" s="355"/>
      <c r="J49" s="541"/>
      <c r="K49" s="596"/>
      <c r="L49" s="596"/>
      <c r="M49" s="596"/>
      <c r="N49" s="596"/>
      <c r="O49" s="1407">
        <v>0</v>
      </c>
      <c r="P49" s="355"/>
      <c r="Q49" s="541"/>
      <c r="R49" s="596"/>
      <c r="S49" s="596"/>
      <c r="T49" s="596"/>
      <c r="U49" s="596"/>
      <c r="V49" s="1407">
        <v>0</v>
      </c>
      <c r="W49" s="428">
        <f t="shared" si="31"/>
        <v>0</v>
      </c>
      <c r="X49" s="572">
        <f t="shared" si="31"/>
        <v>0</v>
      </c>
      <c r="Y49" s="588">
        <f t="shared" si="31"/>
        <v>203</v>
      </c>
      <c r="Z49" s="588">
        <f t="shared" si="31"/>
        <v>525</v>
      </c>
      <c r="AA49" s="588">
        <f t="shared" si="31"/>
        <v>836</v>
      </c>
      <c r="AB49" s="588">
        <f>SUM(G49+M49+U49)</f>
        <v>836</v>
      </c>
      <c r="AC49" s="1515">
        <f t="shared" si="36"/>
        <v>100</v>
      </c>
      <c r="AD49" s="573">
        <f t="shared" si="32"/>
        <v>160938</v>
      </c>
      <c r="AE49" s="564">
        <f t="shared" si="33"/>
        <v>161357</v>
      </c>
      <c r="AF49" s="568">
        <f t="shared" si="33"/>
        <v>163355</v>
      </c>
      <c r="AG49" s="568">
        <f t="shared" si="33"/>
        <v>165246</v>
      </c>
      <c r="AH49" s="568">
        <f t="shared" si="33"/>
        <v>165875</v>
      </c>
      <c r="AI49" s="568">
        <f t="shared" si="33"/>
        <v>165241</v>
      </c>
      <c r="AJ49" s="1510">
        <f t="shared" si="37"/>
        <v>99.61778447626224</v>
      </c>
      <c r="AK49" s="445"/>
      <c r="AL49" s="550"/>
      <c r="AM49" s="553"/>
      <c r="AN49" s="553"/>
      <c r="AO49" s="553"/>
      <c r="AP49" s="553"/>
      <c r="AQ49" s="1510">
        <v>0</v>
      </c>
      <c r="AR49" s="449"/>
      <c r="AS49" s="557"/>
      <c r="AT49" s="561"/>
      <c r="AU49" s="561"/>
      <c r="AV49" s="561"/>
      <c r="AW49" s="561"/>
      <c r="AX49" s="1407">
        <v>0</v>
      </c>
      <c r="AY49" s="449">
        <f t="shared" si="34"/>
        <v>160938</v>
      </c>
      <c r="AZ49" s="557">
        <f t="shared" si="34"/>
        <v>161357</v>
      </c>
      <c r="BA49" s="557">
        <f t="shared" si="34"/>
        <v>163355</v>
      </c>
      <c r="BB49" s="557">
        <f t="shared" si="34"/>
        <v>165246</v>
      </c>
      <c r="BC49" s="557">
        <f t="shared" si="34"/>
        <v>165875</v>
      </c>
      <c r="BD49" s="557">
        <f t="shared" si="34"/>
        <v>165241</v>
      </c>
      <c r="BE49" s="1417">
        <f t="shared" si="35"/>
        <v>99.61778447626224</v>
      </c>
    </row>
    <row r="50" spans="1:57" ht="13.5" thickBot="1">
      <c r="A50" s="441" t="s">
        <v>304</v>
      </c>
      <c r="B50" s="356">
        <f aca="true" t="shared" si="38" ref="B50:AB50">SUM(B45:B49)</f>
        <v>440252</v>
      </c>
      <c r="C50" s="542">
        <f t="shared" si="38"/>
        <v>485065</v>
      </c>
      <c r="D50" s="589">
        <f t="shared" si="38"/>
        <v>496442</v>
      </c>
      <c r="E50" s="589">
        <f t="shared" si="38"/>
        <v>695157</v>
      </c>
      <c r="F50" s="589">
        <f t="shared" si="38"/>
        <v>697209</v>
      </c>
      <c r="G50" s="589">
        <f>SUM(G45:G49)</f>
        <v>354466</v>
      </c>
      <c r="H50" s="1408">
        <f t="shared" si="30"/>
        <v>50.840709170420915</v>
      </c>
      <c r="I50" s="356">
        <f t="shared" si="38"/>
        <v>6120</v>
      </c>
      <c r="J50" s="542">
        <f t="shared" si="38"/>
        <v>6120</v>
      </c>
      <c r="K50" s="589">
        <f t="shared" si="38"/>
        <v>6120</v>
      </c>
      <c r="L50" s="589">
        <f t="shared" si="38"/>
        <v>14375</v>
      </c>
      <c r="M50" s="589">
        <f>SUM(M45:M49)</f>
        <v>15175</v>
      </c>
      <c r="N50" s="589">
        <f>SUM(N45:N49)</f>
        <v>15175</v>
      </c>
      <c r="O50" s="1408">
        <f>SUM(N50/M50*100)</f>
        <v>100</v>
      </c>
      <c r="P50" s="356">
        <f t="shared" si="38"/>
        <v>4296</v>
      </c>
      <c r="Q50" s="542">
        <f t="shared" si="38"/>
        <v>279473</v>
      </c>
      <c r="R50" s="589">
        <f t="shared" si="38"/>
        <v>262692</v>
      </c>
      <c r="S50" s="589">
        <f t="shared" si="38"/>
        <v>127371</v>
      </c>
      <c r="T50" s="589">
        <f t="shared" si="38"/>
        <v>167620</v>
      </c>
      <c r="U50" s="589">
        <f t="shared" si="38"/>
        <v>0</v>
      </c>
      <c r="V50" s="1408">
        <f>SUM(U50/T50*100)</f>
        <v>0</v>
      </c>
      <c r="W50" s="356">
        <f t="shared" si="38"/>
        <v>450668</v>
      </c>
      <c r="X50" s="542">
        <f t="shared" si="38"/>
        <v>770658</v>
      </c>
      <c r="Y50" s="589">
        <f t="shared" si="38"/>
        <v>765254</v>
      </c>
      <c r="Z50" s="589">
        <f t="shared" si="38"/>
        <v>836903</v>
      </c>
      <c r="AA50" s="589">
        <f t="shared" si="38"/>
        <v>880004</v>
      </c>
      <c r="AB50" s="589">
        <f t="shared" si="38"/>
        <v>369641</v>
      </c>
      <c r="AC50" s="1511">
        <f t="shared" si="36"/>
        <v>42.004468161508356</v>
      </c>
      <c r="AD50" s="361">
        <f t="shared" si="32"/>
        <v>1130362</v>
      </c>
      <c r="AE50" s="565">
        <f t="shared" si="33"/>
        <v>1488327</v>
      </c>
      <c r="AF50" s="569">
        <f t="shared" si="33"/>
        <v>1533762</v>
      </c>
      <c r="AG50" s="569">
        <f t="shared" si="33"/>
        <v>1635610</v>
      </c>
      <c r="AH50" s="569">
        <f t="shared" si="33"/>
        <v>1738505</v>
      </c>
      <c r="AI50" s="569">
        <f t="shared" si="33"/>
        <v>1117901</v>
      </c>
      <c r="AJ50" s="1511">
        <f t="shared" si="37"/>
        <v>64.30243226220229</v>
      </c>
      <c r="AK50" s="364">
        <f aca="true" t="shared" si="39" ref="AK50:AP50">SUM(AK45:AK49)</f>
        <v>351261</v>
      </c>
      <c r="AL50" s="362">
        <f t="shared" si="39"/>
        <v>353662</v>
      </c>
      <c r="AM50" s="554">
        <f t="shared" si="39"/>
        <v>363262</v>
      </c>
      <c r="AN50" s="554">
        <f t="shared" si="39"/>
        <v>369334</v>
      </c>
      <c r="AO50" s="554">
        <f t="shared" si="39"/>
        <v>346086</v>
      </c>
      <c r="AP50" s="554">
        <f t="shared" si="39"/>
        <v>346086</v>
      </c>
      <c r="AQ50" s="1511">
        <f>SUM(AP50/AO50*100)</f>
        <v>100</v>
      </c>
      <c r="AR50" s="448">
        <v>0</v>
      </c>
      <c r="AS50" s="558">
        <f>SUM(AS45:AS49)</f>
        <v>290000</v>
      </c>
      <c r="AT50" s="562">
        <f>SUM(AT45:AT49)</f>
        <v>200000</v>
      </c>
      <c r="AU50" s="562">
        <f>SUM(AU45:AU49)</f>
        <v>201500</v>
      </c>
      <c r="AV50" s="562">
        <f>SUM(AV45:AV49)</f>
        <v>49654</v>
      </c>
      <c r="AW50" s="562">
        <f>SUM(AW45:AW49)</f>
        <v>40000</v>
      </c>
      <c r="AX50" s="1408">
        <f>SUM(AW50/AV50*100)</f>
        <v>80.55745760663794</v>
      </c>
      <c r="AY50" s="511">
        <f>SUM(AD50+AK50+AR50)</f>
        <v>1481623</v>
      </c>
      <c r="AZ50" s="619">
        <f>SUM(AZ45:AZ49)</f>
        <v>2131989</v>
      </c>
      <c r="BA50" s="619">
        <f>SUM(BA45:BA49)</f>
        <v>2097024</v>
      </c>
      <c r="BB50" s="619">
        <f>SUM(BB45:BB49)</f>
        <v>2206444</v>
      </c>
      <c r="BC50" s="619">
        <f>SUM(BC45:BC49)</f>
        <v>2134245</v>
      </c>
      <c r="BD50" s="619">
        <f>SUM(BD45:BD49)</f>
        <v>1503987</v>
      </c>
      <c r="BE50" s="1418">
        <f t="shared" si="35"/>
        <v>70.4692760203257</v>
      </c>
    </row>
    <row r="51" spans="1:57" ht="13.5" thickBot="1">
      <c r="A51" s="442" t="s">
        <v>323</v>
      </c>
      <c r="B51" s="357"/>
      <c r="C51" s="543"/>
      <c r="D51" s="590"/>
      <c r="E51" s="590">
        <v>150</v>
      </c>
      <c r="F51" s="590">
        <v>150</v>
      </c>
      <c r="G51" s="590">
        <v>150</v>
      </c>
      <c r="H51" s="1407">
        <f t="shared" si="30"/>
        <v>100</v>
      </c>
      <c r="I51" s="357"/>
      <c r="J51" s="543"/>
      <c r="K51" s="590"/>
      <c r="L51" s="590"/>
      <c r="M51" s="590"/>
      <c r="N51" s="590"/>
      <c r="O51" s="1407">
        <v>0</v>
      </c>
      <c r="P51" s="357"/>
      <c r="Q51" s="543"/>
      <c r="R51" s="590"/>
      <c r="S51" s="590"/>
      <c r="T51" s="590"/>
      <c r="U51" s="590"/>
      <c r="V51" s="1407">
        <v>0</v>
      </c>
      <c r="W51" s="1512"/>
      <c r="X51" s="1513"/>
      <c r="Y51" s="1514"/>
      <c r="Z51" s="1514">
        <f>SUM(E51+L51+S51)</f>
        <v>150</v>
      </c>
      <c r="AA51" s="1514">
        <f>SUM(F51+M51+T51)</f>
        <v>150</v>
      </c>
      <c r="AB51" s="1514">
        <f>SUM(G51+M51+U51)</f>
        <v>150</v>
      </c>
      <c r="AC51" s="1515">
        <f t="shared" si="36"/>
        <v>100</v>
      </c>
      <c r="AD51" s="574">
        <f t="shared" si="32"/>
        <v>430</v>
      </c>
      <c r="AE51" s="566">
        <f t="shared" si="33"/>
        <v>1669</v>
      </c>
      <c r="AF51" s="570">
        <f t="shared" si="33"/>
        <v>1976</v>
      </c>
      <c r="AG51" s="570">
        <f t="shared" si="33"/>
        <v>1976</v>
      </c>
      <c r="AH51" s="570">
        <f t="shared" si="33"/>
        <v>1976</v>
      </c>
      <c r="AI51" s="570">
        <f t="shared" si="33"/>
        <v>1944</v>
      </c>
      <c r="AJ51" s="1510">
        <f t="shared" si="37"/>
        <v>98.38056680161942</v>
      </c>
      <c r="AK51" s="446"/>
      <c r="AL51" s="551"/>
      <c r="AM51" s="555"/>
      <c r="AN51" s="555"/>
      <c r="AO51" s="555"/>
      <c r="AP51" s="555"/>
      <c r="AQ51" s="1510">
        <v>0</v>
      </c>
      <c r="AR51" s="450"/>
      <c r="AS51" s="559">
        <v>0</v>
      </c>
      <c r="AT51" s="563"/>
      <c r="AU51" s="563"/>
      <c r="AV51" s="563"/>
      <c r="AW51" s="563"/>
      <c r="AX51" s="1407">
        <v>0</v>
      </c>
      <c r="AY51" s="450">
        <f>SUM(AD51+AK51+AR51)</f>
        <v>430</v>
      </c>
      <c r="AZ51" s="559">
        <f>SUM(AE51+AL51+AS51)</f>
        <v>1669</v>
      </c>
      <c r="BA51" s="559">
        <f>SUM(AF51+AM51+AT51)</f>
        <v>1976</v>
      </c>
      <c r="BB51" s="559">
        <f>SUM(AG51+AN51+AU51)</f>
        <v>1976</v>
      </c>
      <c r="BC51" s="559">
        <f>SUM(AH51+AO51+AV51)</f>
        <v>1976</v>
      </c>
      <c r="BD51" s="559">
        <f>SUM(AI51+AP51+AW51)</f>
        <v>1944</v>
      </c>
      <c r="BE51" s="1417">
        <f t="shared" si="35"/>
        <v>98.38056680161942</v>
      </c>
    </row>
    <row r="52" spans="1:57" ht="13.5" thickBot="1">
      <c r="A52" s="345" t="s">
        <v>318</v>
      </c>
      <c r="B52" s="358">
        <f aca="true" t="shared" si="40" ref="B52:AD52">SUM(B50:B51)</f>
        <v>440252</v>
      </c>
      <c r="C52" s="544">
        <f t="shared" si="40"/>
        <v>485065</v>
      </c>
      <c r="D52" s="591">
        <f t="shared" si="40"/>
        <v>496442</v>
      </c>
      <c r="E52" s="591">
        <f t="shared" si="40"/>
        <v>695307</v>
      </c>
      <c r="F52" s="591">
        <f t="shared" si="40"/>
        <v>697359</v>
      </c>
      <c r="G52" s="591">
        <f>SUM(G50:G51)</f>
        <v>354616</v>
      </c>
      <c r="H52" s="1408">
        <f t="shared" si="30"/>
        <v>50.85128319846736</v>
      </c>
      <c r="I52" s="358">
        <f t="shared" si="40"/>
        <v>6120</v>
      </c>
      <c r="J52" s="544">
        <f t="shared" si="40"/>
        <v>6120</v>
      </c>
      <c r="K52" s="591">
        <f t="shared" si="40"/>
        <v>6120</v>
      </c>
      <c r="L52" s="591">
        <f t="shared" si="40"/>
        <v>14375</v>
      </c>
      <c r="M52" s="591">
        <f>SUM(M50:M51)</f>
        <v>15175</v>
      </c>
      <c r="N52" s="591">
        <f>SUM(N50:N51)</f>
        <v>15175</v>
      </c>
      <c r="O52" s="1408">
        <f>SUM(N52/M52*100)</f>
        <v>100</v>
      </c>
      <c r="P52" s="358">
        <f t="shared" si="40"/>
        <v>4296</v>
      </c>
      <c r="Q52" s="544">
        <f t="shared" si="40"/>
        <v>279473</v>
      </c>
      <c r="R52" s="591">
        <f t="shared" si="40"/>
        <v>262692</v>
      </c>
      <c r="S52" s="591">
        <f t="shared" si="40"/>
        <v>127371</v>
      </c>
      <c r="T52" s="591">
        <f t="shared" si="40"/>
        <v>167620</v>
      </c>
      <c r="U52" s="591">
        <f t="shared" si="40"/>
        <v>0</v>
      </c>
      <c r="V52" s="1408">
        <f>SUM(U52/T52*100)</f>
        <v>0</v>
      </c>
      <c r="W52" s="364">
        <f t="shared" si="40"/>
        <v>450668</v>
      </c>
      <c r="X52" s="362">
        <f t="shared" si="40"/>
        <v>770658</v>
      </c>
      <c r="Y52" s="554">
        <f t="shared" si="40"/>
        <v>765254</v>
      </c>
      <c r="Z52" s="554">
        <f t="shared" si="40"/>
        <v>837053</v>
      </c>
      <c r="AA52" s="554">
        <f t="shared" si="40"/>
        <v>880154</v>
      </c>
      <c r="AB52" s="554">
        <f t="shared" si="40"/>
        <v>369791</v>
      </c>
      <c r="AC52" s="1511">
        <f t="shared" si="36"/>
        <v>42.014352033848624</v>
      </c>
      <c r="AD52" s="364">
        <f t="shared" si="40"/>
        <v>1130792</v>
      </c>
      <c r="AE52" s="565">
        <f t="shared" si="33"/>
        <v>1489996</v>
      </c>
      <c r="AF52" s="569">
        <f t="shared" si="33"/>
        <v>1535738</v>
      </c>
      <c r="AG52" s="569">
        <f t="shared" si="33"/>
        <v>1637586</v>
      </c>
      <c r="AH52" s="569">
        <f t="shared" si="33"/>
        <v>1740481</v>
      </c>
      <c r="AI52" s="569">
        <f t="shared" si="33"/>
        <v>1119845</v>
      </c>
      <c r="AJ52" s="1511">
        <f t="shared" si="37"/>
        <v>64.34112179334333</v>
      </c>
      <c r="AK52" s="364">
        <f aca="true" t="shared" si="41" ref="AK52:AP52">SUM(AK50:AK51)</f>
        <v>351261</v>
      </c>
      <c r="AL52" s="362">
        <f t="shared" si="41"/>
        <v>353662</v>
      </c>
      <c r="AM52" s="554">
        <f t="shared" si="41"/>
        <v>363262</v>
      </c>
      <c r="AN52" s="554">
        <f t="shared" si="41"/>
        <v>369334</v>
      </c>
      <c r="AO52" s="554">
        <f t="shared" si="41"/>
        <v>346086</v>
      </c>
      <c r="AP52" s="554">
        <f t="shared" si="41"/>
        <v>346086</v>
      </c>
      <c r="AQ52" s="1511">
        <f>SUM(AP52/AO52*100)</f>
        <v>100</v>
      </c>
      <c r="AR52" s="448">
        <v>0</v>
      </c>
      <c r="AS52" s="558">
        <f>SUM(AS50:AS51)</f>
        <v>290000</v>
      </c>
      <c r="AT52" s="562">
        <f>SUM(AT50:AT51)</f>
        <v>200000</v>
      </c>
      <c r="AU52" s="562">
        <f>SUM(AU50:AU51)</f>
        <v>201500</v>
      </c>
      <c r="AV52" s="562">
        <f>SUM(AV50:AV51)</f>
        <v>49654</v>
      </c>
      <c r="AW52" s="562">
        <f>SUM(AW50:AW51)</f>
        <v>40000</v>
      </c>
      <c r="AX52" s="1408">
        <f>SUM(AW52/AV52*100)</f>
        <v>80.55745760663794</v>
      </c>
      <c r="AY52" s="511">
        <f>SUM(AD52+AK52+AR52)</f>
        <v>1482053</v>
      </c>
      <c r="AZ52" s="619">
        <f>SUM(AZ50:AZ51)</f>
        <v>2133658</v>
      </c>
      <c r="BA52" s="619">
        <f>SUM(BA50:BA51)</f>
        <v>2099000</v>
      </c>
      <c r="BB52" s="619">
        <f>SUM(BB50:BB51)</f>
        <v>2208420</v>
      </c>
      <c r="BC52" s="619">
        <f>SUM(BC50:BC51)</f>
        <v>2136221</v>
      </c>
      <c r="BD52" s="619">
        <f>SUM(BD50:BD51)</f>
        <v>1505931</v>
      </c>
      <c r="BE52" s="1418">
        <f t="shared" si="35"/>
        <v>70.49509390648252</v>
      </c>
    </row>
    <row r="53" spans="52:56" ht="12.75">
      <c r="AZ53" s="471"/>
      <c r="BA53" s="471"/>
      <c r="BB53" s="471"/>
      <c r="BC53" s="471"/>
      <c r="BD53" s="471"/>
    </row>
  </sheetData>
  <sheetProtection/>
  <mergeCells count="38">
    <mergeCell ref="W7:AC7"/>
    <mergeCell ref="A6:A8"/>
    <mergeCell ref="I6:L7"/>
    <mergeCell ref="A31:A32"/>
    <mergeCell ref="A19:A20"/>
    <mergeCell ref="I31:O31"/>
    <mergeCell ref="I19:O19"/>
    <mergeCell ref="B19:H19"/>
    <mergeCell ref="W43:AC43"/>
    <mergeCell ref="AK6:AQ7"/>
    <mergeCell ref="A3:Z3"/>
    <mergeCell ref="P6:AG6"/>
    <mergeCell ref="N6:N7"/>
    <mergeCell ref="O6:O7"/>
    <mergeCell ref="P7:V7"/>
    <mergeCell ref="B6:H7"/>
    <mergeCell ref="AK43:AQ43"/>
    <mergeCell ref="W19:AC19"/>
    <mergeCell ref="I43:O43"/>
    <mergeCell ref="AR31:AX31"/>
    <mergeCell ref="AK19:AQ19"/>
    <mergeCell ref="AR6:AX7"/>
    <mergeCell ref="AR19:AX19"/>
    <mergeCell ref="AK31:AQ31"/>
    <mergeCell ref="P43:V43"/>
    <mergeCell ref="P31:V31"/>
    <mergeCell ref="P19:V19"/>
    <mergeCell ref="W31:AC31"/>
    <mergeCell ref="B43:H43"/>
    <mergeCell ref="B31:H31"/>
    <mergeCell ref="AY6:BE7"/>
    <mergeCell ref="AY43:BE43"/>
    <mergeCell ref="AY19:BE19"/>
    <mergeCell ref="AD7:AI7"/>
    <mergeCell ref="AD19:AJ19"/>
    <mergeCell ref="AD31:AJ31"/>
    <mergeCell ref="AD43:AJ43"/>
    <mergeCell ref="AR43:AX43"/>
  </mergeCells>
  <printOptions/>
  <pageMargins left="0.44" right="0.5" top="0.81" bottom="0.6" header="0.36" footer="0.5"/>
  <pageSetup fitToWidth="2" fitToHeight="1" horizontalDpi="600" verticalDpi="600" orientation="landscape" paperSize="8" scale="80" r:id="rId1"/>
  <colBreaks count="1" manualBreakCount="1">
    <brk id="2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46.57421875" style="0" customWidth="1"/>
    <col min="2" max="2" width="11.421875" style="50" bestFit="1" customWidth="1"/>
    <col min="3" max="3" width="12.421875" style="0" bestFit="1" customWidth="1"/>
    <col min="4" max="4" width="13.140625" style="700" bestFit="1" customWidth="1"/>
    <col min="5" max="5" width="13.7109375" style="0" bestFit="1" customWidth="1"/>
    <col min="6" max="6" width="13.8515625" style="0" customWidth="1"/>
    <col min="7" max="7" width="9.57421875" style="0" bestFit="1" customWidth="1"/>
    <col min="8" max="8" width="11.421875" style="1373" customWidth="1"/>
  </cols>
  <sheetData>
    <row r="1" spans="1:12" ht="12.75">
      <c r="A1" s="1986" t="s">
        <v>608</v>
      </c>
      <c r="B1" s="1986"/>
      <c r="C1" s="8"/>
      <c r="D1" s="8"/>
      <c r="E1" s="8"/>
      <c r="F1" s="8"/>
      <c r="G1" s="8"/>
      <c r="H1" s="1482"/>
      <c r="I1" s="8"/>
      <c r="J1" s="8"/>
      <c r="K1" s="8"/>
      <c r="L1" s="8"/>
    </row>
    <row r="2" spans="1:12" ht="15">
      <c r="A2" s="45"/>
      <c r="B2" s="11"/>
      <c r="C2" s="8"/>
      <c r="D2" s="8"/>
      <c r="E2" s="8"/>
      <c r="F2" s="8"/>
      <c r="G2" s="8"/>
      <c r="H2" s="1482"/>
      <c r="I2" s="8"/>
      <c r="J2" s="8"/>
      <c r="K2" s="8"/>
      <c r="L2" s="8"/>
    </row>
    <row r="3" spans="1:8" ht="15">
      <c r="A3" s="2043" t="s">
        <v>995</v>
      </c>
      <c r="B3" s="2043"/>
      <c r="C3" s="2043"/>
      <c r="D3" s="2043"/>
      <c r="E3" s="2043"/>
      <c r="F3" s="2043"/>
      <c r="G3" s="2043"/>
      <c r="H3" s="2043"/>
    </row>
    <row r="4" spans="1:8" s="8" customFormat="1" ht="20.25" customHeight="1" thickBot="1">
      <c r="A4" s="13"/>
      <c r="B4" s="71"/>
      <c r="C4" s="71"/>
      <c r="D4" s="71"/>
      <c r="E4" s="71"/>
      <c r="F4" s="71"/>
      <c r="G4" s="71"/>
      <c r="H4" s="1423" t="s">
        <v>1454</v>
      </c>
    </row>
    <row r="5" spans="1:8" s="72" customFormat="1" ht="25.5" customHeight="1" thickBot="1">
      <c r="A5" s="74" t="s">
        <v>1506</v>
      </c>
      <c r="B5" s="1489" t="s">
        <v>515</v>
      </c>
      <c r="C5" s="372" t="s">
        <v>516</v>
      </c>
      <c r="D5" s="372" t="s">
        <v>655</v>
      </c>
      <c r="E5" s="372" t="s">
        <v>678</v>
      </c>
      <c r="F5" s="372" t="s">
        <v>697</v>
      </c>
      <c r="G5" s="372" t="s">
        <v>730</v>
      </c>
      <c r="H5" s="1394" t="s">
        <v>1483</v>
      </c>
    </row>
    <row r="6" spans="1:8" s="72" customFormat="1" ht="23.25" customHeight="1" thickBot="1">
      <c r="A6" s="1483" t="s">
        <v>53</v>
      </c>
      <c r="B6" s="1484">
        <f aca="true" t="shared" si="0" ref="B6:G6">SUM(B7:B11)</f>
        <v>4872</v>
      </c>
      <c r="C6" s="1485">
        <f t="shared" si="0"/>
        <v>5010</v>
      </c>
      <c r="D6" s="1486">
        <f t="shared" si="0"/>
        <v>5010</v>
      </c>
      <c r="E6" s="1487">
        <f t="shared" si="0"/>
        <v>6782</v>
      </c>
      <c r="F6" s="1485">
        <f>SUM(F7:F11)</f>
        <v>5519</v>
      </c>
      <c r="G6" s="1485">
        <f t="shared" si="0"/>
        <v>5519</v>
      </c>
      <c r="H6" s="1488">
        <f>SUM(G6/F6*100)</f>
        <v>100</v>
      </c>
    </row>
    <row r="7" spans="1:8" ht="20.25" customHeight="1">
      <c r="A7" s="49" t="s">
        <v>59</v>
      </c>
      <c r="B7" s="49">
        <v>3932</v>
      </c>
      <c r="C7" s="610">
        <v>4070</v>
      </c>
      <c r="D7" s="702">
        <v>4070</v>
      </c>
      <c r="E7" s="693">
        <v>4070</v>
      </c>
      <c r="F7" s="610">
        <v>3932</v>
      </c>
      <c r="G7" s="610">
        <v>3932</v>
      </c>
      <c r="H7" s="1424">
        <f>SUM(G7/F7*100)</f>
        <v>100</v>
      </c>
    </row>
    <row r="8" spans="1:8" ht="20.25" customHeight="1">
      <c r="A8" s="49" t="s">
        <v>60</v>
      </c>
      <c r="B8" s="49">
        <v>540</v>
      </c>
      <c r="C8" s="610">
        <v>540</v>
      </c>
      <c r="D8" s="702">
        <v>540</v>
      </c>
      <c r="E8" s="693">
        <v>540</v>
      </c>
      <c r="F8" s="610">
        <v>1065</v>
      </c>
      <c r="G8" s="610">
        <v>1065</v>
      </c>
      <c r="H8" s="1424">
        <f>SUM(G8/F8*100)</f>
        <v>100</v>
      </c>
    </row>
    <row r="9" spans="1:8" ht="21" customHeight="1">
      <c r="A9" s="49" t="s">
        <v>708</v>
      </c>
      <c r="B9" s="49">
        <v>400</v>
      </c>
      <c r="C9" s="610">
        <v>400</v>
      </c>
      <c r="D9" s="702">
        <v>400</v>
      </c>
      <c r="E9" s="693">
        <v>400</v>
      </c>
      <c r="F9" s="610">
        <v>0</v>
      </c>
      <c r="G9" s="610">
        <v>0</v>
      </c>
      <c r="H9" s="1424">
        <v>0</v>
      </c>
    </row>
    <row r="10" spans="1:8" ht="21" customHeight="1">
      <c r="A10" s="48" t="s">
        <v>690</v>
      </c>
      <c r="B10" s="49">
        <v>0</v>
      </c>
      <c r="C10" s="610">
        <v>0</v>
      </c>
      <c r="D10" s="702">
        <v>0</v>
      </c>
      <c r="E10" s="693">
        <v>1772</v>
      </c>
      <c r="F10" s="610">
        <v>0</v>
      </c>
      <c r="G10" s="610">
        <v>0</v>
      </c>
      <c r="H10" s="1424">
        <v>0</v>
      </c>
    </row>
    <row r="11" spans="1:8" ht="19.5" customHeight="1" thickBot="1">
      <c r="A11" s="48" t="s">
        <v>263</v>
      </c>
      <c r="B11" s="48">
        <v>0</v>
      </c>
      <c r="C11" s="613">
        <v>0</v>
      </c>
      <c r="D11" s="704">
        <v>0</v>
      </c>
      <c r="E11" s="695">
        <v>0</v>
      </c>
      <c r="F11" s="613">
        <v>522</v>
      </c>
      <c r="G11" s="613">
        <v>522</v>
      </c>
      <c r="H11" s="1516">
        <f>SUM(G11/F11*100)</f>
        <v>100</v>
      </c>
    </row>
    <row r="12" spans="1:8" s="72" customFormat="1" ht="25.5" customHeight="1" thickBot="1">
      <c r="A12" s="157" t="s">
        <v>54</v>
      </c>
      <c r="B12" s="518">
        <f aca="true" t="shared" si="1" ref="B12:G12">SUM(B13:B27)</f>
        <v>26826</v>
      </c>
      <c r="C12" s="609">
        <f t="shared" si="1"/>
        <v>29898</v>
      </c>
      <c r="D12" s="701">
        <f t="shared" si="1"/>
        <v>32355</v>
      </c>
      <c r="E12" s="692">
        <f t="shared" si="1"/>
        <v>33487</v>
      </c>
      <c r="F12" s="609">
        <f>SUM(F13:F27)</f>
        <v>36369</v>
      </c>
      <c r="G12" s="609">
        <f t="shared" si="1"/>
        <v>36369</v>
      </c>
      <c r="H12" s="1488">
        <f>SUM(G12/F12*100)</f>
        <v>100</v>
      </c>
    </row>
    <row r="13" spans="1:8" ht="21" customHeight="1">
      <c r="A13" s="158" t="s">
        <v>61</v>
      </c>
      <c r="B13" s="158">
        <v>23000</v>
      </c>
      <c r="C13" s="612">
        <v>23084</v>
      </c>
      <c r="D13" s="705">
        <v>23084</v>
      </c>
      <c r="E13" s="696">
        <v>24196</v>
      </c>
      <c r="F13" s="612">
        <v>27924</v>
      </c>
      <c r="G13" s="612">
        <v>27924</v>
      </c>
      <c r="H13" s="1424">
        <f>SUM(G13/F13*100)</f>
        <v>100</v>
      </c>
    </row>
    <row r="14" spans="1:8" ht="21" customHeight="1">
      <c r="A14" s="48" t="s">
        <v>690</v>
      </c>
      <c r="B14" s="49">
        <v>0</v>
      </c>
      <c r="C14" s="610">
        <v>0</v>
      </c>
      <c r="D14" s="702">
        <v>0</v>
      </c>
      <c r="E14" s="693">
        <v>0</v>
      </c>
      <c r="F14" s="610">
        <v>1715</v>
      </c>
      <c r="G14" s="610">
        <v>1715</v>
      </c>
      <c r="H14" s="1424">
        <f>SUM(G14/F14*100)</f>
        <v>100</v>
      </c>
    </row>
    <row r="15" spans="1:8" ht="19.5" customHeight="1">
      <c r="A15" s="48" t="s">
        <v>263</v>
      </c>
      <c r="B15" s="48">
        <v>522</v>
      </c>
      <c r="C15" s="613">
        <v>522</v>
      </c>
      <c r="D15" s="704">
        <v>522</v>
      </c>
      <c r="E15" s="695">
        <v>522</v>
      </c>
      <c r="F15" s="613">
        <v>0</v>
      </c>
      <c r="G15" s="613">
        <v>0</v>
      </c>
      <c r="H15" s="1425">
        <v>0</v>
      </c>
    </row>
    <row r="16" spans="1:8" ht="21" customHeight="1">
      <c r="A16" s="49" t="s">
        <v>62</v>
      </c>
      <c r="B16" s="49">
        <v>837</v>
      </c>
      <c r="C16" s="610">
        <v>837</v>
      </c>
      <c r="D16" s="702">
        <v>837</v>
      </c>
      <c r="E16" s="693">
        <v>837</v>
      </c>
      <c r="F16" s="610">
        <v>1078</v>
      </c>
      <c r="G16" s="610">
        <v>1078</v>
      </c>
      <c r="H16" s="1424">
        <f>SUM(G16/F16*100)</f>
        <v>100</v>
      </c>
    </row>
    <row r="17" spans="1:8" ht="18.75" customHeight="1">
      <c r="A17" s="49" t="s">
        <v>707</v>
      </c>
      <c r="B17" s="49">
        <v>632</v>
      </c>
      <c r="C17" s="610">
        <v>632</v>
      </c>
      <c r="D17" s="702">
        <v>632</v>
      </c>
      <c r="E17" s="693">
        <v>632</v>
      </c>
      <c r="F17" s="610">
        <v>0</v>
      </c>
      <c r="G17" s="610">
        <v>0</v>
      </c>
      <c r="H17" s="1424">
        <v>0</v>
      </c>
    </row>
    <row r="18" spans="1:8" ht="18.75" customHeight="1">
      <c r="A18" s="49" t="s">
        <v>259</v>
      </c>
      <c r="B18" s="49">
        <v>291</v>
      </c>
      <c r="C18" s="610">
        <v>291</v>
      </c>
      <c r="D18" s="702">
        <v>291</v>
      </c>
      <c r="E18" s="693">
        <v>291</v>
      </c>
      <c r="F18" s="610">
        <v>0</v>
      </c>
      <c r="G18" s="610">
        <v>0</v>
      </c>
      <c r="H18" s="1424">
        <v>0</v>
      </c>
    </row>
    <row r="19" spans="1:8" ht="18" customHeight="1">
      <c r="A19" s="49" t="s">
        <v>63</v>
      </c>
      <c r="B19" s="49">
        <v>100</v>
      </c>
      <c r="C19" s="610">
        <v>100</v>
      </c>
      <c r="D19" s="702">
        <v>100</v>
      </c>
      <c r="E19" s="693">
        <v>100</v>
      </c>
      <c r="F19" s="610">
        <v>0</v>
      </c>
      <c r="G19" s="610">
        <v>0</v>
      </c>
      <c r="H19" s="1424">
        <v>0</v>
      </c>
    </row>
    <row r="20" spans="1:8" ht="20.25" customHeight="1">
      <c r="A20" s="49" t="s">
        <v>64</v>
      </c>
      <c r="B20" s="49">
        <v>37</v>
      </c>
      <c r="C20" s="610">
        <v>37</v>
      </c>
      <c r="D20" s="702">
        <v>37</v>
      </c>
      <c r="E20" s="693">
        <v>37</v>
      </c>
      <c r="F20" s="610">
        <v>37</v>
      </c>
      <c r="G20" s="610">
        <v>37</v>
      </c>
      <c r="H20" s="1424">
        <f>SUM(G20/F20*100)</f>
        <v>100</v>
      </c>
    </row>
    <row r="21" spans="1:8" ht="20.25" customHeight="1">
      <c r="A21" s="312" t="s">
        <v>260</v>
      </c>
      <c r="B21" s="312">
        <v>150</v>
      </c>
      <c r="C21" s="614">
        <v>150</v>
      </c>
      <c r="D21" s="706">
        <v>150</v>
      </c>
      <c r="E21" s="697">
        <v>150</v>
      </c>
      <c r="F21" s="614">
        <v>150</v>
      </c>
      <c r="G21" s="614">
        <v>150</v>
      </c>
      <c r="H21" s="1424">
        <f>SUM(G21/F21*100)</f>
        <v>100</v>
      </c>
    </row>
    <row r="22" spans="1:8" ht="20.25" customHeight="1">
      <c r="A22" s="312" t="s">
        <v>261</v>
      </c>
      <c r="B22" s="312">
        <v>57</v>
      </c>
      <c r="C22" s="614">
        <v>57</v>
      </c>
      <c r="D22" s="706">
        <v>57</v>
      </c>
      <c r="E22" s="697">
        <v>57</v>
      </c>
      <c r="F22" s="614">
        <v>0</v>
      </c>
      <c r="G22" s="614">
        <v>0</v>
      </c>
      <c r="H22" s="1424">
        <v>0</v>
      </c>
    </row>
    <row r="23" spans="1:8" ht="20.25" customHeight="1">
      <c r="A23" s="312" t="s">
        <v>688</v>
      </c>
      <c r="B23" s="312">
        <v>0</v>
      </c>
      <c r="C23" s="614">
        <v>0</v>
      </c>
      <c r="D23" s="706">
        <v>0</v>
      </c>
      <c r="E23" s="697">
        <v>20</v>
      </c>
      <c r="F23" s="614">
        <v>20</v>
      </c>
      <c r="G23" s="614">
        <v>20</v>
      </c>
      <c r="H23" s="1424">
        <f>SUM(G23/F23*100)</f>
        <v>100</v>
      </c>
    </row>
    <row r="24" spans="1:8" ht="20.25" customHeight="1">
      <c r="A24" s="49" t="s">
        <v>264</v>
      </c>
      <c r="B24" s="49">
        <v>1200</v>
      </c>
      <c r="C24" s="610">
        <v>1200</v>
      </c>
      <c r="D24" s="702">
        <v>1200</v>
      </c>
      <c r="E24" s="693">
        <v>1200</v>
      </c>
      <c r="F24" s="610">
        <v>0</v>
      </c>
      <c r="G24" s="610">
        <v>0</v>
      </c>
      <c r="H24" s="1424">
        <v>0</v>
      </c>
    </row>
    <row r="25" spans="1:8" ht="19.5" customHeight="1">
      <c r="A25" s="49" t="s">
        <v>709</v>
      </c>
      <c r="B25" s="49">
        <v>0</v>
      </c>
      <c r="C25" s="610">
        <v>0</v>
      </c>
      <c r="D25" s="702">
        <v>300</v>
      </c>
      <c r="E25" s="693">
        <v>300</v>
      </c>
      <c r="F25" s="610">
        <v>300</v>
      </c>
      <c r="G25" s="610">
        <v>300</v>
      </c>
      <c r="H25" s="1424">
        <f aca="true" t="shared" si="2" ref="H25:H30">SUM(G25/F25*100)</f>
        <v>100</v>
      </c>
    </row>
    <row r="26" spans="1:8" s="5" customFormat="1" ht="22.5" customHeight="1">
      <c r="A26" s="49" t="s">
        <v>673</v>
      </c>
      <c r="B26" s="49">
        <v>0</v>
      </c>
      <c r="C26" s="610">
        <v>0</v>
      </c>
      <c r="D26" s="702">
        <v>2157</v>
      </c>
      <c r="E26" s="693">
        <v>2157</v>
      </c>
      <c r="F26" s="610">
        <v>2157</v>
      </c>
      <c r="G26" s="610">
        <v>2157</v>
      </c>
      <c r="H26" s="1424">
        <f t="shared" si="2"/>
        <v>100</v>
      </c>
    </row>
    <row r="27" spans="1:8" ht="23.25" customHeight="1" thickBot="1">
      <c r="A27" s="521" t="s">
        <v>537</v>
      </c>
      <c r="B27" s="521">
        <v>0</v>
      </c>
      <c r="C27" s="611">
        <v>2988</v>
      </c>
      <c r="D27" s="703">
        <v>2988</v>
      </c>
      <c r="E27" s="694">
        <v>2988</v>
      </c>
      <c r="F27" s="611">
        <v>2988</v>
      </c>
      <c r="G27" s="611">
        <v>2988</v>
      </c>
      <c r="H27" s="1516">
        <f t="shared" si="2"/>
        <v>100</v>
      </c>
    </row>
    <row r="28" spans="1:8" ht="24" customHeight="1" thickBot="1">
      <c r="A28" s="321" t="s">
        <v>54</v>
      </c>
      <c r="B28" s="519">
        <f aca="true" t="shared" si="3" ref="B28:G28">SUM(B6+B12)</f>
        <v>31698</v>
      </c>
      <c r="C28" s="615">
        <f t="shared" si="3"/>
        <v>34908</v>
      </c>
      <c r="D28" s="707">
        <f t="shared" si="3"/>
        <v>37365</v>
      </c>
      <c r="E28" s="698">
        <f t="shared" si="3"/>
        <v>40269</v>
      </c>
      <c r="F28" s="615">
        <f>SUM(F6+F12)</f>
        <v>41888</v>
      </c>
      <c r="G28" s="615">
        <f t="shared" si="3"/>
        <v>41888</v>
      </c>
      <c r="H28" s="1488">
        <f>SUM(G28/F28*100)</f>
        <v>100</v>
      </c>
    </row>
    <row r="29" spans="1:8" ht="24.75" customHeight="1">
      <c r="A29" s="158" t="s">
        <v>262</v>
      </c>
      <c r="B29" s="158">
        <v>6120</v>
      </c>
      <c r="C29" s="612">
        <v>6120</v>
      </c>
      <c r="D29" s="705">
        <v>6120</v>
      </c>
      <c r="E29" s="696">
        <v>6120</v>
      </c>
      <c r="F29" s="612">
        <v>6120</v>
      </c>
      <c r="G29" s="612">
        <v>6120</v>
      </c>
      <c r="H29" s="1424">
        <f t="shared" si="2"/>
        <v>100</v>
      </c>
    </row>
    <row r="30" spans="1:8" ht="24.75" customHeight="1" thickBot="1">
      <c r="A30" s="521" t="s">
        <v>689</v>
      </c>
      <c r="B30" s="521">
        <v>0</v>
      </c>
      <c r="C30" s="611">
        <v>0</v>
      </c>
      <c r="D30" s="703">
        <v>0</v>
      </c>
      <c r="E30" s="694">
        <v>8255</v>
      </c>
      <c r="F30" s="611">
        <v>8255</v>
      </c>
      <c r="G30" s="611">
        <v>8255</v>
      </c>
      <c r="H30" s="1516">
        <f t="shared" si="2"/>
        <v>100</v>
      </c>
    </row>
    <row r="31" spans="1:8" ht="22.5" customHeight="1" thickBot="1">
      <c r="A31" s="517" t="s">
        <v>291</v>
      </c>
      <c r="B31" s="520">
        <f>SUM(B29)</f>
        <v>6120</v>
      </c>
      <c r="C31" s="408">
        <f>SUM(C29)</f>
        <v>6120</v>
      </c>
      <c r="D31" s="708">
        <f>SUM(D29)</f>
        <v>6120</v>
      </c>
      <c r="E31" s="699">
        <f>SUM(E29:E30)</f>
        <v>14375</v>
      </c>
      <c r="F31" s="408">
        <f>SUM(F29:F30)</f>
        <v>14375</v>
      </c>
      <c r="G31" s="408">
        <f>SUM(G29:G30)</f>
        <v>14375</v>
      </c>
      <c r="H31" s="1488">
        <f>SUM(G31/F31*100)</f>
        <v>100</v>
      </c>
    </row>
    <row r="32" spans="1:8" ht="26.25" customHeight="1" thickBot="1">
      <c r="A32" s="204" t="s">
        <v>292</v>
      </c>
      <c r="B32" s="520">
        <f aca="true" t="shared" si="4" ref="B32:G32">SUM(B28+B31)</f>
        <v>37818</v>
      </c>
      <c r="C32" s="408">
        <f t="shared" si="4"/>
        <v>41028</v>
      </c>
      <c r="D32" s="708">
        <f t="shared" si="4"/>
        <v>43485</v>
      </c>
      <c r="E32" s="699">
        <f t="shared" si="4"/>
        <v>54644</v>
      </c>
      <c r="F32" s="408">
        <f t="shared" si="4"/>
        <v>56263</v>
      </c>
      <c r="G32" s="408">
        <f t="shared" si="4"/>
        <v>56263</v>
      </c>
      <c r="H32" s="1488">
        <f>SUM(G32/F32*100)</f>
        <v>100</v>
      </c>
    </row>
  </sheetData>
  <sheetProtection/>
  <mergeCells count="2">
    <mergeCell ref="A1:B1"/>
    <mergeCell ref="A3:H3"/>
  </mergeCells>
  <printOptions/>
  <pageMargins left="1.47" right="0.75" top="0.42" bottom="0.6" header="0.28" footer="0.5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</dc:creator>
  <cp:keywords/>
  <dc:description/>
  <cp:lastModifiedBy>MGR</cp:lastModifiedBy>
  <cp:lastPrinted>2015-04-23T19:43:27Z</cp:lastPrinted>
  <dcterms:created xsi:type="dcterms:W3CDTF">2007-02-12T10:49:30Z</dcterms:created>
  <dcterms:modified xsi:type="dcterms:W3CDTF">2015-04-24T12:58:03Z</dcterms:modified>
  <cp:category/>
  <cp:version/>
  <cp:contentType/>
  <cp:contentStatus/>
</cp:coreProperties>
</file>