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35" activeTab="5"/>
  </bookViews>
  <sheets>
    <sheet name="Bevétel" sheetId="1" r:id="rId1"/>
    <sheet name="Kiadás" sheetId="2" r:id="rId2"/>
    <sheet name="1_mell" sheetId="3" r:id="rId3"/>
    <sheet name="1_2_mell" sheetId="4" r:id="rId4"/>
    <sheet name="2_Ktsv_bev_kiad" sheetId="5" r:id="rId5"/>
    <sheet name="3_Város_össz" sheetId="6" r:id="rId6"/>
    <sheet name="4_Norm" sheetId="7" r:id="rId7"/>
    <sheet name="5_Feladat" sheetId="8" r:id="rId8"/>
    <sheet name="6_Bev_kiad" sheetId="9" r:id="rId9"/>
    <sheet name="7_Céltám" sheetId="10" r:id="rId10"/>
    <sheet name="8_Felhalm" sheetId="11" r:id="rId11"/>
    <sheet name="9_Szoc" sheetId="12" r:id="rId12"/>
    <sheet name="10_létszám" sheetId="13" r:id="rId13"/>
    <sheet name="11_Több_éves" sheetId="14" r:id="rId14"/>
    <sheet name="12_közv_tám" sheetId="15" r:id="rId15"/>
    <sheet name="13_kölcs" sheetId="16" r:id="rId16"/>
    <sheet name="14_pü_terv" sheetId="17" r:id="rId17"/>
    <sheet name="15_Finansz" sheetId="18" r:id="rId18"/>
    <sheet name="16_mell" sheetId="19" r:id="rId19"/>
    <sheet name="17_mell" sheetId="20" r:id="rId20"/>
    <sheet name="18_maradv" sheetId="21" r:id="rId21"/>
    <sheet name="19_mérleg" sheetId="22" r:id="rId22"/>
    <sheet name="20_mell" sheetId="23" r:id="rId23"/>
    <sheet name="21_mell" sheetId="24" r:id="rId24"/>
    <sheet name="22_mell" sheetId="25" r:id="rId25"/>
    <sheet name="23_mell" sheetId="26" r:id="rId26"/>
    <sheet name="24_mell" sheetId="27" r:id="rId27"/>
    <sheet name="25_mell" sheetId="28" r:id="rId28"/>
    <sheet name="26_MSZE" sheetId="29" r:id="rId29"/>
    <sheet name="27_mell" sheetId="30" r:id="rId30"/>
    <sheet name="28_mell" sheetId="31" r:id="rId31"/>
    <sheet name="29_mell" sheetId="32" r:id="rId32"/>
    <sheet name="30_mell" sheetId="33" r:id="rId33"/>
    <sheet name="31_mell" sheetId="34" r:id="rId34"/>
  </sheets>
  <externalReferences>
    <externalReference r:id="rId37"/>
  </externalReferences>
  <definedNames>
    <definedName name="_xlnm.Print_Area" localSheetId="12">'10_létszám'!$A$1:$E$21</definedName>
    <definedName name="_xlnm.Print_Area" localSheetId="4">'2_Ktsv_bev_kiad'!$A$1:$BA$122</definedName>
    <definedName name="_xlnm.Print_Area" localSheetId="0">'Bevétel'!$A$1:$O$137</definedName>
  </definedNames>
  <calcPr fullCalcOnLoad="1"/>
</workbook>
</file>

<file path=xl/sharedStrings.xml><?xml version="1.0" encoding="utf-8"?>
<sst xmlns="http://schemas.openxmlformats.org/spreadsheetml/2006/main" count="4598" uniqueCount="2199">
  <si>
    <t>Város Össz.</t>
  </si>
  <si>
    <t>Eredeti előirányzat    2016.01.01.</t>
  </si>
  <si>
    <t>I. módosítás    2016.06.30.</t>
  </si>
  <si>
    <t>Működési célú támogatások áht-n belülről (B11+B12+B13+B14+B15+B16)</t>
  </si>
  <si>
    <t>Egyéb működési célú támogatások bevételei áht-n belülről</t>
  </si>
  <si>
    <t>Felhalmozási célú támogatások áht-n belülről (B21-B25)  ebből</t>
  </si>
  <si>
    <t>Egyéb felhalmozási célú támogatások bevételei áht-n belülről</t>
  </si>
  <si>
    <t> Működési célú visszatérítendő támogatások, kölcsönök visszatérülése áht-n kívülről </t>
  </si>
  <si>
    <t>áht-n belüli negelőlegezés</t>
  </si>
  <si>
    <t>Felhalmozási célú garancia- és kezességvállalásból származó kifizetés áht-n belülre</t>
  </si>
  <si>
    <t xml:space="preserve">  Október   23.-i  Kitüntetés.  Svk Közalapítvány</t>
  </si>
  <si>
    <t>103</t>
  </si>
  <si>
    <t>D/II/1a - ebből: költségvetési évet követően esedékes követelések működési célú visszatérítendő támogatások, kölcsönök visszatérülésére államháztartáson belülről</t>
  </si>
  <si>
    <t>104</t>
  </si>
  <si>
    <t>D/II/2 Költségvetési évet követően esedékes követelések felhalmozási célú támogatások bevételeire államháztartáson belülről (&gt;=D/II/2a)</t>
  </si>
  <si>
    <t>105</t>
  </si>
  <si>
    <t>D/II/2a - ebből: költségvetési évet követően esedékes követelések felhalmozási célú visszatérítendő támogatások, kölcsönök visszatérülésére államháztartáson belülről</t>
  </si>
  <si>
    <t>106</t>
  </si>
  <si>
    <t>D/II/3 Költségvetési évet követően esedékes követelések közhatalmi bevételre (=D/II/3a+…+D/II/3f)</t>
  </si>
  <si>
    <t>107</t>
  </si>
  <si>
    <t>D/II/3a - ebből: költségvetési évet követően esedékes követelések jövedelemadókra</t>
  </si>
  <si>
    <t>108</t>
  </si>
  <si>
    <t>D/II/3b - ebből: költségvetési évet követően esedékes követelések szociális hozzájárulási adóra és járulékokra</t>
  </si>
  <si>
    <t>109</t>
  </si>
  <si>
    <t>D/II/3c - ebből: költségvetési évet követően esedékes követelések bérhez és foglalkoztatáshoz kapcsolódó adókra</t>
  </si>
  <si>
    <t>110</t>
  </si>
  <si>
    <t>D/II/3d - ebből: költségvetési évet követően esedékes követelések vagyoni típusú adókra</t>
  </si>
  <si>
    <t>111</t>
  </si>
  <si>
    <t>D/II/3e - ebből: költségvetési évet követően esedékes követelések termékek és szolgáltatások adóira</t>
  </si>
  <si>
    <t>112</t>
  </si>
  <si>
    <t>D/II/3f - ebből: költségvetési évet követően esedékes követelések egyéb közhatalmi bevételekre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</si>
  <si>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</si>
  <si>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</si>
  <si>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</si>
  <si>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</si>
  <si>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115</t>
  </si>
  <si>
    <t>D/II/4b - ebből: költségvetési évet követően esedékes követelések tulajdonosi bevételekre</t>
  </si>
  <si>
    <t>116</t>
  </si>
  <si>
    <t>D/II/4c - ebből: költségvetési évet követően esedékes követelések ellátási díjakra</t>
  </si>
  <si>
    <t>117</t>
  </si>
  <si>
    <t>D/II/4d - ebből: költségvetési évet követően esedékes követelések kiszámlázott általános forgalmi adóra</t>
  </si>
  <si>
    <t>118</t>
  </si>
  <si>
    <t>D/II/4e - ebből: költségvetési évet követően esedékes követelések általános forgalmi adó visszatérítésére</t>
  </si>
  <si>
    <t>119</t>
  </si>
  <si>
    <t>D/II/4f - ebből: költségvetési évet követően esedékes követelések kamatbevételekre és más nyereségjellegű bevételekre</t>
  </si>
  <si>
    <t>120</t>
  </si>
  <si>
    <t>D/II/4g - ebből: költségvetési évet követően esedékes követelések egyéb pénzügyi műveletek bevételeire</t>
  </si>
  <si>
    <t>121</t>
  </si>
  <si>
    <t>D/II/4h - ebből: költségvetési évet követően esedékes követelések biztosító által fizetett kártérítésre</t>
  </si>
  <si>
    <t>122</t>
  </si>
  <si>
    <t>D/II/4i - ebből: költségvetési évet követően esedékes követelések egyéb működési bevételekre</t>
  </si>
  <si>
    <t>123</t>
  </si>
  <si>
    <t>D/II/5 Költségvetési évet követően esedékes követelések felhalmozási bevételre (=D/II/5a+…+D/II/5e)</t>
  </si>
  <si>
    <t>124</t>
  </si>
  <si>
    <t>D/II/5a - ebből: költségvetési évet követően esedékes követelések immateriális javak értékesítésére</t>
  </si>
  <si>
    <t>125</t>
  </si>
  <si>
    <t>D/II/5b - ebből: költségvetési évet követően esedékes követelések ingatlanok értékesítésére</t>
  </si>
  <si>
    <t>126</t>
  </si>
  <si>
    <t>D/II/5c - ebből: költségvetési évet követően esedékes követelések egyéb tárgyi eszközök értékesítésére</t>
  </si>
  <si>
    <t>127</t>
  </si>
  <si>
    <t>D/II/5d - ebből: költségvetési évet követően esedékes követelések részesedések értékesítésére</t>
  </si>
  <si>
    <t>128</t>
  </si>
  <si>
    <t>D/II/5e - ebből: költségvetési évet követően esedékes követelések részesedések megszűnéséhez kapcsolódó bevételekre</t>
  </si>
  <si>
    <t>129</t>
  </si>
  <si>
    <t>Kincstárjegy beváltás, vásárlás átvezetés Felhalm.bevét-re</t>
  </si>
  <si>
    <t xml:space="preserve">      Homokhátsági Vízitársulat működési hj.</t>
  </si>
  <si>
    <t xml:space="preserve">      Borút tagdíj</t>
  </si>
  <si>
    <t xml:space="preserve">      Vasutas tagdíj</t>
  </si>
  <si>
    <t>Egyesített Szoc. Intézmény</t>
  </si>
  <si>
    <t>Közművelődési Intézmény</t>
  </si>
  <si>
    <t>Változás (+/-)</t>
  </si>
  <si>
    <t>Egység</t>
  </si>
  <si>
    <t>ESZI</t>
  </si>
  <si>
    <t>Lakott külterület</t>
  </si>
  <si>
    <t>Gyermekjóléti szolg.</t>
  </si>
  <si>
    <t xml:space="preserve">Szociális étkezés </t>
  </si>
  <si>
    <t xml:space="preserve">Házi segítségnyújtás </t>
  </si>
  <si>
    <t xml:space="preserve">  Rákóczi Szövetség Beíratkozási Programja</t>
  </si>
  <si>
    <t>Tagdíjjak</t>
  </si>
  <si>
    <t>Társult feladatok finanszírozása Műk.c.pe.át.ÁHB</t>
  </si>
  <si>
    <t>Működési célú pénzeszköz átadás  ÁHK</t>
  </si>
  <si>
    <t>Működési célú pénzeszközátadás Összesen  ÁHB+ÁHK</t>
  </si>
  <si>
    <t xml:space="preserve">2/PH Intézményfinansz. PH  Bérrendezés  </t>
  </si>
  <si>
    <t xml:space="preserve">Önk.2/PH Intézményfinansz. PH  Bérrendezés  </t>
  </si>
  <si>
    <t>Állami támogatás megelőlegezés vissza.fizetése</t>
  </si>
  <si>
    <t>36.</t>
  </si>
  <si>
    <t>Áll.t.megelőlegezés ei.</t>
  </si>
  <si>
    <t>5/OVI Intf.Kerámiaégető kemence besz. Óvodába</t>
  </si>
  <si>
    <t>Önk5/OVI Intf.Kerámiaégető kemence besz. Óvodába</t>
  </si>
  <si>
    <t xml:space="preserve">   PH  Egyéb eszk.besz.számítógépek</t>
  </si>
  <si>
    <t xml:space="preserve">    Művelőd.Ház   Egyéb eszk.besz.Könyv.beszerzés</t>
  </si>
  <si>
    <t>D/III/1c - ebből: készletekre adott előlegek</t>
  </si>
  <si>
    <t>D/III/1d - ebből: igénybe vett szolgáltatásra adott előlegek</t>
  </si>
  <si>
    <t>148</t>
  </si>
  <si>
    <t>149</t>
  </si>
  <si>
    <t>D/III/1f - ebből: túlfizetések, téves és visszajáró kifizetések</t>
  </si>
  <si>
    <t>150</t>
  </si>
  <si>
    <t>D/III/2 Továbbadási célból folyósított támogatások, ellátások elszámolása</t>
  </si>
  <si>
    <t>151</t>
  </si>
  <si>
    <t>D/III/3 Más által beszedett bevételek elszámolása</t>
  </si>
  <si>
    <t>D/III/4 Forgótőke elszámolása</t>
  </si>
  <si>
    <t>153</t>
  </si>
  <si>
    <t>154</t>
  </si>
  <si>
    <t>D/III/6 Nem társadalombiztosítás pénzügyi alapjait terhelő kifizetett ellátások megtérítésének elszámolása</t>
  </si>
  <si>
    <t>155</t>
  </si>
  <si>
    <t>D/III/7 Folyósított, megelőlegezett társadalombiztosítási és családtámogatási ellátások elszámolása</t>
  </si>
  <si>
    <t>156</t>
  </si>
  <si>
    <t>D/III/8 Részesedésszerzés esetén átadott eszközök</t>
  </si>
  <si>
    <t>D/III/9 Letétre, megőrzésre, fedezetkezelésre átadott pénzeszközök, biztosítékok</t>
  </si>
  <si>
    <t>159</t>
  </si>
  <si>
    <t>160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</si>
  <si>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</si>
  <si>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</si>
  <si>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</si>
  <si>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</si>
  <si>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</si>
  <si>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</si>
  <si>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</si>
  <si>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</si>
  <si>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</si>
  <si>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</si>
  <si>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</si>
  <si>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</si>
  <si>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177</t>
  </si>
  <si>
    <t>178</t>
  </si>
  <si>
    <t>179</t>
  </si>
  <si>
    <t>G/III/1 Megszűnés miatt átvett lekötött betétek könyv szerinti értéke és változása</t>
  </si>
  <si>
    <t>180</t>
  </si>
  <si>
    <t>G/III/2 Megszűnés miatt átvett egyéb pénzeszközök könyv szerinti értéke és változása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</si>
  <si>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</si>
  <si>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</si>
  <si>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</si>
  <si>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</si>
  <si>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</si>
  <si>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184</t>
  </si>
  <si>
    <t>185</t>
  </si>
  <si>
    <t>186</t>
  </si>
  <si>
    <t>187</t>
  </si>
  <si>
    <t>188</t>
  </si>
  <si>
    <t>189</t>
  </si>
  <si>
    <t>190</t>
  </si>
  <si>
    <t>H/I/4 Költségvetési évben esedékes kötelezettségek ellátottak pénzbeli juttatásaira</t>
  </si>
  <si>
    <t>191</t>
  </si>
  <si>
    <t>H/I/5 Költségvetési évben esedékes kötelezettségek egyéb működési célú kiadásokra (&gt;=H/I/5a+H/I/5b)</t>
  </si>
  <si>
    <t>192</t>
  </si>
  <si>
    <t>H/I/5a - ebből: költségvetési évben esedékes kötelezettségek működési célú visszatérítendő támogatások, kölcsönök törlesztésére államháztartáson belülre</t>
  </si>
  <si>
    <t>193</t>
  </si>
  <si>
    <t>H/I/5b - ebből: költségvetési évben esedékes kötelezettségek működési célú támogatásokra az Európai Uniónak</t>
  </si>
  <si>
    <t>194</t>
  </si>
  <si>
    <t>H/I/6 Költségvetési évben esedékes kötelezettségek beruházásokra</t>
  </si>
  <si>
    <t>195</t>
  </si>
  <si>
    <t>H/I/7 Költségvetési évben esedékes kötelezettségek felújításokra</t>
  </si>
  <si>
    <t>196</t>
  </si>
  <si>
    <t>H/I/8 Költségvetési évben esedékes kötelezettségek egyéb felhalmozási célú kiadásokra (&gt;=H/I/8a+H/I/8b)</t>
  </si>
  <si>
    <t>197</t>
  </si>
  <si>
    <t>H/I/8a - ebből: költségvetési évben esedékes kötelezettségek felhalmozási célú visszatérítendő támogatások, kölcsönök törlesztésére államháztartáson belülre</t>
  </si>
  <si>
    <t>198</t>
  </si>
  <si>
    <t>H/I/8b - ebből: költségvetési évben esedékes kötelezettségek felhalmozási célú támogatásokra az Európai Uniónak</t>
  </si>
  <si>
    <t>B/II/1 Nem tartós részesedések</t>
  </si>
  <si>
    <t>36</t>
  </si>
  <si>
    <t>B/II/2 Forgatási célú hitelviszonyt megtestesítő értékpapírok (&gt;=B/II/2a+…+B/II/2e)</t>
  </si>
  <si>
    <t>38</t>
  </si>
  <si>
    <t>B/II/2b - ebből: kincstárjegyek</t>
  </si>
  <si>
    <t>42</t>
  </si>
  <si>
    <t>B/II Értékpapírok (=B/II/1+B/II/2)</t>
  </si>
  <si>
    <t>43</t>
  </si>
  <si>
    <t>B) NEMZETI VAGYONBA TARTOZÓ FORGÓESZKÖZÖK (= B/I+B/II)</t>
  </si>
  <si>
    <t>46</t>
  </si>
  <si>
    <t>C/I Lekötött bankbetétek (=C/I/1+…+C/I/2)</t>
  </si>
  <si>
    <t>50</t>
  </si>
  <si>
    <t>C/II Pénztárak, csekkek, betétkönyvek (=C/II/1+C/II/2+C/II/3)</t>
  </si>
  <si>
    <t>51</t>
  </si>
  <si>
    <t>C/III/1 Kincstáron kívüli forintszámlák</t>
  </si>
  <si>
    <t>52</t>
  </si>
  <si>
    <t>C/III/2 Kincstárban vezetett forintszámlák</t>
  </si>
  <si>
    <t>53</t>
  </si>
  <si>
    <t>C/III Forintszámlák (=C/III/1+C/III/2)</t>
  </si>
  <si>
    <t>56</t>
  </si>
  <si>
    <t>C/IV Devizaszámlák (=CIV/1+C/IV/2)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</si>
  <si>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</si>
  <si>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</si>
  <si>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</si>
  <si>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</si>
  <si>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</si>
  <si>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</si>
  <si>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</si>
  <si>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</si>
  <si>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</si>
  <si>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</si>
  <si>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</si>
  <si>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</si>
  <si>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</si>
  <si>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</si>
  <si>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</si>
  <si>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</si>
  <si>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</si>
  <si>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74</t>
  </si>
  <si>
    <t>H/I/9h - ebből: költségvetési évben esedékes kötelezettségek pénzügyi lízing kiadásaira</t>
  </si>
  <si>
    <t>208</t>
  </si>
  <si>
    <t>H/I/9i - ebből: költségvetési évben esedékes kötelezettségek külföldi értékpapírok beváltására</t>
  </si>
  <si>
    <t>209</t>
  </si>
  <si>
    <t>H/I/9j - ebből: költségvetési évben esedékes kötelezettségek hitelek, kölcsönök törlesztésére külföldi kormányoknak és nemzetközi szervezeteknek</t>
  </si>
  <si>
    <t>210</t>
  </si>
  <si>
    <t>H/I/9k - ebből: költségvetési évben esedékes kötelezettségek hitelek, kölcsönök törlesztésére külföldi pénzintézeteknek</t>
  </si>
  <si>
    <t>211</t>
  </si>
  <si>
    <t>H/I/9l - ebből: költségvetési évben esedékes kötelezettségek váltókiadásokra</t>
  </si>
  <si>
    <t>213</t>
  </si>
  <si>
    <t>H/II/1 Költségvetési évet követően esedékes kötelezettségek személyi juttatásokra</t>
  </si>
  <si>
    <t>214</t>
  </si>
  <si>
    <t>H/II/2 Költségvetési évet követően esedékes kötelezettségek munkaadókat terhelő járulékokra és szociális hozzájárulási adóra</t>
  </si>
  <si>
    <t>215</t>
  </si>
  <si>
    <t>H/II/3 Költségvetési évet követően esedékes kötelezettségek dologi kiadásokra</t>
  </si>
  <si>
    <t>216</t>
  </si>
  <si>
    <t>H/II/4 Költségvetési évet követően esedékes kötelezettségek ellátottak pénzbeli juttatásaira</t>
  </si>
  <si>
    <t>217</t>
  </si>
  <si>
    <t>H/II/5 Költségvetési évet követően esedékes kötelezettségek egyéb működési célú kiadásokra (&gt;=H/II/5a+H/II/5b)</t>
  </si>
  <si>
    <t>218</t>
  </si>
  <si>
    <t>H/II/5a - ebből: költségvetési évet követően esedékes kötelezettségek működési célú visszatérítendő támogatások, kölcsönök törlesztésére államháztartáson belülre</t>
  </si>
  <si>
    <t>219</t>
  </si>
  <si>
    <t>H/II/5b - ebből: költségvetési évet követően esedékes kötelezettségek működési célú támogatásokra az Európai Uniónak</t>
  </si>
  <si>
    <t>220</t>
  </si>
  <si>
    <t>H/II/6 Költségvetési évet követően esedékes kötelezettségek beruházásokra</t>
  </si>
  <si>
    <t>221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</si>
  <si>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</si>
  <si>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</si>
  <si>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</si>
  <si>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</si>
  <si>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</si>
  <si>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</si>
  <si>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</si>
  <si>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</si>
  <si>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229</t>
  </si>
  <si>
    <t>H/II/9d - ebből: költségvetési évet követően esedékes kötelezettségek éven túli lejáratú belföldi értékpapírok beváltására</t>
  </si>
  <si>
    <t>230</t>
  </si>
  <si>
    <t>H/II/9e - ebből: költségvetési évet követően esedékes kötelezettségek államháztartáson belüli megelőlegezések visszafizetésére</t>
  </si>
  <si>
    <t>231</t>
  </si>
  <si>
    <t>H/II/9f - ebből: költségvetési évet követően esedékes kötelezettségek pénzügyi lízing kiadásaira</t>
  </si>
  <si>
    <t>232</t>
  </si>
  <si>
    <t>H/II/9g - ebből: költségvetési évet követően esedékes kötelezettségek külföldi értékpapírok beváltására</t>
  </si>
  <si>
    <t>233</t>
  </si>
  <si>
    <t>H/II/9h - ebből: költségvetési évet követően esedékes kötelezettségek hitelek, kölcsönök törlesztésére külföldi kormányoknak és nemzetközi szervezeteknek</t>
  </si>
  <si>
    <t>234</t>
  </si>
  <si>
    <t>H/II/9i - ebből: költségvetési évet követően esedékes kötelezettségek külföldi hitelek, kölcsönök törlesztésére külföldi pénzintézeteknek</t>
  </si>
  <si>
    <t>235</t>
  </si>
  <si>
    <t>H/II/9j - ebből: költségvetési évet követően esedékes kötelezettségek váltókiadásokra</t>
  </si>
  <si>
    <t>H/III/1 Kapott előlegek</t>
  </si>
  <si>
    <t>H/III/4 Forgótőke elszámolása (Kincstár)</t>
  </si>
  <si>
    <t>H/III/5 Nemzeti vagyonba tartozó befektetett eszközökkel kapcsolatos egyes kötelezettség jellegű sajátos elszámolások</t>
  </si>
  <si>
    <t>Pack Star RT. Részvény</t>
  </si>
  <si>
    <t xml:space="preserve">Kőrösvíz KFT  Apport átadás   2012/részesedés </t>
  </si>
  <si>
    <t xml:space="preserve">Kunság Halas Nonprofit KFT.Tőrzstőke (részesedés) </t>
  </si>
  <si>
    <t>Tartós részesedések Összesen</t>
  </si>
  <si>
    <t>Kárpótlási jegy</t>
  </si>
  <si>
    <t>Hitelviszonyt megtestesítő értékpapír összesen</t>
  </si>
  <si>
    <t>A) Befektetett Pénzügyi eszközök összesen</t>
  </si>
  <si>
    <t>Adatok Ft-ban</t>
  </si>
  <si>
    <t>Követelés jogcíme</t>
  </si>
  <si>
    <t>Túlfizetés (Kötelezettség)</t>
  </si>
  <si>
    <t>Előző évek</t>
  </si>
  <si>
    <t>Tárgy év</t>
  </si>
  <si>
    <t>Építményadó</t>
  </si>
  <si>
    <t>Kommunális adó</t>
  </si>
  <si>
    <t>Idegenforg.adó építmény</t>
  </si>
  <si>
    <t>Iparűzési adó</t>
  </si>
  <si>
    <t>Gépjármű adó</t>
  </si>
  <si>
    <t>Idegen forg. Adó tartózk.u.</t>
  </si>
  <si>
    <t>Talajterhelési díj</t>
  </si>
  <si>
    <t>Pólék</t>
  </si>
  <si>
    <t>Bírság</t>
  </si>
  <si>
    <t>Egyéb bevételek</t>
  </si>
  <si>
    <t>Idegen bevételek</t>
  </si>
  <si>
    <t>Összesen adó Túlfizetés</t>
  </si>
  <si>
    <t>Hátralék</t>
  </si>
  <si>
    <t>Összesen adó hátralék</t>
  </si>
  <si>
    <t>Értékvesztés</t>
  </si>
  <si>
    <t>Mindösszesen hátralék</t>
  </si>
  <si>
    <t>Soltvadkert Város Önkormányzat Követelések, Aktív időbeli elhatárolások kimutatása</t>
  </si>
  <si>
    <t>Követelések jogcíme</t>
  </si>
  <si>
    <t>Polg.Hiv.</t>
  </si>
  <si>
    <t xml:space="preserve">Aktív időbeli elhatárolások </t>
  </si>
  <si>
    <t>Teljesítés 2016.12.31.</t>
  </si>
  <si>
    <t>Teljesítés Összesen</t>
  </si>
  <si>
    <t>2016. évi adónemenkénti Kötelezettség  és Követelés kimutatás</t>
  </si>
  <si>
    <t>Költségvetési évben esedékes követelés működési bevételre (Vevők)</t>
  </si>
  <si>
    <t>Költségvetési évben esedékes felh. célú  kölcsönök visszatér.</t>
  </si>
  <si>
    <t>D) Költségvetési évben esdékes követelések</t>
  </si>
  <si>
    <t>Immateriális javak</t>
  </si>
  <si>
    <t>Ingatlanok és kapcsolódó vagyoni értékű jogok</t>
  </si>
  <si>
    <t>Gépek, berendezések, felszerelések, járművek</t>
  </si>
  <si>
    <t>Beruházások és felújítások</t>
  </si>
  <si>
    <t>Koncesszióba, vagyonkezelésbe adott eszközök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</si>
  <si>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</si>
  <si>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</si>
  <si>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</si>
  <si>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</si>
  <si>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</si>
  <si>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</si>
  <si>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</si>
  <si>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</si>
  <si>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</si>
  <si>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</si>
  <si>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</si>
  <si>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</si>
  <si>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</si>
  <si>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</si>
  <si>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</si>
  <si>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</si>
  <si>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</si>
  <si>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</si>
  <si>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</si>
  <si>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20</t>
  </si>
  <si>
    <t>Terven felüli értékcsökkenés nyitó állománya</t>
  </si>
  <si>
    <t>Terven felüli értékcsökkenés növekedés</t>
  </si>
  <si>
    <t>22</t>
  </si>
  <si>
    <t>Terven felüli értékcsökkenés visszaírás, kivezetés</t>
  </si>
  <si>
    <t>23</t>
  </si>
  <si>
    <t>Terven felüli értékcsökkenés záró állománya (=20+21-22)</t>
  </si>
  <si>
    <t>24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</si>
  <si>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</si>
  <si>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</si>
  <si>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</si>
  <si>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</si>
  <si>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</si>
  <si>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Sotvadkert Város Önkormányzat</t>
  </si>
  <si>
    <t xml:space="preserve"> Saját tőke, Mérlegszerinti eredmény   </t>
  </si>
  <si>
    <t xml:space="preserve">SAJÁT TŐKE </t>
  </si>
  <si>
    <t>adatok: Ft-ban</t>
  </si>
  <si>
    <t>Főkönyvi számla száma</t>
  </si>
  <si>
    <t>Főkönyvi számla megnevezése</t>
  </si>
  <si>
    <t>Bruttó érték</t>
  </si>
  <si>
    <t>Elszámolt écs</t>
  </si>
  <si>
    <t>Nettó érték</t>
  </si>
  <si>
    <t>Szellemi termékek</t>
  </si>
  <si>
    <t>111412/11212</t>
  </si>
  <si>
    <t>Korl.Forg. szellemi term.akt.áll.ért.</t>
  </si>
  <si>
    <t>0-ig leírt Szellemi termékek</t>
  </si>
  <si>
    <t>11194/112912</t>
  </si>
  <si>
    <t>Szellemi termék összesen</t>
  </si>
  <si>
    <t>Immateriális javak összesen</t>
  </si>
  <si>
    <t>Földterület, telek</t>
  </si>
  <si>
    <t>121111/1211111</t>
  </si>
  <si>
    <t>Kiz.Forg.képt. földterületek aktivált állománya</t>
  </si>
  <si>
    <t>121112/1211111</t>
  </si>
  <si>
    <t>1211125/1211111</t>
  </si>
  <si>
    <t>121121/1211111</t>
  </si>
  <si>
    <t>Épületek</t>
  </si>
  <si>
    <t>121311/1211332</t>
  </si>
  <si>
    <t>121312/1211332</t>
  </si>
  <si>
    <t>Korl.forg.épületek aktivált állományának értéke</t>
  </si>
  <si>
    <t>1213121/1211332</t>
  </si>
  <si>
    <t>Korl.forg.épület Óvoda</t>
  </si>
  <si>
    <t>1213122/1211332</t>
  </si>
  <si>
    <t>Korl.forg.épületek Iskola</t>
  </si>
  <si>
    <t>1213125/1211332</t>
  </si>
  <si>
    <t>Korl.forg.épületek aktivált állományának értéke Óvoda</t>
  </si>
  <si>
    <t>121321/1211332</t>
  </si>
  <si>
    <t>Építmények</t>
  </si>
  <si>
    <t>1214311/12114911</t>
  </si>
  <si>
    <t>Kiz.Forg.Képt. Egyéb építmények állományának értéke</t>
  </si>
  <si>
    <t>12143111/12114911</t>
  </si>
  <si>
    <t>Kiz.Forg.Képt.egyéb építmények áll.é.Önkormányzat</t>
  </si>
  <si>
    <t>12143112/12114911</t>
  </si>
  <si>
    <t>1214312/12114911</t>
  </si>
  <si>
    <t>1214411/12114911</t>
  </si>
  <si>
    <t>Kiz.Forg.Képt. Különféle egyéb építmények aktivált áll. Ért.</t>
  </si>
  <si>
    <t>Gépek berendezések összesen</t>
  </si>
  <si>
    <t>Járművek</t>
  </si>
  <si>
    <t>13211/131162</t>
  </si>
  <si>
    <t>Járművek aktivált állományának értéke</t>
  </si>
  <si>
    <t>0-ig leírt járművek</t>
  </si>
  <si>
    <t>13219/1319162</t>
  </si>
  <si>
    <t>T.0-ig.leírt járművek állományának értéke</t>
  </si>
  <si>
    <t>13291/1319162</t>
  </si>
  <si>
    <t xml:space="preserve">JÁRMŰVEK   </t>
  </si>
  <si>
    <t>Befejezetlen beruházások</t>
  </si>
  <si>
    <t>151114/151214</t>
  </si>
  <si>
    <t>1521133/1522133</t>
  </si>
  <si>
    <t>Útépítés Kereskedő köz és Wesselényi utca bevétel</t>
  </si>
  <si>
    <t>37.</t>
  </si>
  <si>
    <t>Régi művelődésiház felúj.munkák</t>
  </si>
  <si>
    <t>felhal.kiad.ra</t>
  </si>
  <si>
    <t>38.</t>
  </si>
  <si>
    <t xml:space="preserve">Önk. Egyéb eszközök besz.(Közmunka ,egyéb) </t>
  </si>
  <si>
    <t>39.</t>
  </si>
  <si>
    <t>Önk.2/PH Intézményfinansz. PH  Egyéb eszk.besz.</t>
  </si>
  <si>
    <t>2/PH Intézményfinansz. PH  Egyéb eszk.besz.</t>
  </si>
  <si>
    <t>40.</t>
  </si>
  <si>
    <t>41.</t>
  </si>
  <si>
    <t>3/ESZI Intézményfinansz.  Egyéb eszk.besz.</t>
  </si>
  <si>
    <t>ebből:</t>
  </si>
  <si>
    <t xml:space="preserve">     Rendkivüli települési támogatásra</t>
  </si>
  <si>
    <t xml:space="preserve">    Temetési segélyre </t>
  </si>
  <si>
    <t xml:space="preserve">    Települési lakhatási támogatásra</t>
  </si>
  <si>
    <t xml:space="preserve">    Erzsébet Utalvány</t>
  </si>
  <si>
    <t>Tárgyévi  többlet:                                               (Alaptevékenység szabad maradványa = 07/A űrlap)</t>
  </si>
  <si>
    <t>Soltvadkert Város Önkormányzat és Intézményei</t>
  </si>
  <si>
    <t>Főkönyvi szám</t>
  </si>
  <si>
    <t>0-ig leírt Szellemi termékek összesen</t>
  </si>
  <si>
    <t>Mindösszesen Befektetett eszközök</t>
  </si>
  <si>
    <t>11-12-13-15</t>
  </si>
  <si>
    <t>Üzemeltetésre, kezelésbe átadott Építmények</t>
  </si>
  <si>
    <t>Üzemeltetésre, kezelésre átadott egyéb eszközök</t>
  </si>
  <si>
    <t>Üzememeltetésre, kezelésre űtadott számítástechnikai eszközök</t>
  </si>
  <si>
    <t>0-ig leírt számítástechnikai eszközök. egyéb gépek berendezések</t>
  </si>
  <si>
    <t>Ügyvitel és számítástechnikai egyéb gépek,berendezések</t>
  </si>
  <si>
    <t>Ingatlanok, Üzemeltetésre átadott ingatlan összesen</t>
  </si>
  <si>
    <t>Üzemeltetésre, kezelésre átadott épületek</t>
  </si>
  <si>
    <t>Bevételek melléklet a    /2017. (IV.26.) önkormányzati rendelethez</t>
  </si>
  <si>
    <t>Kiadások melléklet a     /2017. (IV.26.) önkormányzati rendelethez</t>
  </si>
  <si>
    <t>1. melléklet a    /2017. (IV.26.) önkormányzati rendelethez</t>
  </si>
  <si>
    <t>2. melléklet a   /2017. (IV.26.) önkormányzati rendelethez</t>
  </si>
  <si>
    <t>3. melléklet a   /2017. (IV.26.) önkormányzati rendelethez</t>
  </si>
  <si>
    <t>4. melléklet a    /2017. (IV.26.) önkormányzati rendelethez</t>
  </si>
  <si>
    <t>5. melléklet a    /2017. (IV.26.) önkormányzati rendelethez</t>
  </si>
  <si>
    <t>6. melléklet a   /2017. (IV.26.) önkormányzati rendelethez</t>
  </si>
  <si>
    <t>7. melléklet a    /2017. (IV.26.) önkormányzati rendelethez</t>
  </si>
  <si>
    <t>8. melléklet a    /2017. (IV.26.) önkormányzati rendelethez</t>
  </si>
  <si>
    <t>9. melléklet a   /2017. (IV.26.) önkormányzati rendelethez</t>
  </si>
  <si>
    <t>10. melléklet a    /2017. (IV.26.) önkormányzati rendelethez</t>
  </si>
  <si>
    <t>11. melléklet a    /2017. (IV.26.) önkormányzati rendelethez</t>
  </si>
  <si>
    <t>12. melléklet a   /2017. (IV.26.) önkormányzati rendelethez</t>
  </si>
  <si>
    <t>13. melléklet a   /2017. (IV.26.) önkormányzati rendelethez</t>
  </si>
  <si>
    <t>14. melléklet a    /2017. (IV.26.) önkormányzati rendelethez</t>
  </si>
  <si>
    <t>15. melléklet a   /2017. (IV.26.) önkormányzati rendelethez</t>
  </si>
  <si>
    <t>16. melléklet az ./2017. (IV.26.) önkormányzati rendelethez</t>
  </si>
  <si>
    <t>17. melléklet az /2017. (IV.26.) önkormányzati rendelethez</t>
  </si>
  <si>
    <t>18. melléklet az /2017. (IV.26.) önkormányzati rendelethez</t>
  </si>
  <si>
    <t>19. melléklet az /2017. (IV.26.) önkormányzati rendelethez</t>
  </si>
  <si>
    <t>20. melléklet az ./2017. (IV.26.) önkormányzati rendelethez</t>
  </si>
  <si>
    <t>21. melléklet az /2017. (IV.26.) önkormányzati rendelethez</t>
  </si>
  <si>
    <t>22. melléklet az/2017. (IV.26.) önkormányzati rendelethez</t>
  </si>
  <si>
    <t>23. melléklet az /2017. (IV.26.) önkormányzati rendelethez</t>
  </si>
  <si>
    <t>24. melléklet az /2017. (IV.26.) önkormányzati rendelethez</t>
  </si>
  <si>
    <t>25. melléklet az ./2017. (IV.26.) önkormányzati rendelethez</t>
  </si>
  <si>
    <t>26. melléklet az /2017. (IV.26.) önkormányzati rendelethez</t>
  </si>
  <si>
    <t>31. melléklet az /2017. (IV.26.) önkormányzati rendelethez</t>
  </si>
  <si>
    <t>Soltvadkert Város Önkormányzat bevételi előirányzatainak módosítása a 2016. évben</t>
  </si>
  <si>
    <t>2016.01.01.Nyitó Pénzkészlet</t>
  </si>
  <si>
    <t>2016.12.31. Záró Pénzkészlet</t>
  </si>
  <si>
    <t>Korrigáló tételek</t>
  </si>
  <si>
    <t>Gépek, berendezések, Járművek össz.</t>
  </si>
  <si>
    <t>27. melléklet az ./2017. (IV.26.) önkormányzati rendelethez</t>
  </si>
  <si>
    <t>28. melléklet az      /2017. (IV.26.) önkormányzati rendelethez</t>
  </si>
  <si>
    <t>29. melléklet az/2017. (IV.26.) önkormányzati rendelethez</t>
  </si>
  <si>
    <t>30. melléklet az /2017. (IV.26.) önkormányzati rendelethez</t>
  </si>
  <si>
    <t>2016. évi bevételek - kiadások pénzkészlet alapján mérlegszerű kimutatásban</t>
  </si>
  <si>
    <t>1.2 melléklet a    /2017. IV.26.) önkormányzati rendelethez</t>
  </si>
  <si>
    <r>
      <t xml:space="preserve">Soltvadkert Város 2016. évi </t>
    </r>
    <r>
      <rPr>
        <b/>
        <u val="single"/>
        <sz val="10"/>
        <rFont val="Times New Roman"/>
        <family val="1"/>
      </rPr>
      <t>összesített</t>
    </r>
    <r>
      <rPr>
        <b/>
        <sz val="10"/>
        <rFont val="Times New Roman"/>
        <family val="1"/>
      </rPr>
      <t xml:space="preserve"> működési és felhalmotási célú bevételei és kiadásai kötelező, önként vállalt és államigazgatási fekadat szerinti bontásban</t>
    </r>
  </si>
  <si>
    <r>
      <t>Soltvadkert Város Önkormányzat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2016. évi összesített működési és felhalmotási célú bevételei és kiadásai kötelező, önként vállalt és államigazgatási fekadat szerinti bontásban</t>
    </r>
  </si>
  <si>
    <r>
      <t>Soltvadkerti Polgármesteri Hivatal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2016. évi összesített működési és felhalmotási célú bevételei és kiadásai kötelező, önként vállalt és államigazgatási fekadat szerinti bontásban</t>
    </r>
  </si>
  <si>
    <t>Átcsoportosítás működési bevétel és felhalmozási bevétel között</t>
  </si>
  <si>
    <t>Átcsoportosítás felhalmozási bevétel és működési bevétel között</t>
  </si>
  <si>
    <t>Átcsoportosítás felhalmozásra finanszírozási bevételből</t>
  </si>
  <si>
    <t>Az Önkormányzat által nyújtott közvetett támogatások 2016. évre tervezett összege</t>
  </si>
  <si>
    <t>Maradvány igénybevétele felhalmozásra</t>
  </si>
  <si>
    <t>Elvonások és befizetések bevételei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</si>
  <si>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</si>
  <si>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</si>
  <si>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</si>
  <si>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</si>
  <si>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</si>
  <si>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 Immateriális javak értékesítése</t>
  </si>
  <si>
    <t> Ingatlanok értékesítése</t>
  </si>
  <si>
    <t> Részesedések értékesítése</t>
  </si>
  <si>
    <t>6</t>
  </si>
  <si>
    <t>Korrekció Maradvány igénybevétele</t>
  </si>
  <si>
    <t xml:space="preserve">BEVÉTELEK MINDÖSSZESEN </t>
  </si>
  <si>
    <t>KIADÁSOK ÖSSZESEN (K1-K8) + (K9)</t>
  </si>
  <si>
    <t> Egyéb működési célú átvett pénzeszközök</t>
  </si>
  <si>
    <t>8</t>
  </si>
  <si>
    <t>Belföldi értékpapírok bevételei</t>
  </si>
  <si>
    <t>Központi, irányító szervi támogatás</t>
  </si>
  <si>
    <t>Rovat</t>
  </si>
  <si>
    <t>Személyi  juttatások</t>
  </si>
  <si>
    <t>Munkaadókat terhelő járulékok és szociális hozzájárulási adó</t>
  </si>
  <si>
    <t>Dologi  kiadások</t>
  </si>
  <si>
    <t>Ellátottak pénzbeli juttatásai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</si>
  <si>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</si>
  <si>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</si>
  <si>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</si>
  <si>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</si>
  <si>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</si>
  <si>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</si>
  <si>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 Beruházási célú előzetesen felszámított általános forgalmi adó</t>
  </si>
  <si>
    <t>Ingatlanok felújítása</t>
  </si>
  <si>
    <t>Informatikai eszközök felújítása</t>
  </si>
  <si>
    <t>Egyéb tárgyi eszközök felújítása</t>
  </si>
  <si>
    <t>Felújítási célú előzetesen felszámított általános forgalmi adó</t>
  </si>
  <si>
    <t>Egyéb felhalmozási célú támogatások ÁHT belülre</t>
  </si>
  <si>
    <t>Lakástámogatás</t>
  </si>
  <si>
    <t>KÖLTSÉGVETÉSI KIADÁSOK ÖSSZESEN: (K1-K8)</t>
  </si>
  <si>
    <t>Finanszírozási kiadások</t>
  </si>
  <si>
    <t>Belföldi értékpapírok kiadásai</t>
  </si>
  <si>
    <t>Központi, irányító szervi támogatás folyósítása</t>
  </si>
  <si>
    <t>5</t>
  </si>
  <si>
    <t>B</t>
  </si>
  <si>
    <t>1</t>
  </si>
  <si>
    <t>2</t>
  </si>
  <si>
    <t>3</t>
  </si>
  <si>
    <t>4</t>
  </si>
  <si>
    <t>Jövedelemadók</t>
  </si>
  <si>
    <t>Szociális hozzájárulási adó és járulékok</t>
  </si>
  <si>
    <t>Bérhez és foglalkoztatáshoz kapcsolódó adók</t>
  </si>
  <si>
    <t>7</t>
  </si>
  <si>
    <t>9</t>
  </si>
  <si>
    <t>Maradvány igénybevétele</t>
  </si>
  <si>
    <t>Hitel-, kölcsönfelvétel pénzügyi vállalkozástól</t>
  </si>
  <si>
    <t xml:space="preserve">   Gyalogátkelőhely tervezés és kivitelezés Zrínyi u.sarok</t>
  </si>
  <si>
    <t xml:space="preserve">   Kiskőrösi út vasúti átjáró környék világítás</t>
  </si>
  <si>
    <t>Működési célú támogatások áht-n belülről</t>
  </si>
  <si>
    <t>Felhalmozási célú tám. Áht-n belülről</t>
  </si>
  <si>
    <t>Felhalmozási célú átvett pénzeszköz</t>
  </si>
  <si>
    <t>Munkaadókat terhelő járulékok</t>
  </si>
  <si>
    <t>többéves kihatással járó döntéseinek számszerűsítése évenkénti bontásban és összesítve</t>
  </si>
  <si>
    <t>Települési önk-ok támogatása összesen</t>
  </si>
  <si>
    <t>Fajlagos mutató</t>
  </si>
  <si>
    <t>II.5.</t>
  </si>
  <si>
    <t>Kieg.támogatás minősítéshez Ped.II.kat.</t>
  </si>
  <si>
    <t>III.5.c</t>
  </si>
  <si>
    <t>Rászoruló gyermekek szünidei étk. tám</t>
  </si>
  <si>
    <t>ÖNK.</t>
  </si>
  <si>
    <t>11291110/112912</t>
  </si>
  <si>
    <t>VÍZMŰ</t>
  </si>
  <si>
    <t>KEOP</t>
  </si>
  <si>
    <t>SZV.ÉR.</t>
  </si>
  <si>
    <t>1118204/11182</t>
  </si>
  <si>
    <t>1118213/11182</t>
  </si>
  <si>
    <t>Üzem.kez.átadott.vagyonértékű jogok  összesen</t>
  </si>
  <si>
    <t>ISKOLA</t>
  </si>
  <si>
    <t>121111119/1211111</t>
  </si>
  <si>
    <t xml:space="preserve">Korl.képt.épületek akt.ál.ér. </t>
  </si>
  <si>
    <t>1211491110/12114911</t>
  </si>
  <si>
    <t xml:space="preserve">Kiz.Forg.képt.egyéb építm. állományi értéke </t>
  </si>
  <si>
    <t>1219491219/12192493</t>
  </si>
  <si>
    <t>Földterület,Épületek, Építmények összesen</t>
  </si>
  <si>
    <t>KEOP Üz.kez.át.E.Épületek</t>
  </si>
  <si>
    <t>Iskola-Sáfár Üz.kez.át.E.Épületek</t>
  </si>
  <si>
    <t>IMJP  Üz.kez.át.E.Épületek</t>
  </si>
  <si>
    <t>IMJP</t>
  </si>
  <si>
    <t>1218331104/12183311</t>
  </si>
  <si>
    <t>1218331119/12183311</t>
  </si>
  <si>
    <t>121833205/1218332</t>
  </si>
  <si>
    <t>Víz.ért.Üz.kez.átad. Egy.építmények</t>
  </si>
  <si>
    <t>KEOP.Üz.kez.átad. Egy.építmények</t>
  </si>
  <si>
    <t>SZV.ért.Üz.kez.átad. Egy.építmények</t>
  </si>
  <si>
    <t>VTÓ-szv.Üz.kez.átad. Egy.építmények</t>
  </si>
  <si>
    <t>ISKOLA.Üz.kez.átad. Egy.építmények</t>
  </si>
  <si>
    <t>IMJP.Üz.kez.átad. Egy.építmények</t>
  </si>
  <si>
    <t>VÍZ.ÉRT</t>
  </si>
  <si>
    <t>SZV.ÉRT</t>
  </si>
  <si>
    <t>VTÓ</t>
  </si>
  <si>
    <t>1218491012/12184911</t>
  </si>
  <si>
    <t>1218491104/12184911</t>
  </si>
  <si>
    <t>1218491112/12184911</t>
  </si>
  <si>
    <t>1218491113/12184911</t>
  </si>
  <si>
    <t>1218491204/12184911</t>
  </si>
  <si>
    <t>1218491206/12184911</t>
  </si>
  <si>
    <t>1218491212/12184911</t>
  </si>
  <si>
    <t>1218491213/12184911</t>
  </si>
  <si>
    <t>1218491219/12184911</t>
  </si>
  <si>
    <t>121849205/1218492</t>
  </si>
  <si>
    <t>131141119/1311411</t>
  </si>
  <si>
    <t>Iskola-Sáfár  Hangszerek állománya</t>
  </si>
  <si>
    <t>VÍZMŰ T.0-ig leírt ügyv.számít.eszk.</t>
  </si>
  <si>
    <t>131912219/1319122</t>
  </si>
  <si>
    <t>131912210/1319122</t>
  </si>
  <si>
    <t>VÍZMŰ T.0-ig leírt egyéb gépek ber.</t>
  </si>
  <si>
    <t>Iskola-Sáfár T.0-ig leírt egyéb gépek b..</t>
  </si>
  <si>
    <t>Önk. Kisértékű eszközök egyéb 2014-től</t>
  </si>
  <si>
    <t>Önk. Kisértékű eszközök számítástechn.2014-től</t>
  </si>
  <si>
    <t>Számítástech.Egyéb gépek berendezések összesen</t>
  </si>
  <si>
    <t>VÍZMŰ T.0-ig.leírt járművek</t>
  </si>
  <si>
    <t>131916210/1319162</t>
  </si>
  <si>
    <t>KEOP.Üzem.kez.át.számítástech.esz.</t>
  </si>
  <si>
    <t>IMJP.Üzem.kez.át.számítástech.esz.</t>
  </si>
  <si>
    <t>SZV.ért.Üzem.kez.át.számítástech.esz.</t>
  </si>
  <si>
    <t>13181204/131812</t>
  </si>
  <si>
    <t>13181205/131812</t>
  </si>
  <si>
    <t>13181213/131812</t>
  </si>
  <si>
    <t>KEOP.Üzem.kez.át.egyéb gépek ber.</t>
  </si>
  <si>
    <t>IMJP.Üzem.kez.át.egyéb gépek ber.</t>
  </si>
  <si>
    <t>VTÓ SZV.Üzem.kez.át.egyéb gépek ber.</t>
  </si>
  <si>
    <t>Víz.ért.Üzem.kez.át.egyéb gépek ber.</t>
  </si>
  <si>
    <t>SZV.ért.Üzem.kez.át.egyéb gépek ber.</t>
  </si>
  <si>
    <t>13182204/131822</t>
  </si>
  <si>
    <t>13182205/131822</t>
  </si>
  <si>
    <t>13182206/131822</t>
  </si>
  <si>
    <t>13182212/131822</t>
  </si>
  <si>
    <t>13182213/131822</t>
  </si>
  <si>
    <t>VTÓ.SZV</t>
  </si>
  <si>
    <t>Immateriális javak, Üzemeltetésre átadott  imm. összesen</t>
  </si>
  <si>
    <t>Számítást.Egyéb Gépek,Járművek,Üzemelt.át.eszk. összesen</t>
  </si>
  <si>
    <t>15213/15213</t>
  </si>
  <si>
    <t>Épület felújítás Befejezetlen Beruházás</t>
  </si>
  <si>
    <t>Egyéb építmény ép.Befejezetlen beruházás</t>
  </si>
  <si>
    <t>Egyéb Gépek ber.Befejezlen Beruházás (Térfigyelő)</t>
  </si>
  <si>
    <t>Működési célú támogatások államháztartáson belülről</t>
  </si>
  <si>
    <t>Működési bevételek</t>
  </si>
  <si>
    <t xml:space="preserve">Dologi kiadások </t>
  </si>
  <si>
    <t>4.</t>
  </si>
  <si>
    <t>5.</t>
  </si>
  <si>
    <t>Egyéb működési célú kiadások</t>
  </si>
  <si>
    <t>6.</t>
  </si>
  <si>
    <t>7.</t>
  </si>
  <si>
    <t>Költségvetési bevételek összesen (1.+2+3+4.)</t>
  </si>
  <si>
    <t>PH személygépkocsi értékesítés Skoda KRZ.</t>
  </si>
  <si>
    <t>Közmunka program pénzeszköz átvétel</t>
  </si>
  <si>
    <t>Pénzeszköz átv.ÁHB.</t>
  </si>
  <si>
    <t>Gyermekvédelmi tám.természetbeni  Erzsébet utalv.</t>
  </si>
  <si>
    <t>Önkormányzati bérkompenzáció december</t>
  </si>
  <si>
    <t>Önkormányzati bérkompenzáció január</t>
  </si>
  <si>
    <t>Önkormányzati bérkompenzáció február</t>
  </si>
  <si>
    <t>Önkormányzati bérkompenzáció március</t>
  </si>
  <si>
    <t>Intézm.bev.új gk. besz.</t>
  </si>
  <si>
    <t>Önk.Kártér.bizt.</t>
  </si>
  <si>
    <t>*****</t>
  </si>
  <si>
    <t>4273-5,6/2016 Ikt.sz.</t>
  </si>
  <si>
    <t>Pénz.átadás.felh.tart.</t>
  </si>
  <si>
    <t>Pénz.átadás.műk.tart.</t>
  </si>
  <si>
    <t>Keresztszülő program Csibi Melánia</t>
  </si>
  <si>
    <t>Szívbeteg  csecsemőkért alapítvány</t>
  </si>
  <si>
    <t>3/ESZI átcsop.Dolog.-ból Bérre, Járulékra vissza.vezet.</t>
  </si>
  <si>
    <t>Magyar Vöröskereszt támog.</t>
  </si>
  <si>
    <t>Vagyonvédelmi KFT. (Készülék vásárlás)</t>
  </si>
  <si>
    <t>Iskola új  Parkoló kialakítás ( Közmunka Prg.)</t>
  </si>
  <si>
    <t xml:space="preserve">Fehalm.tart.átcsop </t>
  </si>
  <si>
    <t>Arany J.Óvoda  felújítás terv készítés</t>
  </si>
  <si>
    <t>Komszolg melegedő felújítás  (Közmunka prg.)</t>
  </si>
  <si>
    <t xml:space="preserve">V-tó szennyvízhálózat ép.II.ütem kiadása </t>
  </si>
  <si>
    <t>Költségvetési kiadások összesen (1.+...+12.)</t>
  </si>
  <si>
    <t>8.</t>
  </si>
  <si>
    <t>Hiány belső finanszírozásának bevételei (9+10. )</t>
  </si>
  <si>
    <t>Értékpapír vásárlása, visszavásárlása</t>
  </si>
  <si>
    <t>9.</t>
  </si>
  <si>
    <t xml:space="preserve">   Költségvetési maradvány igénybevétele </t>
  </si>
  <si>
    <t>Likviditási célú hitelek törlesztése</t>
  </si>
  <si>
    <t>10.</t>
  </si>
  <si>
    <t>Kölcsön törlesztése</t>
  </si>
  <si>
    <t>11.</t>
  </si>
  <si>
    <t xml:space="preserve">Hiány külső finanszírozásának bevételei (12+13+14+15) </t>
  </si>
  <si>
    <t>Forgatási célú belföldi, külföldi értékpapírok vásárlása</t>
  </si>
  <si>
    <t>12.</t>
  </si>
  <si>
    <t xml:space="preserve">   Likviditási célú hitelek, kölcsönök felvétele</t>
  </si>
  <si>
    <t>ESZI átcsoportosítás kiemelt előirányzatok között</t>
  </si>
  <si>
    <t>Tűzoltóság finanszírozása</t>
  </si>
  <si>
    <t>Református templom előtti tér rendezés</t>
  </si>
  <si>
    <t>Alsócsábori ingatlanok áramellátása</t>
  </si>
  <si>
    <t>Polgármester részére jutalom megállapítása</t>
  </si>
  <si>
    <t>/2016(XI.30.) KT.hat.</t>
  </si>
  <si>
    <t>119/2016(X.26.) KT.hat.</t>
  </si>
  <si>
    <t>120/2016(X.26.) KT.hat.</t>
  </si>
  <si>
    <t>(várható: 14340)</t>
  </si>
  <si>
    <t xml:space="preserve">   Iskola új  Parkoló kialakítás ( Közmunka Prg.)</t>
  </si>
  <si>
    <t xml:space="preserve">    Komszolg   melegedő épület  felújítás</t>
  </si>
  <si>
    <t xml:space="preserve">    Bocskai utcai óvoda fűtéskorszerűsítés</t>
  </si>
  <si>
    <t xml:space="preserve">   Önkormányzati feladat.szolg. Fejl. Pályázat Útfelújítás</t>
  </si>
  <si>
    <t xml:space="preserve">   Keresztszülő Program Csibi Melánia</t>
  </si>
  <si>
    <t xml:space="preserve">   Szívbeteg Csecsemőkért Alap </t>
  </si>
  <si>
    <t xml:space="preserve">   Magyar Vöröskereszt támogatása</t>
  </si>
  <si>
    <t xml:space="preserve">   Vagyonvédelmi KFT. (Készülék vás.)</t>
  </si>
  <si>
    <t xml:space="preserve">   Betlehen Gábor Nagyenyedi Alapítvány tám.</t>
  </si>
  <si>
    <t xml:space="preserve">   Svk. Testedző egyesület Pályázat Öltöző  felúj.</t>
  </si>
  <si>
    <t>Lekötött bankbetétek megszüntetése</t>
  </si>
  <si>
    <t>Felhalmozási célú átvett pénzeszközök (B71-75)</t>
  </si>
  <si>
    <t>Működési célú átvett pénzeszközök (B61-B65)</t>
  </si>
  <si>
    <t xml:space="preserve"> Felhalmozási bevételek  (B51-B54)</t>
  </si>
  <si>
    <t>Működési bevételek (B401-B411)</t>
  </si>
  <si>
    <t>Önkormányzatok működési támogatásai (B111-B116)</t>
  </si>
  <si>
    <t>KÖLTSÉGVETÉSI BEVÉTELEK ÖSSZESEN (B1+B2+B3+B4+B5+B6+B7)</t>
  </si>
  <si>
    <t>Finanszírozási bevételek (B81)</t>
  </si>
  <si>
    <t>Belföldi finanszírozás bevétele (B811+B817)</t>
  </si>
  <si>
    <t xml:space="preserve">            építményadó</t>
  </si>
  <si>
    <t xml:space="preserve">     talajterhelési díj</t>
  </si>
  <si>
    <t>egyéb bírságok, helyiadó pótlék,, bírság,egyéb bevétel</t>
  </si>
  <si>
    <t>Soltvadkert Város Önkormányzat 2016. évi összesített költségvetési bevételei és kiadásai</t>
  </si>
  <si>
    <t>PH</t>
  </si>
  <si>
    <t>K</t>
  </si>
  <si>
    <t xml:space="preserve">Egyéb működési célú kiadások  </t>
  </si>
  <si>
    <t> Egyéb felhalmozási célú támogatások ÁHT kívülre</t>
  </si>
  <si>
    <t>Belföldi finanszírozás kiadásai</t>
  </si>
  <si>
    <t>Vagyoni típusú adók ebből:</t>
  </si>
  <si>
    <t>Egyéb közhatalmi bevételek, ebből:</t>
  </si>
  <si>
    <t>igazgatási szolgáltatási díj</t>
  </si>
  <si>
    <t>BEVÉTELEK ÖSSZESEN  I. + II.</t>
  </si>
  <si>
    <t>Eredeti ei.</t>
  </si>
  <si>
    <t xml:space="preserve">Termékek és szolgáltatások adói (B31+B34+B35) ebből: </t>
  </si>
  <si>
    <t>Közhatalmi bevételek (B31+B32+B33+B34+B35+B36)</t>
  </si>
  <si>
    <t>K I A D Á S O K</t>
  </si>
  <si>
    <t>B E V É T E L E K</t>
  </si>
  <si>
    <t xml:space="preserve">BEVÉTELEK </t>
  </si>
  <si>
    <t>Kiemelt előirányzat</t>
  </si>
  <si>
    <t>előirányzat összesen</t>
  </si>
  <si>
    <t>kötelező feladat</t>
  </si>
  <si>
    <t>önként vállalt feladat</t>
  </si>
  <si>
    <t>államigazga-tási feladat</t>
  </si>
  <si>
    <t>Elvonások, befizetések</t>
  </si>
  <si>
    <t>Közhatalmi bevételek (3,1-3,5)</t>
  </si>
  <si>
    <t>Tartalékok</t>
  </si>
  <si>
    <t>magánszemélyek kommunális adója</t>
  </si>
  <si>
    <t>Egyéb közhatalmi bevételek</t>
  </si>
  <si>
    <t>Működési bevételek (4,1-4,12)</t>
  </si>
  <si>
    <t>FELHALMOZÁSI KIADÁS MINDÖSSZESEN</t>
  </si>
  <si>
    <t>Egyéb felhalmozási célú átvett pénzeszközök ÁHK</t>
  </si>
  <si>
    <t>4MŰVHÁZ Könyvtár TextLib program frissítés</t>
  </si>
  <si>
    <t>Könyvtár TextLib program frissítés Önkorm.hely.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</si>
  <si>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</si>
  <si>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Értékpapír vásárlása, visszavásárlása   Kincstárjegy</t>
  </si>
  <si>
    <t>Működési célú átvett pénzeszközök (6,1-6,2)</t>
  </si>
  <si>
    <t>MŰKÖDÉSI BEVÉTELEK ÖSSZESEN</t>
  </si>
  <si>
    <t xml:space="preserve">Beruházások </t>
  </si>
  <si>
    <t xml:space="preserve">Felhalmozási bevételek   </t>
  </si>
  <si>
    <t>Egyéb felhalmozási kiadás</t>
  </si>
  <si>
    <t>Céltartalék</t>
  </si>
  <si>
    <t>FELHALMOZÁSI BEVÉTELEK ÖSSZESEN</t>
  </si>
  <si>
    <t>Államháztartáson belüli megelőlegezés</t>
  </si>
  <si>
    <t xml:space="preserve">BEVÉTELEK MINDÖSSZESEN: </t>
  </si>
  <si>
    <t>KIADÁSOK MINDÖSSZESEN</t>
  </si>
  <si>
    <t>Sor-
szám</t>
  </si>
  <si>
    <t>Bevételek</t>
  </si>
  <si>
    <t>Kiadások</t>
  </si>
  <si>
    <t>A</t>
  </si>
  <si>
    <t>C</t>
  </si>
  <si>
    <t>D</t>
  </si>
  <si>
    <t>E</t>
  </si>
  <si>
    <t>Átcsoportosítás Működési bevételből felhalmozásra</t>
  </si>
  <si>
    <t>2/PH  Népszavazás elszámolás átcsoportosítás</t>
  </si>
  <si>
    <t>Átcsoportosítás Felhalmozásra működési bevételről</t>
  </si>
  <si>
    <t>Vízmü.Teljesen (0-ig) lrirt szellemi term. aktivált értéke</t>
  </si>
  <si>
    <t>KEOP Üzem.kez.átadott.vagyonértékű jogok</t>
  </si>
  <si>
    <t>Szv.Ért.Üzem.kez.átadott.vagyonértékű jogok</t>
  </si>
  <si>
    <t>Iskola Kiz.Forg.képt. földterületek aktivált állománya</t>
  </si>
  <si>
    <t>Vízmű. Kiz.Forgalomk.különféle egyéb építmények aktivált áll.ért.</t>
  </si>
  <si>
    <t>Iskola. Teljesen (0-ig) leírt egyéb építmények aktivált áll. ért.</t>
  </si>
  <si>
    <t>Szociális ágazati pótlék előleg</t>
  </si>
  <si>
    <t>BMÖGF/41-3/2016</t>
  </si>
  <si>
    <t>BMÖGF/43-9/2016</t>
  </si>
  <si>
    <t>Költségvetési hiány / 2015. évi maradvány felhasználás felhalmozási kiadáshoz:</t>
  </si>
  <si>
    <t>MŰKÖDÉSI CÉLÚ BEVÉTEL ÖSSZESEN (7+16)</t>
  </si>
  <si>
    <t>FELHALMOZÁSI BEVÉTEL ÖSSZESEN (12+25)</t>
  </si>
  <si>
    <t>MŰKÖDÉSI ÉS FELHALMOZÁSI BEVÉTEL EGYÜTT</t>
  </si>
  <si>
    <t>Egyéb működési célú kiadások - K5 Tartalék</t>
  </si>
  <si>
    <t>MŰKÖDÉSI ÉS FELHALMOZÁSI KIADÁS EGYÜTT</t>
  </si>
  <si>
    <t>intézményfinansz.</t>
  </si>
  <si>
    <t>Közmunka program  Átcs. Tartalékból</t>
  </si>
  <si>
    <t>2PH Polgármesteri Hivatal bérkülönbözet</t>
  </si>
  <si>
    <t>Átcs. Tartalékból</t>
  </si>
  <si>
    <t xml:space="preserve">    Átcsoportosítás Felhalmozásra működési bevételről</t>
  </si>
  <si>
    <t>Települési önk. egyes köznevelési feladatainak támogatása</t>
  </si>
  <si>
    <t>2015. évről áthúzódó bérkompenzáció</t>
  </si>
  <si>
    <t>Települési önk. szociális és gyermekjóléti feladatainak tám.</t>
  </si>
  <si>
    <t xml:space="preserve">    Óvoda laptop beszerzés 3 db</t>
  </si>
  <si>
    <t xml:space="preserve">    Óvoda takarítógép beszerzés</t>
  </si>
  <si>
    <t xml:space="preserve">    Kerámiaégető kemence beszerzés az Óvodába</t>
  </si>
  <si>
    <t xml:space="preserve">    Óvoda egyéb eszköz beszerzés</t>
  </si>
  <si>
    <t xml:space="preserve">    Maradványból eszköz beszerzésre elkülönítés</t>
  </si>
  <si>
    <t xml:space="preserve">    Művelődési ház NKA Pályázat eszk.besz. (mozi)</t>
  </si>
  <si>
    <t xml:space="preserve">    ESZI  Egyéb eszk.besz.</t>
  </si>
  <si>
    <t xml:space="preserve">   Maradványból eszköz beszerzésre elkülönítés</t>
  </si>
  <si>
    <t xml:space="preserve">   Skoda Fabia Combi szgk. beszerzés</t>
  </si>
  <si>
    <t xml:space="preserve">   Járdaépítés</t>
  </si>
  <si>
    <t xml:space="preserve">   V-tó szennyvízhálózat ép. II. ütem</t>
  </si>
  <si>
    <t xml:space="preserve">   LED-es napelemes bővítés</t>
  </si>
  <si>
    <t xml:space="preserve">   Rendőrség szgép beszerzés</t>
  </si>
  <si>
    <t xml:space="preserve">   Védőnők fénymásoló</t>
  </si>
  <si>
    <t>49.</t>
  </si>
  <si>
    <t>A támogatás folyósítása megszüntetésre került a diák programból való távozása miatt.</t>
  </si>
  <si>
    <t>2 PH Elektronikus adó ügyintézés biz.szoftver Int.fin.</t>
  </si>
  <si>
    <t>2 PH Elektronikus adó ügyintézés bizt.szoftver Int.fin</t>
  </si>
  <si>
    <t>Pénzeszközök lekötött betétként elhelyezése</t>
  </si>
  <si>
    <t>13.</t>
  </si>
  <si>
    <t xml:space="preserve">   Értékpapírok bevételei</t>
  </si>
  <si>
    <t>Adóssághoz nem kapcsolódó származékos ügyletek</t>
  </si>
  <si>
    <t>14.</t>
  </si>
  <si>
    <t>Váltóbevételek</t>
  </si>
  <si>
    <t>Váltókiadások</t>
  </si>
  <si>
    <t>15.</t>
  </si>
  <si>
    <t>16.</t>
  </si>
  <si>
    <t>17.</t>
  </si>
  <si>
    <t>KIADÁSOK ÖSSZESEN (13.+24.)</t>
  </si>
  <si>
    <t>18.</t>
  </si>
  <si>
    <t>Költségvetési hiány:</t>
  </si>
  <si>
    <t>Költségvetési többlet:</t>
  </si>
  <si>
    <t>19.</t>
  </si>
  <si>
    <t>Tárgyévi  hiány:</t>
  </si>
  <si>
    <t>Tárgyévi  többlet:</t>
  </si>
  <si>
    <t>Felhalmozási célú támogatások államháztartáson belülről</t>
  </si>
  <si>
    <t>Felhalmozási bevételek</t>
  </si>
  <si>
    <t>Felhalmozási célú átvett pénzeszközök átvétele</t>
  </si>
  <si>
    <t>Egyéb felhalmozási célú bevételek</t>
  </si>
  <si>
    <t xml:space="preserve">    Áfa visszatérülés beruházás miatt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</si>
  <si>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</si>
  <si>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</si>
  <si>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</si>
  <si>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</si>
  <si>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</si>
  <si>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</si>
  <si>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>Rövid lejáratú hitelek törlesztése</t>
  </si>
  <si>
    <t xml:space="preserve">Betét visszavonásából származó bevétel </t>
  </si>
  <si>
    <t>Hosszú lejáratú hitelek törlesztése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</si>
  <si>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</si>
  <si>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</si>
  <si>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</si>
  <si>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</si>
  <si>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</si>
  <si>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</si>
  <si>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</si>
  <si>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</si>
  <si>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</si>
  <si>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</si>
  <si>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</si>
  <si>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</si>
  <si>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</si>
  <si>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</si>
  <si>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</si>
  <si>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</si>
  <si>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</si>
  <si>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Működési Tartalék</t>
  </si>
  <si>
    <t>Felhalmozási Tartalék</t>
  </si>
  <si>
    <t>26.</t>
  </si>
  <si>
    <t>KIADÁSOK ÖSSZESEN (12+25)</t>
  </si>
  <si>
    <t>27.</t>
  </si>
  <si>
    <t>28.</t>
  </si>
  <si>
    <t>támogatás célja</t>
  </si>
  <si>
    <t>tagdíj</t>
  </si>
  <si>
    <t xml:space="preserve">       ebből:</t>
  </si>
  <si>
    <t>azonosító</t>
  </si>
  <si>
    <t>Eredeti előirányzat</t>
  </si>
  <si>
    <t>Földalapú támogatás</t>
  </si>
  <si>
    <t>földalapú támogatás</t>
  </si>
  <si>
    <t>felhalmoz.tartalék-ra</t>
  </si>
  <si>
    <t>29.</t>
  </si>
  <si>
    <t>30.</t>
  </si>
  <si>
    <t>31.</t>
  </si>
  <si>
    <t>32.</t>
  </si>
  <si>
    <t>felhal.kiad.-ra</t>
  </si>
  <si>
    <t>finanszír. bevétel</t>
  </si>
  <si>
    <t>Önkormányzat összesen</t>
  </si>
  <si>
    <t>1.sz.módosítás</t>
  </si>
  <si>
    <t>Intézményfinanszírozás (-)</t>
  </si>
  <si>
    <t>Mindösszesen Svk.Város Összesen</t>
  </si>
  <si>
    <t>Intézményfinanszírozás  (-)</t>
  </si>
  <si>
    <t>Járulék</t>
  </si>
  <si>
    <t xml:space="preserve">Soltvadkert Város összesen </t>
  </si>
  <si>
    <t>1.sz. módosítás</t>
  </si>
  <si>
    <t>Mindösszesen Svk.Város  Önkorm.</t>
  </si>
  <si>
    <t>1/2016.(I.28.) KT rend.</t>
  </si>
  <si>
    <t>Működési költségvetés kiadásai (K1+K2+K3+K4+K5)</t>
  </si>
  <si>
    <t>Adatok: Ft-ban</t>
  </si>
  <si>
    <t>Felhalmozási  kiadás összesen</t>
  </si>
  <si>
    <t>Felhalm. célú támog. Áht-on belülről</t>
  </si>
  <si>
    <t>Működési célú támog. Áht-on belülről</t>
  </si>
  <si>
    <t>Egyéb működési célú támogatások bevételei ÁHB</t>
  </si>
  <si>
    <t xml:space="preserve">Központi, irányító szervi támogatás </t>
  </si>
  <si>
    <t>FINANSZÍROZÁSI BEVÉTELEK</t>
  </si>
  <si>
    <t>FINANSZÍROZÁSI KIADÁSOK</t>
  </si>
  <si>
    <t xml:space="preserve"> Egyéb tárgyi eszközök értékesítése</t>
  </si>
  <si>
    <t xml:space="preserve">         Készletértékesítés ellenértéke</t>
  </si>
  <si>
    <t xml:space="preserve">         Szolgáltatások ellenértéke</t>
  </si>
  <si>
    <t xml:space="preserve">Soltvadkert Város Önkormányzat összesített Felhalmozási célú bevételeinek és kiadásainak mérlege
</t>
  </si>
  <si>
    <t xml:space="preserve">Soltvadkert Város Önkormányzat összesített Működési célú bevételeinek  és kiadásainak mérlege
</t>
  </si>
  <si>
    <t xml:space="preserve">Egyéb felhalmozási célú bevételek </t>
  </si>
  <si>
    <t>Kiegészítő ágazati pótlék január</t>
  </si>
  <si>
    <t>Kiegészítő ágazati pótlék február</t>
  </si>
  <si>
    <t>BMÖGF/48-356/2016</t>
  </si>
  <si>
    <t>Önkorm.Saját bev.Műk.Bev.Bérleti.dij.átcs.Tartalékra</t>
  </si>
  <si>
    <t>Önkorm.Saját bev.Műk.Bev.E.Szolg.átcs.Tartalékra</t>
  </si>
  <si>
    <t>Önkorm.Saját bev.Műk.Bev.Áfa bev.átcs.Tartalékra</t>
  </si>
  <si>
    <t>Önkorm.Saját bev.Műk.Bev.Kamat bev.átcs.Tartalékra</t>
  </si>
  <si>
    <t>Önkorm.Saját bev.Műk.Bev.Egyéb bev.átcs.Tartalékra</t>
  </si>
  <si>
    <t>Önkorm.Felhalm.bev.Ing.ért.föld.telek.bev.átcs.Tartal-ra</t>
  </si>
  <si>
    <t>Felh.bev.átcs.Tart.-ra</t>
  </si>
  <si>
    <t>Önkorm.Felhalm.cél.átv.pénz.Felhc.kölcs.vt.átcs.Tartal-ra</t>
  </si>
  <si>
    <t>Önkorm.Felhalm.cél.átv.pénz.Felhc.ávt.pé.csök.Tartal-ból</t>
  </si>
  <si>
    <t>Felh.b.átcs.p..Tart.-ból-</t>
  </si>
  <si>
    <t>Felh.b.p.átcs.Tart.-ra+</t>
  </si>
  <si>
    <t>Önkorm.Bér átcs. Tartalékra</t>
  </si>
  <si>
    <t>Önkorm Járulék átcs.Tartalékra</t>
  </si>
  <si>
    <t>ph</t>
  </si>
  <si>
    <t>önk</t>
  </si>
  <si>
    <t>2/PH  Dologiról átcsop Bérre</t>
  </si>
  <si>
    <t>2/PH  Dologiról átcsop Járulékra</t>
  </si>
  <si>
    <t>2/PH Intézmény fin.csökkenés.-Dologi csökkenés</t>
  </si>
  <si>
    <t>Intézményfin.rend.</t>
  </si>
  <si>
    <t>2/PH Intézmény fin.csökkenés.-Bér csökkenés</t>
  </si>
  <si>
    <t>2/PH Intézmény fin.csökkenés.-Beruházás csökkenés</t>
  </si>
  <si>
    <t>2/PH  Dologiról átcsop Beruházásra</t>
  </si>
  <si>
    <t>Intézményf.Népszavazás</t>
  </si>
  <si>
    <t>2/PH Intézmény fin.csök.-Bevétel növ.Népszavazás kül.</t>
  </si>
  <si>
    <t>2/PH Intézmény fin.csökkenés.-Saj.műk.Bevétel növek.</t>
  </si>
  <si>
    <t>3/ESZI Beruházásról átcsop Dologira</t>
  </si>
  <si>
    <t>3/ESZI Bérről átcsop Dologira</t>
  </si>
  <si>
    <t>3/ESZI  Intézmény fin.csökkenés.-Bér csökkenés</t>
  </si>
  <si>
    <t>3/ESZI  Intézmény fin.csökkenés.-Jár csökkenés</t>
  </si>
  <si>
    <t>3/ESZI  Intézmény fin.csökkenés.-Beruház. csökkenés</t>
  </si>
  <si>
    <t>3/ESZI Intézmény fin.csökkenés.-Saj.műk.Bevétel növek.</t>
  </si>
  <si>
    <t>3/ESZI Dologiról  átcsop Beruházásra</t>
  </si>
  <si>
    <t>4/MŰVH Bérről átcsop. Járulékre</t>
  </si>
  <si>
    <t>4/MŰVH Bérről átcsop. Beruházásra</t>
  </si>
  <si>
    <t>4/MŰVH Dologiról átcsop. Beruházásra</t>
  </si>
  <si>
    <t>4/MŰVH Intézmény fin.csökkenés.-Dologi csökkenés</t>
  </si>
  <si>
    <t>Helytörténeti gyűjtemény fedett szín támogatás</t>
  </si>
  <si>
    <t>50.</t>
  </si>
  <si>
    <t>Könyvtári érdekeltségnövelő támogatás</t>
  </si>
  <si>
    <t>BMÖGF/48-95/2016</t>
  </si>
  <si>
    <t>51.</t>
  </si>
  <si>
    <t>Önkormányzati bérkompenzáció április</t>
  </si>
  <si>
    <t>52.</t>
  </si>
  <si>
    <t>Önkormányzati bérkompenzáció május</t>
  </si>
  <si>
    <t>BMÖGF/48-128/2016</t>
  </si>
  <si>
    <t>53.</t>
  </si>
  <si>
    <t>Önkormányzati bérkompenzáció június</t>
  </si>
  <si>
    <t>BMÖGF/48-151/2016</t>
  </si>
  <si>
    <t>54.</t>
  </si>
  <si>
    <t>Kiegészítő ágazati pótlék június</t>
  </si>
  <si>
    <t>BAC/AHI/42-22/2016</t>
  </si>
  <si>
    <t>55.</t>
  </si>
  <si>
    <t>Szociális ágazati pótlék III.negyedév</t>
  </si>
  <si>
    <t>BMÖGF/48-180/2016</t>
  </si>
  <si>
    <t>62.</t>
  </si>
  <si>
    <t>BMÖGF/93-18/2016</t>
  </si>
  <si>
    <t>66.</t>
  </si>
  <si>
    <t>2016.évi normatíva módosítás</t>
  </si>
  <si>
    <t>BMÖGF/48/198/2016</t>
  </si>
  <si>
    <t>67.</t>
  </si>
  <si>
    <t>Önkormányzati bérkompenzáció július</t>
  </si>
  <si>
    <t>68.</t>
  </si>
  <si>
    <t>Önkormányzati bérkompenzáció augusztus</t>
  </si>
  <si>
    <t>69.</t>
  </si>
  <si>
    <t>Kiegészítő ágazati pótlék július</t>
  </si>
  <si>
    <t>BAC/AHI/41-26/2016</t>
  </si>
  <si>
    <t>70.</t>
  </si>
  <si>
    <t>Kiegészítő ágazati pótlék augusztus</t>
  </si>
  <si>
    <t>BAC/AHI/41-29/2016</t>
  </si>
  <si>
    <t>48.</t>
  </si>
  <si>
    <t>56.</t>
  </si>
  <si>
    <t>Gyalogátkelőhely tervezés és kivitelezés Zrínyi u.sarok</t>
  </si>
  <si>
    <t>86/2016.(VI.29.) KT</t>
  </si>
  <si>
    <t>57.</t>
  </si>
  <si>
    <t>Egészségügyi bérrendezés Védőnők</t>
  </si>
  <si>
    <t>58.</t>
  </si>
  <si>
    <t>Egészségügyi bérrendezés Fizikoterápia</t>
  </si>
  <si>
    <t>59.</t>
  </si>
  <si>
    <t>Könyvtár TextLib program frissítés</t>
  </si>
  <si>
    <t>60.</t>
  </si>
  <si>
    <t>61.</t>
  </si>
  <si>
    <t>64.</t>
  </si>
  <si>
    <t>Kiskőrösi út vasúti átjáró környék világítás</t>
  </si>
  <si>
    <t>65.</t>
  </si>
  <si>
    <t>Ivóvízminőségjavító program kártalanítás költség</t>
  </si>
  <si>
    <t>G-2/001701-4/2016</t>
  </si>
  <si>
    <t>71.</t>
  </si>
  <si>
    <t>Bocskai utcai óvoda fűtéskorszerűsítés</t>
  </si>
  <si>
    <t>92/2016.(VII.11.) KT</t>
  </si>
  <si>
    <t>II. mód Összesen</t>
  </si>
  <si>
    <t>II. mód</t>
  </si>
  <si>
    <t xml:space="preserve">   Alföldi tanyák fejlesztése pályázat</t>
  </si>
  <si>
    <t xml:space="preserve">   Kossuth utcai parkolók és gyalogátkelőhely terv</t>
  </si>
  <si>
    <t xml:space="preserve">   Sátor beszerzés</t>
  </si>
  <si>
    <t xml:space="preserve">   Helytörténeti Gyűjtemény udvarán szín építése</t>
  </si>
  <si>
    <t xml:space="preserve">   V-tó szv.csatorna építés Vadvirág és Rózsa utca</t>
  </si>
  <si>
    <t>Önkorm.Segélyre átcsop.Dologiból</t>
  </si>
  <si>
    <t xml:space="preserve">Önkorm.2/PH Intézmény fin.Visszavez. Tartalékra </t>
  </si>
  <si>
    <t xml:space="preserve">Önkorm.3/ESZI Intézmény fin.Visszavez.Tartalékra </t>
  </si>
  <si>
    <t xml:space="preserve">Önkorm.4/MŰVH Intézmény fin.Visszavez.Tartalékra </t>
  </si>
  <si>
    <t>Önkorm.5/ÓVODA  Intézmény fin.növekedés.Tartalékból</t>
  </si>
  <si>
    <t>Önkorm.Iparűz.adó.Bevétel átcs.Tartalékra</t>
  </si>
  <si>
    <t>Önkorm.Gépjármű adó Bevétel átcs.Tartalékra</t>
  </si>
  <si>
    <t>Önkorm.Államitám.2017 évi megelőlegezés. Bev.Tart.ra</t>
  </si>
  <si>
    <t>Önkorm.Tartalékra átcsop.Beruházásról</t>
  </si>
  <si>
    <t>Önkorm.Tartalékra átcsop.Bevétel Áll.tám.Köznev.felad.</t>
  </si>
  <si>
    <t>Állami tám ei. Mód.-</t>
  </si>
  <si>
    <t>Állami tám ei. Mód.+</t>
  </si>
  <si>
    <t>Önkorm.Tartalékról átcsop.Bevét.Csökk. Áll.tám Kieg.t.</t>
  </si>
  <si>
    <t>Önkorm.Tartalékra átcsop.Bev. Áll.tám Szoc.Gyermekj</t>
  </si>
  <si>
    <t>Önkorm.Tartalékra átcsop.Bev. Áll.tám Kulturális fel.</t>
  </si>
  <si>
    <t>Önkorm.Tartalékra átcsop.Bev. 2015.beszám..Áll.t.elsz.</t>
  </si>
  <si>
    <t>Önkorm.Tartalékra átcsop.Bev. Közp.ktg.sz.átv.p.Bursa</t>
  </si>
  <si>
    <t>Önkorm.Tartalékra átcsop.Bev.Egyéb fej.kez.p.áFöldala.</t>
  </si>
  <si>
    <t>Önkorm.Tartalékra átcsop.Bev.Tb.al.átv.p.ei,mód.</t>
  </si>
  <si>
    <t>Önkorm.Tartalékból átcsop.Bev.csök.Elk.ál.át.p.ei,mód.</t>
  </si>
  <si>
    <t>Elkül.áll.pénzal.átv.p.-</t>
  </si>
  <si>
    <t>2015.Besz.Áll.t.elszám+.</t>
  </si>
  <si>
    <t>Központi ktg.sz.átv.t.+</t>
  </si>
  <si>
    <t>Egyéb fej.kez.p.á.MVH.+</t>
  </si>
  <si>
    <t>Tb.alapokt.átv.p.+</t>
  </si>
  <si>
    <t>Önkorm.Tartalékra átcsop.Bev.Kistérs.Társ.átv.Pmar.el.</t>
  </si>
  <si>
    <t>Kist.Társ.tól át. Maradv.el</t>
  </si>
  <si>
    <t>Önkorm.Építm.adó.Bevétel átcs.Tartalékra</t>
  </si>
  <si>
    <t>Önkorm.Idegenf.adó épület.Bevétel átcs.Tartalékra</t>
  </si>
  <si>
    <t>Átcsoportosítás-</t>
  </si>
  <si>
    <t>Átcsoportosítás+</t>
  </si>
  <si>
    <t>Önkorm.Idegforg.adó.tart.u.Bevétel átcs.Tartalékra</t>
  </si>
  <si>
    <t>Önkorm.Pótl.Bírság.adó.Bevétel átcs.Tartalékra</t>
  </si>
  <si>
    <t>Önkorm.Kommun.adó.Bevétel csökk.Tartalék-ból</t>
  </si>
  <si>
    <t>Önkorm.Egyéb közhat. adó Bevétel csökk..Tartalék-ból</t>
  </si>
  <si>
    <t>Saját bev.átcs.Tart-ra</t>
  </si>
  <si>
    <t>Önkorm.Közh.bev.Környezetv.Bírs.Bev.átcs.Tartalékra</t>
  </si>
  <si>
    <t>Önkorm.Közh.bev.Helyi Önk.Bírság.Bev.átcs.Tartalékra</t>
  </si>
  <si>
    <t>Közh. bev.átcs.Tart-ra</t>
  </si>
  <si>
    <t>Pótlék, bírság,E,közhat.Talajterhelési díj</t>
  </si>
  <si>
    <t>Pótlék, bírság, E.közh, Talajterhelési díj</t>
  </si>
  <si>
    <t>Korlátozottan forgalomképes eszközök</t>
  </si>
  <si>
    <t>1114112/11212</t>
  </si>
  <si>
    <t>Szellemi termékek akt.áll.ért.</t>
  </si>
  <si>
    <t>0-ig leírt szellemi termékek</t>
  </si>
  <si>
    <t>Járművek akt.áll.ért.</t>
  </si>
  <si>
    <t>Járművek összesen</t>
  </si>
  <si>
    <t>Korlátozottan forgalomképes  eszközök</t>
  </si>
  <si>
    <t>Forg. képt. Szellemi termékek aktivált állományának értéke</t>
  </si>
  <si>
    <t>4/MŰVH Intézmény fin.csökkenés.-Saj.műk.Bevétel növek.</t>
  </si>
  <si>
    <t xml:space="preserve">5/ÓVODA   Bérről  átcsop. Járulékra  </t>
  </si>
  <si>
    <t xml:space="preserve">5/ÓVODA   Dologiról  átcsop. Járulékra  </t>
  </si>
  <si>
    <t>5/ÓVODA   Beruházásról  átcsop. Dologira</t>
  </si>
  <si>
    <t xml:space="preserve">  Önk. Imázs film készítés</t>
  </si>
  <si>
    <t xml:space="preserve">  Önk.Út.Pályázat</t>
  </si>
  <si>
    <t xml:space="preserve">  Önk.Kerékpárút TOP Pályázat</t>
  </si>
  <si>
    <t xml:space="preserve">  Református templom előtti térkövezés</t>
  </si>
  <si>
    <t xml:space="preserve">   Bekötő vezeték csere VÍZ</t>
  </si>
  <si>
    <t xml:space="preserve">   Szennyvíz szivattyú felúj.</t>
  </si>
  <si>
    <t>5/ÓVODA  Intézmény fin.növekedés + Dologi növekedés</t>
  </si>
  <si>
    <t>5/ÓVODA  Saját műk.bev..növekedés+Dologi növekedés</t>
  </si>
  <si>
    <t>5/ÓVODA   Dologiról  átcsop. Beruházásra</t>
  </si>
  <si>
    <t xml:space="preserve">   Váci Mihály utca terület kisajátítás</t>
  </si>
  <si>
    <t xml:space="preserve">   Váci Mihály utca vízóra akna áthely és kerítés ép.</t>
  </si>
  <si>
    <t xml:space="preserve">   Szent István szobor elhelyezés</t>
  </si>
  <si>
    <t>Mindösszesen Befektetett eszk.</t>
  </si>
  <si>
    <t>Teljesen (0-ig) lrirt szellemi term. aktivált értéke</t>
  </si>
  <si>
    <t>Kiz.forgk.földterületek aktivált állománya</t>
  </si>
  <si>
    <t>1211120/1211111</t>
  </si>
  <si>
    <t>Kiz.forgk.földterületek állományának értéke</t>
  </si>
  <si>
    <t>Kiz.Forgk földterületek aktivált állományának értéke</t>
  </si>
  <si>
    <t>Kiz.Forgk. földterületek aktivált állományának értéke</t>
  </si>
  <si>
    <t>Korl.forgalomképes épületek aktivált állományának értéke</t>
  </si>
  <si>
    <t>2014 2% ÉCS Kiz.forgk. Egyéb építm. áll.é.</t>
  </si>
  <si>
    <t>Kiz.Forgalomk.különféle egyéb építmények aktivált áll.ért.</t>
  </si>
  <si>
    <t>2014/2% ÉCS Kizár.nemz vagy.külf.egyéb építmények</t>
  </si>
  <si>
    <t>1211492/1211492</t>
  </si>
  <si>
    <t>2014/2% ÉCS Kizár.forgk.Külf. Egyéb építmények</t>
  </si>
  <si>
    <t>131192/1319122</t>
  </si>
  <si>
    <t>Gépek, berendezések össz.</t>
  </si>
  <si>
    <t>0-ig leírt vagyoni értékű jogok</t>
  </si>
  <si>
    <t>Jégkár miatti helyreállítás 60. tétel módosítás</t>
  </si>
  <si>
    <t>87.</t>
  </si>
  <si>
    <t>Alsócsábori ingatlanok anyagköltség</t>
  </si>
  <si>
    <t>88.</t>
  </si>
  <si>
    <t>Buszmegálló váróterem és büfé felújítása</t>
  </si>
  <si>
    <t>95/2016(VIII.24.) KT.hat.</t>
  </si>
  <si>
    <t>89.</t>
  </si>
  <si>
    <t xml:space="preserve">0218/24 hrsz-ú ingatlan, volt szeméttelep értékesítése </t>
  </si>
  <si>
    <t>98/2016(IX.21.) KT.hat.</t>
  </si>
  <si>
    <t>90.</t>
  </si>
  <si>
    <t>Soltvadkertet bemutató film készítése</t>
  </si>
  <si>
    <t>99/2016(IX.28.) KT.hat.</t>
  </si>
  <si>
    <t>91.</t>
  </si>
  <si>
    <t>106/2016(IX.28.) KT.hat.</t>
  </si>
  <si>
    <t>Vadvirág és Rózsa utcák szv.csat. előir.módosítás</t>
  </si>
  <si>
    <t xml:space="preserve">Október 23-i kitüntetések </t>
  </si>
  <si>
    <t>109/2016(IX.28.) KT.hat.</t>
  </si>
  <si>
    <t>92.</t>
  </si>
  <si>
    <t>93.</t>
  </si>
  <si>
    <t>Kiegészítő ágazati pótlék szeptember</t>
  </si>
  <si>
    <t>BMÖGF/41-32/2016</t>
  </si>
  <si>
    <t>94.</t>
  </si>
  <si>
    <t>95.</t>
  </si>
  <si>
    <t>Zsikla Erzsébet munkaviszony megszűnés</t>
  </si>
  <si>
    <t>96.</t>
  </si>
  <si>
    <t>0218/24 hrsz ing. volt szeméttelep ért. ÁFA</t>
  </si>
  <si>
    <t xml:space="preserve">Nagyenyed Betlehen Gábor Alapítv.pe. átadás </t>
  </si>
  <si>
    <t>Önkormányzati feladatellátást szolg.fejl.pály. Önerő</t>
  </si>
  <si>
    <t>,</t>
  </si>
  <si>
    <t xml:space="preserve">     Települési önkormányzatok szociális, gyjóléti és gyermekétk. feladat tám.</t>
  </si>
  <si>
    <t xml:space="preserve">Járulék </t>
  </si>
  <si>
    <t>Működési célú bev.</t>
  </si>
  <si>
    <t>Felhalmozási célú bevétel</t>
  </si>
  <si>
    <t>2016. évi bevételek - kiadások mérlegszerű kimutatása működési és felhalmozási célú bontásban</t>
  </si>
  <si>
    <t>Intézmény finanszírozás  (-)</t>
  </si>
  <si>
    <t>Korrekció központi irányítószervi tám. miatt</t>
  </si>
  <si>
    <t>V. Módosított ei. 2016.12.31.</t>
  </si>
  <si>
    <t xml:space="preserve"> V. módosítás 2016.12.31.</t>
  </si>
  <si>
    <t>V. mód Összesen</t>
  </si>
  <si>
    <t>V. mód</t>
  </si>
  <si>
    <t>KIADÁSOK ÖSSZESEN</t>
  </si>
  <si>
    <t>Államháztartáson belüli megelőlegezés korrekció</t>
  </si>
  <si>
    <t>Korrekció központi irányítószervi támogatás miatt</t>
  </si>
  <si>
    <t>Teljesen 0-ig leírt vagyoni ért.jogok akt.áll.ért.</t>
  </si>
  <si>
    <t>Telj.0-ig leirt szellemi termékek aktivált áll.ért</t>
  </si>
  <si>
    <t>Korl.forg.kép.ügyviteli-és számítást.eszk.ál.é.</t>
  </si>
  <si>
    <t>Korl.forg.Egyéb gépek,berendezések,felszerelések áll.ért</t>
  </si>
  <si>
    <t>Teljesen 0-ig leírt ügyv.és számítást.eszközök</t>
  </si>
  <si>
    <t>Teljesen 0-ig leírt egyéb gépek, berend.</t>
  </si>
  <si>
    <t>Kisértékű tárgyieszközök</t>
  </si>
  <si>
    <t>Közmunka PR.kisértékű új. E.-éven belül amort.- 54722</t>
  </si>
  <si>
    <t>131790/1319122</t>
  </si>
  <si>
    <t>ESZI TÁMOP/Kisértékű eszk. Éven belül amort.-13132/-54722</t>
  </si>
  <si>
    <t>Telj.0-ig irt. Járművek állományának értéke</t>
  </si>
  <si>
    <t>0-ig leírt főkönyvi szám</t>
  </si>
  <si>
    <t>Telj.0-ig leírt szellemi termékek</t>
  </si>
  <si>
    <t>Korl.forg.k.egyéb gépek berend.ál.é.</t>
  </si>
  <si>
    <t>Korl.fkép.ügyv.számt.e.akt.á.é</t>
  </si>
  <si>
    <t>Korl.fkép.e.gép akt.áll.ért</t>
  </si>
  <si>
    <t>Telj.leirt ügyviteli eszk. korl.forg.kép.</t>
  </si>
  <si>
    <t>Telj.leirt egyéb gép korl.forg.kép.</t>
  </si>
  <si>
    <t xml:space="preserve">   V-tó Gerbera utcai üdülőház felszerelése</t>
  </si>
  <si>
    <t xml:space="preserve">   Önk. Egyéb eszközök besz. (közmunka, egyéb) </t>
  </si>
  <si>
    <t xml:space="preserve"> Önkormányzat </t>
  </si>
  <si>
    <t xml:space="preserve"> Polgármesteri Hivatal</t>
  </si>
  <si>
    <t xml:space="preserve">  Művelődési Ház</t>
  </si>
  <si>
    <t xml:space="preserve">  Egyesített Szociális Intézmény</t>
  </si>
  <si>
    <t xml:space="preserve">  Óvoda</t>
  </si>
  <si>
    <t xml:space="preserve">  Önkormányzat</t>
  </si>
  <si>
    <t xml:space="preserve">    Útfelújítás Dózsa Gy. utca</t>
  </si>
  <si>
    <t xml:space="preserve">    Gratzer utca csapadékcsatorna rekonstrukció</t>
  </si>
  <si>
    <t xml:space="preserve">    Arany János utcai Óvoda kerítés építése</t>
  </si>
  <si>
    <t xml:space="preserve">    Útépítés Kereskedő köz és Wesselényi utca</t>
  </si>
  <si>
    <t xml:space="preserve">    Soltvadkert-Kecel-Kiskőrös körforgalom közvilágítás</t>
  </si>
  <si>
    <t xml:space="preserve">    Régi Müvelődési ház felújít.munkái</t>
  </si>
  <si>
    <t xml:space="preserve">    ESZI melléképület beázás megszüntetés és térkő</t>
  </si>
  <si>
    <t xml:space="preserve">    Bocskai úti óvoda padló felújítás</t>
  </si>
  <si>
    <t xml:space="preserve"> Óvoda</t>
  </si>
  <si>
    <t>Összen Felhalmozási költségvetés kiadásai (Tartalék K5+K6+K7+K8)</t>
  </si>
  <si>
    <t>PH Személygépkocsi besz. Skoda Fabia</t>
  </si>
  <si>
    <t>Óvoda Intf. Kerámiaégető kemence beszerzés</t>
  </si>
  <si>
    <t>PH. Int.fin. bérrendezés többlet feladatok miatt</t>
  </si>
  <si>
    <t>PH. Intézményfinansz. PH eszköz beszerzések</t>
  </si>
  <si>
    <t>ESZI Intézményfin. eszköz beszerzés</t>
  </si>
  <si>
    <t>Művház. Intézményfin. eszköz beszerzés</t>
  </si>
  <si>
    <t>Korrekció kp-ii irányítószervi tám miatt Felh.-ra</t>
  </si>
  <si>
    <t>Óvoda Intézményfin. eszköz beszerzés</t>
  </si>
  <si>
    <t>Művház. Intézményfin. Dologi kiadás ei.mód.</t>
  </si>
  <si>
    <t>Művház. Intézményfin. NKA Pályázat finansz.</t>
  </si>
  <si>
    <t>Közhatalmi bevétel ÁHB</t>
  </si>
  <si>
    <t>Felhalmozási bevétel</t>
  </si>
  <si>
    <t>Működési célú átvett pénz. ÁHK+ÁHB</t>
  </si>
  <si>
    <t>4.sz.módosítás</t>
  </si>
  <si>
    <t>IV. Módosított ei. 2016.12.31.</t>
  </si>
  <si>
    <t xml:space="preserve"> IV. módosítás 2016.12.31.</t>
  </si>
  <si>
    <t>IV. mód Összesen</t>
  </si>
  <si>
    <t>IV. mód</t>
  </si>
  <si>
    <t>Adósságkonszolidációban részt nem vett önk-ok tám.</t>
  </si>
  <si>
    <t>Termőföld bérbeadásából származó jöv.utáni SZJA</t>
  </si>
  <si>
    <t>építményadó</t>
  </si>
  <si>
    <t>Gépjárműadó</t>
  </si>
  <si>
    <t>Idegenforgalmi adó tartózkodás utáni</t>
  </si>
  <si>
    <t>Idegenforgalmi adó épület utáni</t>
  </si>
  <si>
    <t>Pótlék, bírság, talajterhelési díj</t>
  </si>
  <si>
    <t>Kiszámlázott általános forgalmi adó</t>
  </si>
  <si>
    <t>Általános forgalmi adó visszatérítése</t>
  </si>
  <si>
    <t>Kamatbevételek</t>
  </si>
  <si>
    <t>Egyéb pénzügyi műveletek</t>
  </si>
  <si>
    <t>Soltvadkert-Selymes  Buszmegálló  felújítás</t>
  </si>
  <si>
    <t>Biztosító által fizetett kártérítés</t>
  </si>
  <si>
    <t>Egyéb működési bevételek</t>
  </si>
  <si>
    <t>Mc tám, kölcsönök visszatérülése áht-n kívülről </t>
  </si>
  <si>
    <t>Egyéb működési célú átvett pénzeszközök</t>
  </si>
  <si>
    <t>Korrekció kp-ii irányítószervi tám miatt műk-re</t>
  </si>
  <si>
    <t>Mc tám, kölcsönök visszatérülése ÁHK</t>
  </si>
  <si>
    <t xml:space="preserve">FINANSZÍROZÁSI KIADÁSOK </t>
  </si>
  <si>
    <t xml:space="preserve">BEVÉTELEK ÖSSZESEN: </t>
  </si>
  <si>
    <t>BEVÉTELEK MINDÖSSZESEN</t>
  </si>
  <si>
    <t xml:space="preserve">KIADÁSOK ÖSSZESEN: </t>
  </si>
  <si>
    <t xml:space="preserve">MŰKÖDÉSI BEVÉTELEK </t>
  </si>
  <si>
    <t>FELHALMOZÁSI BEVÉTELEK</t>
  </si>
  <si>
    <t xml:space="preserve">MŰKÖDÉSI KIADÁSOK </t>
  </si>
  <si>
    <t>Korrekció központi, irányító szervi támogatás működésre</t>
  </si>
  <si>
    <t>Korrekció központi, irányító szervi tám. miatt felhalmozásra</t>
  </si>
  <si>
    <t>Maradvány igénybevétele korrekció felhalmozásra</t>
  </si>
  <si>
    <t>államig. feladat</t>
  </si>
  <si>
    <t>86.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</si>
  <si>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</si>
  <si>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</si>
  <si>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</si>
  <si>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Vagyonkimutatása 2016. december 31. napján</t>
  </si>
  <si>
    <t>Vagyonkimutatása 2016 december 31. napján</t>
  </si>
  <si>
    <t>Vagyonkimutatás 2016. december 31. napján</t>
  </si>
  <si>
    <t>2016. december 31-én</t>
  </si>
  <si>
    <t>Befektetett eszközeinek kimutatása a 2016. évi beszámoló 15/A.űrlap alapján</t>
  </si>
  <si>
    <t>2016. december 31.</t>
  </si>
  <si>
    <t xml:space="preserve"> EGYSZERŰSITETT MÉRLEGE 2016. december 31-én</t>
  </si>
  <si>
    <t>Soltvadkert Város műk-i kiadásai össz.</t>
  </si>
  <si>
    <t>Szociális feladatok ellátása</t>
  </si>
  <si>
    <t>Kormányzati funkció kód</t>
  </si>
  <si>
    <t>Kormányzati funkció kód megnevezése</t>
  </si>
  <si>
    <t>Pénzbeli juttatások</t>
  </si>
  <si>
    <t>Felhalm. kiadások összesen</t>
  </si>
  <si>
    <t>011130</t>
  </si>
  <si>
    <t>082042</t>
  </si>
  <si>
    <t>082044</t>
  </si>
  <si>
    <t>082092</t>
  </si>
  <si>
    <t>81030</t>
  </si>
  <si>
    <t>086090</t>
  </si>
  <si>
    <t>096010</t>
  </si>
  <si>
    <t>091120</t>
  </si>
  <si>
    <t>091110</t>
  </si>
  <si>
    <t>013320</t>
  </si>
  <si>
    <t>151/0</t>
  </si>
  <si>
    <t>153/1</t>
  </si>
  <si>
    <t>160/1</t>
  </si>
  <si>
    <t>165/1</t>
  </si>
  <si>
    <t>051030</t>
  </si>
  <si>
    <t>045160</t>
  </si>
  <si>
    <t>081071</t>
  </si>
  <si>
    <t>082030</t>
  </si>
  <si>
    <t>083050</t>
  </si>
  <si>
    <t>013350</t>
  </si>
  <si>
    <t>066020</t>
  </si>
  <si>
    <t>066010</t>
  </si>
  <si>
    <t>064010</t>
  </si>
  <si>
    <t>072450</t>
  </si>
  <si>
    <t>074031</t>
  </si>
  <si>
    <t>084031-084032</t>
  </si>
  <si>
    <t>041231-041237</t>
  </si>
  <si>
    <t>072451</t>
  </si>
  <si>
    <t>045120</t>
  </si>
  <si>
    <t>Út, autópálya építés</t>
  </si>
  <si>
    <t>052080</t>
  </si>
  <si>
    <t>Szv.csat.ép., fennt., üzemeltetés</t>
  </si>
  <si>
    <t>013330</t>
  </si>
  <si>
    <t>Pályázat és támogatáskezelés, ell.</t>
  </si>
  <si>
    <t>Civil szervezetek támogatása</t>
  </si>
  <si>
    <t>Üdülői szálláshely szolgáltatás</t>
  </si>
  <si>
    <t>Nem lakóingatlan bérbeadás</t>
  </si>
  <si>
    <t>Fizikóterápiás szolgáltatás</t>
  </si>
  <si>
    <t>Egyéb eü.feladatok ellétása</t>
  </si>
  <si>
    <t>Család és nővédelmi eü gondozás</t>
  </si>
  <si>
    <t>Folyóirat kiadása</t>
  </si>
  <si>
    <t>Kiadások mindössz.</t>
  </si>
  <si>
    <t>Adatok: eFt-ban</t>
  </si>
  <si>
    <t>Önkormányzati bérkompenzáció</t>
  </si>
  <si>
    <t>BMÖGF/48-37/2016</t>
  </si>
  <si>
    <t>BMÖGF/48-76/2016</t>
  </si>
  <si>
    <t>BMÖGF/48-56/2016</t>
  </si>
  <si>
    <t>Kiegészítő ágazati pótlék március</t>
  </si>
  <si>
    <t>BMÖGF/41-11/2016</t>
  </si>
  <si>
    <t>Szociális ágazati pótlék II.negyedév</t>
  </si>
  <si>
    <t>Kiegészítő ágazati pótlék április</t>
  </si>
  <si>
    <t>BMÖGF/41-16/2016</t>
  </si>
  <si>
    <t>Kiegészítő ágazati pótlék május</t>
  </si>
  <si>
    <t>BAC/AHI/42-98/2016</t>
  </si>
  <si>
    <t>Kossuth utcai parkolók és gyalogátkelőhely terv</t>
  </si>
  <si>
    <t>16/2016(II.24)KT. Hat</t>
  </si>
  <si>
    <t>Rákóczi Szövetség Beíratkozási Programja</t>
  </si>
  <si>
    <t>20/2016(II.24)KT. Hat</t>
  </si>
  <si>
    <t>Sátor beszerzés</t>
  </si>
  <si>
    <t>37/2016(III.30)KT. Hat</t>
  </si>
  <si>
    <t>Közmű fejlesztési hozzájárulás beszedése</t>
  </si>
  <si>
    <t>40/2016(III.30)KT. hat</t>
  </si>
  <si>
    <t>Gratzer utca csapadékcsatorna rekonstrukció</t>
  </si>
  <si>
    <t>41/2016(III.30)KT. hat</t>
  </si>
  <si>
    <t>49/2016(IV.27)KT. hat</t>
  </si>
  <si>
    <t xml:space="preserve">Civil szervezetek többlet támogatása </t>
  </si>
  <si>
    <t>54/2016(IV.27)KT. hat</t>
  </si>
  <si>
    <t>Helytörténeti Gyűjtemény udvarán szín építése</t>
  </si>
  <si>
    <t>55/2016(IV.27)KT. hat</t>
  </si>
  <si>
    <t>Kincstárjegy vás.(6 hónapos lekötés)Rövidlejáratú értp.</t>
  </si>
  <si>
    <t>V-tó szv.csatorna építés Vadvirás és Rózsa utca</t>
  </si>
  <si>
    <t>59/2016(IV.27)KT. hat</t>
  </si>
  <si>
    <t>Útépítés Kereskedő köz és Wesselényi utca</t>
  </si>
  <si>
    <t>60/2016(IV.27)KT. hat</t>
  </si>
  <si>
    <t>I. Vadkerti Gasztro Nap és koccintás</t>
  </si>
  <si>
    <t>69/2016(V.25)KT. hat</t>
  </si>
  <si>
    <t>Váci Mihály utca terület kisajátítás</t>
  </si>
  <si>
    <t>Váci Mihály utca vízóra akna áthely és kerítés ép.</t>
  </si>
  <si>
    <t>71/2016(V.25)KT. hat</t>
  </si>
  <si>
    <t>kedvezmény                                        (súly és légrugó)</t>
  </si>
  <si>
    <t xml:space="preserve">   Buszmegálló váróterem és büfé felújítása</t>
  </si>
  <si>
    <t xml:space="preserve">  Térfigyelő rendszer kiépítés</t>
  </si>
  <si>
    <t xml:space="preserve">  Sportcsarnok előtti térkövezés</t>
  </si>
  <si>
    <t xml:space="preserve">  Záportó  Pályázat,Tervezési díj.</t>
  </si>
  <si>
    <t xml:space="preserve">  Új útépítés Kereskedőköz II.</t>
  </si>
  <si>
    <t>97.</t>
  </si>
  <si>
    <t>98.</t>
  </si>
  <si>
    <t>99.</t>
  </si>
  <si>
    <t>100.</t>
  </si>
  <si>
    <t>101.</t>
  </si>
  <si>
    <t>102.</t>
  </si>
  <si>
    <t>103.</t>
  </si>
  <si>
    <t>C/IV/2 Kincstárban vezetett devizaszámlák</t>
  </si>
  <si>
    <t>58</t>
  </si>
  <si>
    <t>D/I/1 Költségvetési évben esedékes követelések működési célú támogatások bevételeire államháztartáson belülről (&gt;=D/I/1a)</t>
  </si>
  <si>
    <t>59</t>
  </si>
  <si>
    <t>D/I/1a - ebből: költségvetési évben esedékes követelések működési célú visszatérítendő támogatások, kölcsönök visszatérülésére államháztartáson belülről</t>
  </si>
  <si>
    <t>60</t>
  </si>
  <si>
    <t>D/I/2 Költségvetési évben esedékes követelések felhalmozási célú támogatások bevételeire államháztartáson belülről (&gt;=D/I/2a)</t>
  </si>
  <si>
    <t>61</t>
  </si>
  <si>
    <t>D/I/2a - ebből: költségvetési évben esedékes követelések felhalmozási célú visszatérítendő támogatások, kölcsönök visszatérülésére államháztartáson belülről</t>
  </si>
  <si>
    <t>63</t>
  </si>
  <si>
    <t>D/I/3a  - ebből: költségvetési évben esedékes követelések jövedelemadókra</t>
  </si>
  <si>
    <t>64</t>
  </si>
  <si>
    <t>D/I/3b - ebből: költségvetési évben esedékes követelések szociális hozzájárulási adóra és járulékokra</t>
  </si>
  <si>
    <t>65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</si>
  <si>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</si>
  <si>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</si>
  <si>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71</t>
  </si>
  <si>
    <t>D/I/4b - ebből: költségvetési évben esedékes követelések tulajdonosi bevételekre</t>
  </si>
  <si>
    <t>75</t>
  </si>
  <si>
    <t>D/I/4f - ebből: költségvetési évben esedékes követelések kamatbevételekre és más nyereségjellegű bevételekre</t>
  </si>
  <si>
    <t>76</t>
  </si>
  <si>
    <t>D/I/4g - ebből: költségvetési évben esedékes követelések egyéb pénzügyi műveletek bevételeire</t>
  </si>
  <si>
    <t>77</t>
  </si>
  <si>
    <t>D/I/4h - ebből: költségvetési évben esedékes követelések biztosító által fizetett kártérítésre</t>
  </si>
  <si>
    <t>79</t>
  </si>
  <si>
    <t>D/I/5 Költségvetési évben esedékes követelések felhalmozási bevételre (=D/I/5a+…+D/I/5e)</t>
  </si>
  <si>
    <t>80</t>
  </si>
  <si>
    <t>D/I/5a - ebből: költségvetési évben esedékes követelések immateriális javak értékesítésére</t>
  </si>
  <si>
    <t>81</t>
  </si>
  <si>
    <t>D/I/5b - ebből: költségvetési évben esedékes követelések ingatlanok értékesítésére</t>
  </si>
  <si>
    <t>82</t>
  </si>
  <si>
    <t>D/I/5c - ebből: költségvetési évben esedékes követelések egyéb tárgyi eszközök értékesítésére</t>
  </si>
  <si>
    <t>83</t>
  </si>
  <si>
    <t>D/I/5d - ebből: költségvetési évben esedékes követelések részesedések értékesítésére</t>
  </si>
  <si>
    <t>84</t>
  </si>
  <si>
    <t>D/I/5e - ebből: költségvetési évben esedékes követelések részesedések megszűnéséhez kapcsolódó bevételekre</t>
  </si>
  <si>
    <t>85</t>
  </si>
  <si>
    <t>D/I/6 Költségvetési évben esedékes követelések működési célú átvett pénzeszközre (&gt;=D/I/6a+D/I/6b+D/I/6c)</t>
  </si>
  <si>
    <t>86</t>
  </si>
  <si>
    <t>D/I/6a - ebből: költségvetési évben esedékes követelések működési célú visszatérítendő támogatások, kölcsönök visszatérülése az Európai Uniótól</t>
  </si>
  <si>
    <t>87</t>
  </si>
  <si>
    <t>D/I/6b - ebből: költségvetési évben esedékes követelések működési célú visszatérítendő támogatások, kölcsönök visszatérülése kormányoktól és más nemzetközi szervezetektől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</si>
  <si>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</si>
  <si>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</si>
  <si>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</si>
  <si>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</si>
  <si>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90</t>
  </si>
  <si>
    <t>D/I/7a - ebből: költségvetési évben esedékes követelések felhalmozási célú visszatérítendő támogatások, kölcsönök visszatérülése az Európai Uniótól</t>
  </si>
  <si>
    <t>91</t>
  </si>
  <si>
    <t>D/I/7b - ebből: költségvetési évben esedékes követelések felhalmozási célú visszatérítendő támogatások, kölcsönök visszatérülése kormányoktól és más nemzetközi szervezetektől</t>
  </si>
  <si>
    <t>92</t>
  </si>
  <si>
    <t xml:space="preserve">     Elszámolásból származó bevételek</t>
  </si>
  <si>
    <t xml:space="preserve">     Helyi önkormányzatok működésének általános támogatása</t>
  </si>
  <si>
    <t xml:space="preserve">     Települési önkormányzatok egyes köznevelési feladatainak támogatása</t>
  </si>
  <si>
    <t xml:space="preserve">     Települési önkormányzatok kulturális feladatainak támogatása</t>
  </si>
  <si>
    <t xml:space="preserve">     Működési célú költségvetési támogatások és kiegészítő támogatások</t>
  </si>
  <si>
    <t>ezer Ft-ban</t>
  </si>
  <si>
    <t>BEVÉTELEK</t>
  </si>
  <si>
    <t>Megnevezés</t>
  </si>
  <si>
    <t>ÖSSZESEN:</t>
  </si>
  <si>
    <t>KIADÁSOK</t>
  </si>
  <si>
    <t>Intézmény</t>
  </si>
  <si>
    <t>Összesen</t>
  </si>
  <si>
    <t>Polgármesteri Hivatal</t>
  </si>
  <si>
    <t>MINDÖSSZESEN</t>
  </si>
  <si>
    <t>Dologi</t>
  </si>
  <si>
    <t xml:space="preserve">Családsegítés </t>
  </si>
  <si>
    <t>Óvoda</t>
  </si>
  <si>
    <t>Önkormányzat</t>
  </si>
  <si>
    <t>Tartalék</t>
  </si>
  <si>
    <t>Jogcím</t>
  </si>
  <si>
    <t>Pénzmaradvány / Finanszírozási bevételek</t>
  </si>
  <si>
    <t>Változás dátuma</t>
  </si>
  <si>
    <t>Önk.</t>
  </si>
  <si>
    <t>Egyesített Szociális Intézmény 2016. évi összesített működési és felhalmotási célú bevételei és kiadásai kötelező, önként vállalt és államigazgatási fekadat szerinti bontásban</t>
  </si>
  <si>
    <t>115.</t>
  </si>
  <si>
    <t>Városi Művelődési Ház, Könyvtár és Szabadidő Központ 2016. évi összesített működési és felhalmotási célú bevételei és kiadásai kötelező, önként vállalt és államigazgatási fekadat szerinti bontásban</t>
  </si>
  <si>
    <t>Soltvadkerti Óvodák és Bölcsőde 2016. évi összesített működési és felhalmotási célú bevételei és kiadásai kötelező, önként vállalt és államigazgatási fekadat szerinti bontásban</t>
  </si>
  <si>
    <t>Soltvadkert Város Önkormányzat 2016. évi működési és felhalmozási célú előirányzatai intézményenként és ellátási feladatonként</t>
  </si>
  <si>
    <t>Intézményi bevétel</t>
  </si>
  <si>
    <t>Műk-re átv. peszköz</t>
  </si>
  <si>
    <t>Intézmény finansz.</t>
  </si>
  <si>
    <t>Működési célú pm igénybevétel</t>
  </si>
  <si>
    <t>Átcsop. felh-ra saját bev-ből</t>
  </si>
  <si>
    <t>feladatalapú tám.</t>
  </si>
  <si>
    <t>központi</t>
  </si>
  <si>
    <t>saját</t>
  </si>
  <si>
    <t>Városi Művelődési Ház, Könyvtár és Szabadidő Kp.</t>
  </si>
  <si>
    <t>Felhalm. Bevétel</t>
  </si>
  <si>
    <t>Felhalm.célra pm.igénybevét.</t>
  </si>
  <si>
    <t>Átcsop. saját műk.bev-ből</t>
  </si>
  <si>
    <t xml:space="preserve">Felhalm. bevétel </t>
  </si>
  <si>
    <t>Bevétel összesen</t>
  </si>
  <si>
    <t>2.sz.módosítás</t>
  </si>
  <si>
    <t>2.sz. módosítás</t>
  </si>
  <si>
    <t>Bevétel mind összesen</t>
  </si>
  <si>
    <t>Pénzbeni juttatások</t>
  </si>
  <si>
    <t>Működési kiadás</t>
  </si>
  <si>
    <t>Városi Művelődési Ház, Könyvtár és Szabadidő Központ</t>
  </si>
  <si>
    <t>Felh. Kiadás</t>
  </si>
  <si>
    <t>Pénzeszk.át, befekt. kapcs.kiad. apport, Értékp.v.</t>
  </si>
  <si>
    <t>Felhalmozási tartalék</t>
  </si>
  <si>
    <t>Felh. kiadás</t>
  </si>
  <si>
    <t>Intézmény finanszírozás</t>
  </si>
  <si>
    <t>Kiadás mind összesen</t>
  </si>
  <si>
    <t>Átcsoportosítás Működési bevételről felhalmozásira</t>
  </si>
  <si>
    <t>Tartalék felhalmozásra K5</t>
  </si>
  <si>
    <t>Személyi  juttatások K1</t>
  </si>
  <si>
    <t>Munkaadókat terhelő járulékok és szociális hozzájárulási adó K2</t>
  </si>
  <si>
    <t>Dologi  kiadások K3</t>
  </si>
  <si>
    <t xml:space="preserve"> II. módosítás 2016.09.30.</t>
  </si>
  <si>
    <t>TE Sportpálya öltözö  építés pénzeszköz átadás</t>
  </si>
  <si>
    <t xml:space="preserve">Alsócsábori ingatlanok tetőkészítés, kőműves munka  </t>
  </si>
  <si>
    <t>Önkormányzati feladatellátást szolgáló fejl.pályázat</t>
  </si>
  <si>
    <t>Jégkár miatti helyreállítás</t>
  </si>
  <si>
    <t>PH árnyékolás és szúnyogháló</t>
  </si>
  <si>
    <t>Önkormányzati feladatellátást szolg.fejl. pályázat</t>
  </si>
  <si>
    <t>4/MŰVH Int.fin. Könvtári érdekeltség növelő tám.</t>
  </si>
  <si>
    <t>Önk.4/MŰVH Intézményfinansz. Könyvtári érdek.tám.</t>
  </si>
  <si>
    <t>4/MŰVH Intézményfi. Könvtári érdekeltség növelő tám.</t>
  </si>
  <si>
    <t xml:space="preserve"> III. módosítás 2016.11.30.</t>
  </si>
  <si>
    <t>I. Módosított ei. 2016.06.30.</t>
  </si>
  <si>
    <t>II. Módosított ei. 2016.09.30.</t>
  </si>
  <si>
    <t>III. Módosított ei. 2016.11.30.</t>
  </si>
  <si>
    <t>III. mód Összesen</t>
  </si>
  <si>
    <t>III. mód</t>
  </si>
  <si>
    <t>3.sz.módosítás</t>
  </si>
  <si>
    <t>Ellátottak pénzbeli juttatásai K4</t>
  </si>
  <si>
    <t>Felújítások K7</t>
  </si>
  <si>
    <t>Beruházások K6</t>
  </si>
  <si>
    <t>Finanszírozási kiadások K9</t>
  </si>
  <si>
    <t xml:space="preserve">Önkormányzatok működési támogatásai </t>
  </si>
  <si>
    <t>Közhatalmi bevételek B3</t>
  </si>
  <si>
    <t>Működési bevételek B4</t>
  </si>
  <si>
    <t xml:space="preserve"> Felhalmozási bevételek  B5</t>
  </si>
  <si>
    <t>Működési célú átvett pénzeszközök áhk B6</t>
  </si>
  <si>
    <t>Felhalmozási célú átvett pénzeszközök áhk B7</t>
  </si>
  <si>
    <t xml:space="preserve">Köztemető fennt. és műk      </t>
  </si>
  <si>
    <t xml:space="preserve">Települési hulladék kezelés </t>
  </si>
  <si>
    <t>Televízióműsor szolgáltatás</t>
  </si>
  <si>
    <t>Takarítási feladatok</t>
  </si>
  <si>
    <t>Zöldterület kezelés</t>
  </si>
  <si>
    <t>Önkormányzati jogalkotás</t>
  </si>
  <si>
    <t>Közvilágítás</t>
  </si>
  <si>
    <t xml:space="preserve">Városgazdálkodás </t>
  </si>
  <si>
    <t>105010-107060</t>
  </si>
  <si>
    <t xml:space="preserve">Közcélú foglalkoztatás </t>
  </si>
  <si>
    <t xml:space="preserve">Egyéb közösségi feladatok </t>
  </si>
  <si>
    <t>Önkorm. Hivatal működtetése</t>
  </si>
  <si>
    <t>Idősek nappali ellátása</t>
  </si>
  <si>
    <t xml:space="preserve">Demens ellátás </t>
  </si>
  <si>
    <t>Szociális étkezés</t>
  </si>
  <si>
    <t xml:space="preserve">Házigondozás </t>
  </si>
  <si>
    <t>Tanyagondnoki szolg.</t>
  </si>
  <si>
    <t>Könyvtár áll. Gy.</t>
  </si>
  <si>
    <t>Könyvtári szolg.</t>
  </si>
  <si>
    <t>Közművelődési tev.</t>
  </si>
  <si>
    <t>Sportcsarnok</t>
  </si>
  <si>
    <t>Mozi</t>
  </si>
  <si>
    <t>Városi Műv.Ház,Könyvtár és Szabidő K.</t>
  </si>
  <si>
    <t xml:space="preserve">Óvodai étkezés </t>
  </si>
  <si>
    <t xml:space="preserve">Óvodai nevelés </t>
  </si>
  <si>
    <t>Sajátos nevelésű</t>
  </si>
  <si>
    <t>Bölcsődei étkeztetés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</si>
  <si>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</si>
  <si>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</si>
  <si>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</si>
  <si>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</si>
  <si>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</si>
  <si>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</si>
  <si>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</si>
  <si>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</si>
  <si>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</si>
  <si>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</si>
  <si>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</si>
  <si>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</si>
  <si>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</si>
  <si>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</si>
  <si>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</si>
  <si>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</si>
  <si>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Fejlesztési támogatás ÁHB - Bócsai kerékpárút visszaf.</t>
  </si>
  <si>
    <t>Fejlesztési támogatás ÁHK - Testedző Egyesület</t>
  </si>
  <si>
    <t>ÖNK/2/PH Intmf.Skoda Fábia Combi szgk.beszerzés</t>
  </si>
  <si>
    <t>2/PH Skoda Fabia Combi szgk. beszerzés</t>
  </si>
  <si>
    <t>74/2008(IX.11) KT. hat.</t>
  </si>
  <si>
    <t>Arany János utcai Óvoda kerítés építése</t>
  </si>
  <si>
    <t>Maradvány 2015.igényb.Műv.ház</t>
  </si>
  <si>
    <t>ESZI melléképület beázás megszüntetés és térkő</t>
  </si>
  <si>
    <t>Szent István szobor elhelyezés</t>
  </si>
  <si>
    <t>Soltvadkert-Kecel-Kiskőrös körforgalom közvilágítás</t>
  </si>
  <si>
    <t>V-tó Gerbera utcai üdülőház felszerelése</t>
  </si>
  <si>
    <t>Maradvány 2015.igényb.Önk.</t>
  </si>
  <si>
    <t>Maradvány 2015.igényb.PH.</t>
  </si>
  <si>
    <t>Maradvány 2015.igényb.ESZI</t>
  </si>
  <si>
    <t>Maradvány 2015.igényb.Óvoda</t>
  </si>
  <si>
    <t>Önkormányzati hivatal műk.tám</t>
  </si>
  <si>
    <t>Település üzemelt.feladat</t>
  </si>
  <si>
    <t>Zöldterület gazd.kapcs.feladatok</t>
  </si>
  <si>
    <t>A 88/2011(IX.22.) KT határozat alapján a Nagyenyed-környéki szórványban 6 évre Keresztszülő program való részvételéről</t>
  </si>
  <si>
    <t>döntött a Képviselő Testület. A támogatás 2011-től 2016-ig évi 150 eFt összegű.</t>
  </si>
  <si>
    <t>A 119/2014.(XI.26.)KT határozat alpaján Farkas Nikolett Soltvadkert, Selymes u. 42. szám alatti tanuló tanulmányainak</t>
  </si>
  <si>
    <t>A Norvég finanszírozási mechanizmus keretében nyert pályázat végrehajtási szerződésének 8.1.2.pontjában vállalt kötelezettség</t>
  </si>
  <si>
    <t>szerint a létrehozott beruházás fenntartásához alapot kell képezni, amelybe évente a projekt összes költségének legalább 1 %-át</t>
  </si>
  <si>
    <t>Állami támogatás megelőlegezés</t>
  </si>
  <si>
    <t>kell befizetni. A projekt zárójelentés elfogadását követően a beruházást leglább 10 évig saját tulajdonban kell működtetni.</t>
  </si>
  <si>
    <t>Óvoda felújítás átcsop Beruházásra</t>
  </si>
  <si>
    <t>Átcsoportosítás</t>
  </si>
  <si>
    <t>folytatásához az Arany János Tehetséggondozó Programban való részvételét támogatja Soltvadkert Város Képviselő-testülete</t>
  </si>
  <si>
    <t xml:space="preserve">  5 éven át, havi 5.000 Ft összeggel. A támogatás 2015-től 2019-ig évi 60.000 Ft összegű.</t>
  </si>
  <si>
    <t>Képviselő-testülete</t>
  </si>
  <si>
    <t>működési kiadás hj.</t>
  </si>
  <si>
    <t xml:space="preserve">         Közvetített szolgáltatások ellenértéke</t>
  </si>
  <si>
    <t xml:space="preserve">         Tulajdonosi bevételek</t>
  </si>
  <si>
    <t xml:space="preserve">         Ellátási díjak</t>
  </si>
  <si>
    <t xml:space="preserve">         Kiszámlázott általános forgalmi </t>
  </si>
  <si>
    <t xml:space="preserve">         Általános forgalmi adó visszatérítése </t>
  </si>
  <si>
    <t xml:space="preserve">         Kamatbevételek</t>
  </si>
  <si>
    <t>Intézmfinanszírozás korrekció (felhalmoz kiadás  átcs.)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</si>
  <si>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</si>
  <si>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</si>
  <si>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</si>
  <si>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</si>
  <si>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</si>
  <si>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</si>
  <si>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</si>
  <si>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</si>
  <si>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</si>
  <si>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</si>
  <si>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</si>
  <si>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</si>
  <si>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</si>
  <si>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</si>
  <si>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 xml:space="preserve">         Egyéb pénzügyi műveletek bevételei</t>
  </si>
  <si>
    <t xml:space="preserve">         Biztosító által fizetett kártérítés</t>
  </si>
  <si>
    <t xml:space="preserve">         Egyéb működési bevételek</t>
  </si>
  <si>
    <t xml:space="preserve">    Egyéb áruhasználati és szolgáltatási adók, ebből:</t>
  </si>
  <si>
    <t xml:space="preserve">    Gépjárműadók ebből:</t>
  </si>
  <si>
    <t xml:space="preserve">    Értékesítési és forgalmi adók, ebből:</t>
  </si>
  <si>
    <t xml:space="preserve">    az állandó- és ideiglenes jelleggel végzett tevékenység után fizetett helyi iparűzési adó</t>
  </si>
  <si>
    <t xml:space="preserve">     a tartózkodás után fizetett idegenforgalmi adó</t>
  </si>
  <si>
    <t xml:space="preserve">    épület után fizetett idegenforgalmi adó</t>
  </si>
  <si>
    <t xml:space="preserve">    a magánszemélyek kommunális adója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</si>
  <si>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</si>
  <si>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</si>
  <si>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</si>
  <si>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</si>
  <si>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</si>
  <si>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</si>
  <si>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</si>
  <si>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</si>
  <si>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</si>
  <si>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</si>
  <si>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</si>
  <si>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A/III/1a - ebből: tartós részesedések jegybankban</t>
  </si>
  <si>
    <t>A/III/1c - ebből: tartós részesedésel pénzügyi vállalkozásban</t>
  </si>
  <si>
    <t>A/III/1d - ebből: tartós részesedések társulásban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</si>
  <si>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</si>
  <si>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</si>
  <si>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</si>
  <si>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</si>
  <si>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</si>
  <si>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</si>
  <si>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</si>
  <si>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</si>
  <si>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</si>
  <si>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37</t>
  </si>
  <si>
    <t>B/II/2a - ebből: kárpótlási jegyek</t>
  </si>
  <si>
    <t>39</t>
  </si>
  <si>
    <t>B/II/2c - ebből: államkötvények</t>
  </si>
  <si>
    <t>40</t>
  </si>
  <si>
    <t>B/II/2d - ebből: helyi önkormányzatok kötvényei</t>
  </si>
  <si>
    <t>41</t>
  </si>
  <si>
    <t>B/II/2e - ebből: befektetési jegyek</t>
  </si>
  <si>
    <t>44</t>
  </si>
  <si>
    <t>C/I/1 Éven túli lejáratú forint lekötött bankbetétek</t>
  </si>
  <si>
    <t>45</t>
  </si>
  <si>
    <t>C/I/2 Éven túli lejáratú deviza lekötött bankbetétek</t>
  </si>
  <si>
    <t>47</t>
  </si>
  <si>
    <t>C/II/1 Forintpénztár</t>
  </si>
  <si>
    <t>48</t>
  </si>
  <si>
    <t>C/II/2 Valutapénztár</t>
  </si>
  <si>
    <t>49</t>
  </si>
  <si>
    <t>C/II/3 Betétkönyvek, csekkek, elektronikus pénzeszközök</t>
  </si>
  <si>
    <t>54</t>
  </si>
  <si>
    <t>C/IV/1 Kincstáron kívüli devizaszámlák</t>
  </si>
  <si>
    <t>55</t>
  </si>
  <si>
    <t>Felhalmozási célú visszatérítendő támogatások, kölcsönök nyújtása áht-n belülre</t>
  </si>
  <si>
    <t> Felhalmozási célú visszatérítendő támogatások, kölcsönök törlesztése áht-n belülre</t>
  </si>
  <si>
    <t>Hitel-, kölcsöntörlesztés áht-n kívülre   ebből</t>
  </si>
  <si>
    <t>áht-n belüli megelőlegezések folyósítása</t>
  </si>
  <si>
    <t>áht-n belüli megelőlegezések visszafizetése</t>
  </si>
  <si>
    <t xml:space="preserve">     belföldi gépjárművek adójának a központi költségvetést és a helyi önk-ot megillető rész</t>
  </si>
  <si>
    <t>Felhalm.célú garancia- és kezességvállalásból származó megtérülések áht-n belülről</t>
  </si>
  <si>
    <t>Felhalm.célú önkormányzati támogatások</t>
  </si>
  <si>
    <t>Felhalm.célú visszatérítendő támogatások, kölcsönök visszatérülése áht-n belülről</t>
  </si>
  <si>
    <t>Felhalm.célú visszatérítendő támogatások, kölcsönök igénybevétele áht-n belülről</t>
  </si>
  <si>
    <t>Műk.célú garancia- és kezességvállalásból származó megtérülések áht-n belülről</t>
  </si>
  <si>
    <t>Műk.célú visszatérítendő támogatások, kölcsönök visszatérülése áht-n belülről</t>
  </si>
  <si>
    <t>Műk.célú visszatérítendő támogatások, kölcsönök igénybevétele áht-n belülről</t>
  </si>
  <si>
    <t>Felhalm.célú garancia- és kezességvállalásból származó megtérülések áht-n kívülről</t>
  </si>
  <si>
    <t>Felhalm.célú visszatérítendő tám, kölcsönök visszatérülése az Európai Uniótól</t>
  </si>
  <si>
    <t>Felhalm.célú visszatérítendő tám, kölcsönök visszatérülése áht-n kívülről</t>
  </si>
  <si>
    <t>Átcsop. Felhalm-ra működési bevételről</t>
  </si>
  <si>
    <t xml:space="preserve">Működési célú támogatások áht-n belülről </t>
  </si>
  <si>
    <t>Felhalmozási célú támogatások áht-n belülről</t>
  </si>
  <si>
    <t xml:space="preserve">ÁFA visszatérítése értékesített tárgyi eszközök </t>
  </si>
  <si>
    <t>Mc. visszatérítendő tám.kölcsönök visszatérülése ÁHB</t>
  </si>
  <si>
    <t>I. mód. Összesen</t>
  </si>
  <si>
    <t>Munkaadókat terh.jár.és SZOCHO</t>
  </si>
  <si>
    <t>áll.jell.végzett ip.tev.után fiz.helyi iparűzési adó</t>
  </si>
  <si>
    <t>Fc.finanszírozási bevételek összesen (13.+19.)</t>
  </si>
  <si>
    <t>Fc.finanszírozási kiadások összesen (13.+...+24.)</t>
  </si>
  <si>
    <t>Mc.finanszírozási kiadások összesen (14.+...+23.)</t>
  </si>
  <si>
    <t>Mc.finanszírozási bevételek összesen (8+11)</t>
  </si>
  <si>
    <t xml:space="preserve">    Átcsoportosítás Működési bevételből felhalmozásra</t>
  </si>
  <si>
    <t xml:space="preserve">    Egyéb működési célú támogatások bevételei ÁHB</t>
  </si>
  <si>
    <t xml:space="preserve">    Államháztartáson belüli megelőlegezés</t>
  </si>
  <si>
    <t xml:space="preserve"> Állam itámogatás megelőlegezés</t>
  </si>
  <si>
    <t>Működési tartalék  Átcsoport. Felhalmozási tartalékra</t>
  </si>
  <si>
    <t xml:space="preserve">   Adóssághoz nem kapcsolódó származékos ügyletek bevételei</t>
  </si>
  <si>
    <t xml:space="preserve">     Soltvadkerti Kossuth Diáksport Egyesület</t>
  </si>
  <si>
    <t xml:space="preserve">     SIKE Idegenforgalmi és Kulturális Egyesület</t>
  </si>
  <si>
    <t xml:space="preserve">     Mozgáskorlátozottak Soltvadkerti Csoportja</t>
  </si>
  <si>
    <t xml:space="preserve">     Mozgáskorlátozottak Baráti Köre</t>
  </si>
  <si>
    <t xml:space="preserve">     Soltvadkert Város Polgárőr Egyesülete</t>
  </si>
  <si>
    <t xml:space="preserve">     Soltvadkert Városért Közalapítvány</t>
  </si>
  <si>
    <t>5.sz.módosítás</t>
  </si>
  <si>
    <t xml:space="preserve">     Soltvadkerti Kultúrbarátok Köre Egyesület</t>
  </si>
  <si>
    <t>Térfigyelő rendszer kiépítés</t>
  </si>
  <si>
    <t>Felhalmozási tartalékból</t>
  </si>
  <si>
    <t>Sportcsarnok előtti térkövezés</t>
  </si>
  <si>
    <t>Záportó  Pályázat,Tervezési díj.</t>
  </si>
  <si>
    <t>Új útépítés Kereskedőköz II.</t>
  </si>
  <si>
    <t>Új útépítés Kereskedőköz II. Szekeres Zoltán EV.</t>
  </si>
  <si>
    <t xml:space="preserve">Továbbszámlázott út </t>
  </si>
  <si>
    <t>Átcsoportosítás Felhalm bev.-ről  Működ.bev.-re</t>
  </si>
  <si>
    <t>Elvonások befizetések</t>
  </si>
  <si>
    <t xml:space="preserve">     Soltvadkert Foci-Suli Sport Egyesület</t>
  </si>
  <si>
    <t xml:space="preserve">     Soltvadkerti Kézisuli Utánpótlás Sportegyesület</t>
  </si>
  <si>
    <t xml:space="preserve">     Soltvadkerti Testedző Egyesület</t>
  </si>
  <si>
    <t xml:space="preserve">     Soltvadkert Gyermekeiért Alapítvány</t>
  </si>
  <si>
    <t xml:space="preserve">     Soltvadkerti Hegyközség</t>
  </si>
  <si>
    <t xml:space="preserve">     Soltvadkert-Kiskőrös Petőfi Horgászegyesület</t>
  </si>
  <si>
    <t xml:space="preserve">     Pénzeszköz átadás Tartalék korrekció</t>
  </si>
  <si>
    <t>2PH  Népszavazás elszámolása</t>
  </si>
  <si>
    <t>Felhalmoz.átvett(központi)</t>
  </si>
  <si>
    <t>2PH  Intézményfin.Népszavazás elszámolása</t>
  </si>
  <si>
    <t>Tanyafejlesztési Pályázat   MVH-tól átvett</t>
  </si>
  <si>
    <t>ÁFA átcsop.fel-ról működ.</t>
  </si>
  <si>
    <t xml:space="preserve">0218/24 hrsz-ú ingatlan, volt szemét.ért.ÁFA átcs.műk. </t>
  </si>
  <si>
    <t xml:space="preserve">      Kistérségi tagdíj</t>
  </si>
  <si>
    <t xml:space="preserve">      Ivóvízminőségjavító társulási tagdíj</t>
  </si>
  <si>
    <t xml:space="preserve">      Hulladékgazdálkodási tagdíj Csongrád</t>
  </si>
  <si>
    <t>D/I/7c - ebből: költségvetési évben esedékes követelések felhalmozási célú visszatérítendő támogatások, kölcsönök visszatérülésére államháztartáson kívülről</t>
  </si>
  <si>
    <t>93</t>
  </si>
  <si>
    <t>D/I/8 Költségvetési évben esedékes követelések finanszírozási bevételekre (&gt;=D/I/8a+…+D/I/8g)</t>
  </si>
  <si>
    <t>94</t>
  </si>
  <si>
    <t>D/I/8a - ebből: költségvetési évben esedékes követelések forgatási célú belföldi értékpapírok beváltásából, értékesítéséből</t>
  </si>
  <si>
    <t>95</t>
  </si>
  <si>
    <t>D/I/8b - ebből: költségvetési évben esedékes követelések befektetési célú belföldi értékpapírok beváltásából, értékesítéséből</t>
  </si>
  <si>
    <t>96</t>
  </si>
  <si>
    <t>D/I/8c - ebből: költségvetési évben esedékes követelések államháztartáson belüli megelőlegezések törlesztésére</t>
  </si>
  <si>
    <t>97</t>
  </si>
  <si>
    <t>D/I/8d - ebből: költségvetési évben esedékes követelések hosszú lejáratú tulajdonosi kölcsönök bevételeire</t>
  </si>
  <si>
    <t>98</t>
  </si>
  <si>
    <t>D/I/8e - ebből: költségvetési évben esedékes követelések rövid lejáratú tulajdonosi kölcsönök bevételeire</t>
  </si>
  <si>
    <t>99</t>
  </si>
  <si>
    <t>D/I/8f - ebből: költségvetési évben esedékes követelések forgatási célú külföldi értékpapírok beváltásából, értékesítéséből</t>
  </si>
  <si>
    <t>100</t>
  </si>
  <si>
    <t>D/I/8g - ebből: költségvetési évben esedékes követelések befektetési célú külföldi értékpapírok beváltásából, értékesítéséből</t>
  </si>
  <si>
    <t>102</t>
  </si>
  <si>
    <t>D/II/1 Költségvetési évet követően esedékes követelések működési célú támogatások bevételeire államháztartáson belülről (&gt;=D/II/1a)</t>
  </si>
  <si>
    <t>131124/139112</t>
  </si>
  <si>
    <t>3.1. melléklet a /2017. II.23.) önkormányzati rendelethez</t>
  </si>
  <si>
    <t>3.2. melléklet a    /2017. II.23.) önkormányzati rendelethez</t>
  </si>
  <si>
    <t>3.3 melléklet a     /2017. II.23.) önkormányzati rendelethez</t>
  </si>
  <si>
    <t>3.4. melléklet a     /2017. II.23.) önkormányzati rendelethez</t>
  </si>
  <si>
    <t>3.5. melléklet a     /2017. II.23.) önkormányzati rendelethez</t>
  </si>
  <si>
    <t>2016. évi működési célú támogatások</t>
  </si>
  <si>
    <t>2016. tervezet</t>
  </si>
  <si>
    <t>2016. teljesítés</t>
  </si>
  <si>
    <t>Teljesítés</t>
  </si>
  <si>
    <t>Egyéb szociális feladatok ellátása</t>
  </si>
  <si>
    <t>Soltvadkert Város Önkormányzat 2016. évi létszámkerete</t>
  </si>
  <si>
    <t>Tényleges összeg  2016.</t>
  </si>
  <si>
    <t>Pénzeszközök változása</t>
  </si>
  <si>
    <t>Intézmény megnevezése</t>
  </si>
  <si>
    <t>Nyitó pénzkészlet</t>
  </si>
  <si>
    <t>Záró pénzkészlet</t>
  </si>
  <si>
    <t>Művelődési Ház, Könyvtár és Szabadidő Központ</t>
  </si>
  <si>
    <t>Soltvadkert Város összesen</t>
  </si>
  <si>
    <t>2016. évben</t>
  </si>
  <si>
    <t>Soltvadkert Város Önkormányzat tartalék kimutatása</t>
  </si>
  <si>
    <t>sor</t>
  </si>
  <si>
    <t>Tartalék jogcíme</t>
  </si>
  <si>
    <t>Működési tartalék összesen</t>
  </si>
  <si>
    <t xml:space="preserve">Önkormányzat működési tartalék (felhasználható) </t>
  </si>
  <si>
    <t>Felhalmozási tartalék összesen</t>
  </si>
  <si>
    <t xml:space="preserve">Önkormányzat Szennyvíziszap                                          (alap képzés - elkülönített)  </t>
  </si>
  <si>
    <t xml:space="preserve">Önkormányzat egyéb felhalmozási tartalék (felhasználható) </t>
  </si>
  <si>
    <t>Tartalék mindösszesen</t>
  </si>
  <si>
    <t>2016. december 31.-én</t>
  </si>
  <si>
    <t>2016. tervezett ei.</t>
  </si>
  <si>
    <t>Ssz.</t>
  </si>
  <si>
    <t>Polg.hiv</t>
  </si>
  <si>
    <t>Műv.ház</t>
  </si>
  <si>
    <t>Öszesen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</si>
  <si>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</si>
  <si>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</si>
  <si>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</si>
  <si>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</si>
  <si>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</si>
  <si>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</si>
  <si>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</si>
  <si>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</si>
  <si>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</si>
  <si>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</si>
  <si>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</si>
  <si>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</si>
  <si>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</si>
  <si>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</si>
  <si>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</si>
  <si>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</si>
  <si>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</si>
  <si>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</si>
  <si>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</si>
  <si>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Sotvadkert Város Önkormányzat és intézményei</t>
  </si>
  <si>
    <t>Önk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</si>
  <si>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</si>
  <si>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</si>
  <si>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</si>
  <si>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</si>
  <si>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</si>
  <si>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</si>
  <si>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</si>
  <si>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</si>
  <si>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</si>
  <si>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</si>
  <si>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</si>
  <si>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</si>
  <si>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</si>
  <si>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21</t>
  </si>
  <si>
    <t>A/III Befektetett pénzügyi eszközök (=A/III/1+A/III/2+A/III/3)</t>
  </si>
  <si>
    <t>27</t>
  </si>
  <si>
    <t>A/IV Koncesszióba, vagyonkezelésbe adott eszközök (=A/IV/1+A/IV/2)</t>
  </si>
  <si>
    <t>28</t>
  </si>
  <si>
    <t>A) NEMZETI VAGYONBA TARTOZÓ BEFEKTETETT ESZKÖZÖK (=A/I+A/II+A/III+A/IV)</t>
  </si>
  <si>
    <t>29</t>
  </si>
  <si>
    <t>B/I/1 Vásárolt készletek</t>
  </si>
  <si>
    <t>30</t>
  </si>
  <si>
    <t>B/I/2 Átsorolt, követelés fejében átvett készletek</t>
  </si>
  <si>
    <t>31</t>
  </si>
  <si>
    <t>B/I/3 Egyéb készletek</t>
  </si>
  <si>
    <t>32</t>
  </si>
  <si>
    <t>B/I/4  Befejezetlen termelés, félkész termékek, késztermékek</t>
  </si>
  <si>
    <t>33</t>
  </si>
  <si>
    <t>B/I/5 Növendék-, hízó és egyéb állatok</t>
  </si>
  <si>
    <t>34</t>
  </si>
  <si>
    <t>B/I Készletek (=B/I/1+…+B/I/5)</t>
  </si>
  <si>
    <t>35</t>
  </si>
  <si>
    <t>D/II/6 Költségvetési évet követően esedékes követelések működési célú átvett pénzeszközre (&gt;=D/II/6a+D/II/6b+D/II/6c)</t>
  </si>
  <si>
    <t>130</t>
  </si>
  <si>
    <t>D/II/6a - ebből: költségvetési évet követően esedékes követelések működési célú visszatérítendő támogatások, kölcsönök visszatérülése az Európai Uniótól</t>
  </si>
  <si>
    <t>131</t>
  </si>
  <si>
    <t>D/II/6b - ebből: költségvetési évet követően esedékes követelések működési célú visszatérítendő támogatások, kölcsönök visszatérülése kormányoktól és más nemzetközi szervezetektől</t>
  </si>
  <si>
    <t>132</t>
  </si>
  <si>
    <t>D/II/6c - ebből: költségvetési évet követően esedékes követelések működési célú visszatérítendő támogatások, kölcsönök visszatérülésére államháztartáson kívülről</t>
  </si>
  <si>
    <t>134</t>
  </si>
  <si>
    <t>D/II/7a - ebből: költségvetési évet követően esedékes követelések felhalmozási célú visszatérítendő támogatások, kölcsönök visszatérülése az Európai Uniótól</t>
  </si>
  <si>
    <t>135</t>
  </si>
  <si>
    <t>D/II/7b - ebből: költségvetési évet követően esedékes követelések felhalmozási célú visszatérítendő támogatások, kölcsönök visszatérülése kormányoktól és más nemzetközi szervezetektől</t>
  </si>
  <si>
    <t>137</t>
  </si>
  <si>
    <t>D/II/8 Költségvetési évet követően esedékes követelések finanszírozási bevételekre (=D/II/8a+D/II/8b+D/II/8c+D/II/8d)</t>
  </si>
  <si>
    <t>138</t>
  </si>
  <si>
    <t>D/II8a - ebből: költségvetési évet követően esedékes követelések befektetési célú belföldi értékpapírok beváltásából, értékesítéséből</t>
  </si>
  <si>
    <t>139</t>
  </si>
  <si>
    <t>D/II8b - ebből: költségvetési évet követően esedékes követelések államháztartáson belüli megelőlegezések törlesztésére</t>
  </si>
  <si>
    <t>140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</si>
  <si>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</si>
  <si>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</si>
  <si>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143</t>
  </si>
  <si>
    <t>144</t>
  </si>
  <si>
    <t>D/III/1a - ebből: immateriális javakra adott előlegek</t>
  </si>
  <si>
    <t>145</t>
  </si>
  <si>
    <t>D/III/1b - ebből: beruházásokra, felújításokra adott előlegek</t>
  </si>
  <si>
    <t>146</t>
  </si>
  <si>
    <t xml:space="preserve">   Egyéb belső finanszírozási bevételek (Állami tám megelőleg.)</t>
  </si>
  <si>
    <t>D/I/4e - ebből: költségvetési évben esedékes követelések általános forgalmi adó visszatérítésére</t>
  </si>
  <si>
    <t>78</t>
  </si>
  <si>
    <t>D/I/4i - ebből: költségvetési évben esedékes követelések egyéb működési bevételekre</t>
  </si>
  <si>
    <t>101</t>
  </si>
  <si>
    <t>D/I Költségvetési évben esedékes követelések (=D/I/1+…+D/I/8)</t>
  </si>
  <si>
    <t>133</t>
  </si>
  <si>
    <t>D/II/7 Költségvetési évet követően esedékes követelések felhalmozási célú átvett pénzeszközre (&gt;=D/II/7a+D/II/7b+D/II/7c)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</si>
  <si>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</si>
  <si>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</si>
  <si>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141</t>
  </si>
  <si>
    <t>D/II Költségvetési évet követően esedékes követelések (=D/II/1+…+D/II/8)</t>
  </si>
  <si>
    <t>142</t>
  </si>
  <si>
    <t>D/III/1 Adott előlegek (=D/III/1a+…+D/III/1f)</t>
  </si>
  <si>
    <t>147</t>
  </si>
  <si>
    <t>D/III/1e - ebből: foglalkoztatottaknak adott előlegek</t>
  </si>
  <si>
    <t>152</t>
  </si>
  <si>
    <t>D/III/5 Vagyonkezelésbe adott eszközökkel kapcsolatos visszapótlási követelés elszámolása</t>
  </si>
  <si>
    <t>157</t>
  </si>
  <si>
    <t>D/III Követelés jellegű sajátos elszámolások (=D/III/1+…+D/III/9)</t>
  </si>
  <si>
    <t>158</t>
  </si>
  <si>
    <t>D) KÖVETELÉSEK  (=D/I+D/II+D/III)</t>
  </si>
  <si>
    <t>161</t>
  </si>
  <si>
    <t>162</t>
  </si>
  <si>
    <t>F/1  Eredményszemléletű bevételek aktív időbeli elhatárolása</t>
  </si>
  <si>
    <t>163</t>
  </si>
  <si>
    <t>F/2 Költségek, ráfordítások aktív időbeli elhatárolása</t>
  </si>
  <si>
    <t>164</t>
  </si>
  <si>
    <t>F/3 Halasztott ráfordítások</t>
  </si>
  <si>
    <t>165</t>
  </si>
  <si>
    <t>F) AKTÍV IDŐBELI  ELHATÁROLÁSOK  (=F/1+F/2+F/3)</t>
  </si>
  <si>
    <t>166</t>
  </si>
  <si>
    <t>ESZKÖZÖK ÖSSZESEN (=A+B+C+D+E+F)</t>
  </si>
  <si>
    <t>167</t>
  </si>
  <si>
    <t>G/I  Nemzeti vagyon induláskori értéke</t>
  </si>
  <si>
    <t>168</t>
  </si>
  <si>
    <t>G/II Nemzeti vagyon változásai</t>
  </si>
  <si>
    <t>169</t>
  </si>
  <si>
    <t>170</t>
  </si>
  <si>
    <t>G/IV Felhalmozott eredmény</t>
  </si>
  <si>
    <t>171</t>
  </si>
  <si>
    <t>G/V Eszközök értékhelyesbítésének forrása</t>
  </si>
  <si>
    <t>172</t>
  </si>
  <si>
    <t>G/VI Mérleg szerinti eredmény</t>
  </si>
  <si>
    <t>173</t>
  </si>
  <si>
    <t>G/ SAJÁT TŐKE  (= G/I+…+G/VI)</t>
  </si>
  <si>
    <t>174</t>
  </si>
  <si>
    <t>H/I/1 Költségvetési évben esedékes kötelezettségek személyi juttatásokra</t>
  </si>
  <si>
    <t>175</t>
  </si>
  <si>
    <t>H/I/2 Költségvetési évben esedékes kötelezettségek munkaadókat terhelő járulékokra és szociális hozzájárulási adóra</t>
  </si>
  <si>
    <t>176</t>
  </si>
  <si>
    <t>H/I/3 Költségvetési évben esedékes kötelezettségek dologi kiadásokra</t>
  </si>
  <si>
    <t>199</t>
  </si>
  <si>
    <t>H/I Költségvetési évben esedékes kötelezettségek (=H/I/1+…+H/I/9)</t>
  </si>
  <si>
    <t>212</t>
  </si>
  <si>
    <t>222</t>
  </si>
  <si>
    <t>H/II Költségvetési évet követően esedékes kötelezettségek (=H/II/1+…+H/II/9)</t>
  </si>
  <si>
    <t>223</t>
  </si>
  <si>
    <t>224</t>
  </si>
  <si>
    <t>225</t>
  </si>
  <si>
    <t>226</t>
  </si>
  <si>
    <t>227</t>
  </si>
  <si>
    <t>H/III/2 Továbbadási célból folyósított támogatások, ellátások elszámolása</t>
  </si>
  <si>
    <t>228</t>
  </si>
  <si>
    <t>H/III/3 Más szervezetet megillető bevételek elszámolása</t>
  </si>
  <si>
    <t>236</t>
  </si>
  <si>
    <t>H/III Kötelezettség jellegű sajátos elszámolások (=H/III/1+…+H/III/10)</t>
  </si>
  <si>
    <t>237</t>
  </si>
  <si>
    <t>H) KÖTELEZETTSÉGEK (=H/I+H/II+H/III)</t>
  </si>
  <si>
    <t>238</t>
  </si>
  <si>
    <t>I) KINCSTÁRI SZÁMLAVEZETÉSSEL KAPCSOLATOS ELSZÁMOLÁSOK</t>
  </si>
  <si>
    <t>239</t>
  </si>
  <si>
    <t>J/1 Eredményszemléletű bevételek passzív időbeli elhatárolása</t>
  </si>
  <si>
    <t>240</t>
  </si>
  <si>
    <t>J/2 Költségek, ráfordítások passzív időbeli elhatárolása</t>
  </si>
  <si>
    <t>241</t>
  </si>
  <si>
    <t>J/3 Halasztott eredményszemléletű bevételek</t>
  </si>
  <si>
    <t>242</t>
  </si>
  <si>
    <t>J) PASSZÍV IDŐBELI ELHATÁROLÁSOK (=J/1+J/2+J/3)</t>
  </si>
  <si>
    <t>243</t>
  </si>
  <si>
    <t>FORRÁSOK ÖSSZESEN (=G+H+I+J)</t>
  </si>
  <si>
    <t>Befektetett pénzügyi eszközök kimutatása</t>
  </si>
  <si>
    <t>Forrás: Mérleg, Részesedések űrlap</t>
  </si>
  <si>
    <t>Törvény alapján tartós állami részesedés nem pénzügyi vállalkozás</t>
  </si>
  <si>
    <t>Törvény alapján tartós állami részesedés pénzügyi vállalkozás</t>
  </si>
  <si>
    <t>Részesedések saját alapítású gazdasági társaságba</t>
  </si>
  <si>
    <t>Egyéb részesedések</t>
  </si>
  <si>
    <t>Egyéb, Kárpótlási jegy, Kincstárjegy</t>
  </si>
  <si>
    <t>Tartósan adott kölcsön</t>
  </si>
  <si>
    <t>Vadkert Komszolg KFT.törzstőke/1993</t>
  </si>
  <si>
    <t xml:space="preserve">Biztonság Soltvadkert Vagyonvédelmi KFT.törzstőke </t>
  </si>
  <si>
    <t>OTP Bank Nyrt./1995/ Részvény</t>
  </si>
  <si>
    <t>ELMIB  2002/Részvény</t>
  </si>
  <si>
    <t>ELMIB 2003/Részvény</t>
  </si>
  <si>
    <t>ELMIB 2004/Részvény</t>
  </si>
  <si>
    <t>ELMIB 2005/Részvény</t>
  </si>
  <si>
    <t>ELMIB 2006/Részvény</t>
  </si>
  <si>
    <t>ELMIB 2007/Részvény</t>
  </si>
  <si>
    <t xml:space="preserve">Homokhátsági   2005/Részvény </t>
  </si>
  <si>
    <t>Üde-Kunság részesedés Önkormányzat</t>
  </si>
  <si>
    <t>Üde-Kunság részesedés Cigány  Kisebbség</t>
  </si>
  <si>
    <t>H/I/9 Költségvetési évben esedékes kötelezettségek finanszírozási kiadásokra (&gt;=H/I/9a+…+H/I/9l)</t>
  </si>
  <si>
    <t>200</t>
  </si>
  <si>
    <t>H/I/9a - ebből: költségvetési évben esedékes kötelezettségek hosszú lejáratú hitelek, kölcsönök törlesztésére pénzügyi vállalkozásnak</t>
  </si>
  <si>
    <t>201</t>
  </si>
  <si>
    <t>H/I/9b - ebből: költségvetési évben esedékes kötelezettségek rövid lejáratú hitelek, kölcsönök törlesztésére pénzügyi vállalkozásnak</t>
  </si>
  <si>
    <t>202</t>
  </si>
  <si>
    <t>H/I/9c - ebből: költségvetési évben esedékes kötelezettségek kincstárjegyek beváltására</t>
  </si>
  <si>
    <t>203</t>
  </si>
  <si>
    <t>H/I/9d - ebből: költségvetési évben esedékes kötelezettségek éven belüli lejáratú belföldi értékpapírok beváltására</t>
  </si>
  <si>
    <t>204</t>
  </si>
  <si>
    <t>H/I/9e - ebből: költségvetési évben esedékes kötelezettségek belföldi kötvények beváltására</t>
  </si>
  <si>
    <t>205</t>
  </si>
  <si>
    <t>H/I/9f - ebből: költségvetési évben esedékes kötelezettségek éven túli lejáratú belföldi értékpapírok beváltására</t>
  </si>
  <si>
    <t>206</t>
  </si>
  <si>
    <t>H/I/9g - ebből: költségvetési évben esedékes kötelezettségek államháztartáson belüli megelőlegezések visszafizetésére</t>
  </si>
  <si>
    <t>207</t>
  </si>
  <si>
    <t>Ped,II, kategóriás ped. 2015.dec.31-ig</t>
  </si>
  <si>
    <t>Ped,II, kategóriás ped. 2014.dec.31-ig</t>
  </si>
  <si>
    <t>Alapfokú végzetts. mesterped. 2014.dec.31-ig</t>
  </si>
  <si>
    <t>Alapfokú végzetts. mesterped. 2015.dec.31-ig</t>
  </si>
  <si>
    <t>III.3.ja (2)</t>
  </si>
  <si>
    <t>IV.1.i.</t>
  </si>
  <si>
    <t>Települési önk.tám.könyvt.és közm., céltám.</t>
  </si>
  <si>
    <t>Maradványkimutatás 2016. december 31-én a Beszámoló űrlap 07/A űrlapja alapján</t>
  </si>
  <si>
    <t>112912/119212</t>
  </si>
  <si>
    <t>0-ig írt Szellemi termékek  áll.ért.</t>
  </si>
  <si>
    <t>1122/119212</t>
  </si>
  <si>
    <t>Kisértékű  szellemi termékek</t>
  </si>
  <si>
    <t>131112/139112</t>
  </si>
  <si>
    <t>Ügyvitel-és számítástechnikai e KFK.</t>
  </si>
  <si>
    <t>131114/139112</t>
  </si>
  <si>
    <t>Kisértékű új   egyéb tárgyi eszközök</t>
  </si>
  <si>
    <t>Kisértékű új  számítást.g. tárgyi eszközök</t>
  </si>
  <si>
    <t>Egyéb gépek,berendezések,felsz.KFK.</t>
  </si>
  <si>
    <t>1319112/139112</t>
  </si>
  <si>
    <t>Teljesen 0-ig leírt ügyv.számít.eszk.KFK.</t>
  </si>
  <si>
    <t>1319122/139122</t>
  </si>
  <si>
    <t>Teljesen 0-ig leírt egyéb gépek ber.KFK</t>
  </si>
  <si>
    <t>131162/139162</t>
  </si>
  <si>
    <t>SÁFÁR</t>
  </si>
  <si>
    <t>11212/119212</t>
  </si>
  <si>
    <t>111912/119112</t>
  </si>
  <si>
    <t>131122/139122</t>
  </si>
  <si>
    <t>Teljesen 0-ig leírt számítástechn.gépek.</t>
  </si>
  <si>
    <t>131124/139122</t>
  </si>
  <si>
    <t>Egyéb Kisértékű eszközök éven belül amort. 2014-től</t>
  </si>
  <si>
    <t>1319162/139162</t>
  </si>
  <si>
    <t>Kisértékű Számítástec.esz.2014-től</t>
  </si>
  <si>
    <t>Kisértékű - éven belül amortozálodó új eszk.2014-től</t>
  </si>
  <si>
    <t>Gépek, berendezések,Járművek össz.</t>
  </si>
  <si>
    <t>Kisértékű új tárgyi eszk. rakt. áll.2014-től</t>
  </si>
  <si>
    <t>Kisértékű új Informatikai eszk.2014-től</t>
  </si>
  <si>
    <t>Pályázat kisértékű eszközök Bölcsöde</t>
  </si>
  <si>
    <t>1319112/139122</t>
  </si>
  <si>
    <t>12144112/12114911</t>
  </si>
  <si>
    <t>Kiz.Forg.képt.egyéb építmények aktivált állománya Iskola</t>
  </si>
  <si>
    <t>Kiz.Forg.képt.különféle egyéb építmények akt.áll.értéke</t>
  </si>
  <si>
    <t>12144121/12114911</t>
  </si>
  <si>
    <t>1214421/12114911</t>
  </si>
  <si>
    <t>12114911/12114911</t>
  </si>
  <si>
    <t>0-ig leírt építmények</t>
  </si>
  <si>
    <t>12194/12192493</t>
  </si>
  <si>
    <t>Teljesen (0-ig) leírt egyéb építmények aktivált áll. ért.</t>
  </si>
  <si>
    <t>Ingatlanok összesen</t>
  </si>
  <si>
    <t>Ügyvitel és számítástechn.egyéb gépek,berend.</t>
  </si>
  <si>
    <t>1311112/131112</t>
  </si>
  <si>
    <t>Korl.Forg. Ügyvitel-és Számítástech. Eszközök áll.ért.</t>
  </si>
  <si>
    <t>1311212/131122</t>
  </si>
  <si>
    <t>Korl.Forg.Egyéb Gépek, berendezések, Felszerelések áll.ért.</t>
  </si>
  <si>
    <t>1311311/1311311</t>
  </si>
  <si>
    <t>Forg.Képt. Képzőművészeti alkotások állományának értéke</t>
  </si>
  <si>
    <t>0-ig leírt számítástechn.eszk.egyéb gépek beren.</t>
  </si>
  <si>
    <t>131191/1319112</t>
  </si>
  <si>
    <t>Teljesen (0-ig) leírt ügyvitel és számítástechnikai eszközök</t>
  </si>
  <si>
    <t>1319112/1319112</t>
  </si>
  <si>
    <t>Teljesen (0-ig) leírt egyéb gépek, berendezések felsz.</t>
  </si>
  <si>
    <t>1319212/1319122</t>
  </si>
  <si>
    <t>Kisértékű tárgyi eszközök</t>
  </si>
  <si>
    <t>13179/131122</t>
  </si>
  <si>
    <t>Közmunka program Kisértékű új.e.-éven belül amortizáció</t>
  </si>
  <si>
    <t>131791/131122</t>
  </si>
  <si>
    <t>H/III/6 Nem társadalombiztosítás pénzügyi alapjait terhelő kifizetett ellátások megtérítésének elszámolása</t>
  </si>
  <si>
    <t>H/III/7 Munkáltató által korengedményes nyugdíjhoz megfizetett hozzájárulás elszámolása</t>
  </si>
  <si>
    <t>244</t>
  </si>
  <si>
    <t>H/III/8 Letétre, megőrzésre, fedezetkezelésre átvett pénzeszközök, biztosítékok</t>
  </si>
  <si>
    <t>245</t>
  </si>
  <si>
    <t>H/III/9 Nemzetközi támogatási programok pénzeszközei</t>
  </si>
  <si>
    <t>246</t>
  </si>
  <si>
    <t>H/III/10 Államadósság Kezelő Központ Zrt.-nél elhelyezett fedezeti betétek</t>
  </si>
  <si>
    <t>247</t>
  </si>
  <si>
    <t>248</t>
  </si>
  <si>
    <t>249</t>
  </si>
  <si>
    <t>250</t>
  </si>
  <si>
    <t>251</t>
  </si>
  <si>
    <t>252</t>
  </si>
  <si>
    <t>253</t>
  </si>
  <si>
    <t>254</t>
  </si>
  <si>
    <t>#</t>
  </si>
  <si>
    <t>Tenyészállatok</t>
  </si>
  <si>
    <t>Összesen (=3+4+5+6+7+8)</t>
  </si>
  <si>
    <t>Kötelezettségek, Passzív időbeli elhatárolások kimutatása</t>
  </si>
  <si>
    <t>Kötelezettség jogcíme</t>
  </si>
  <si>
    <t>Értékvesztés elszámolása</t>
  </si>
  <si>
    <t>ÉRTÉKVESZTÉS</t>
  </si>
  <si>
    <t>Követelés                     Bruttó értéke</t>
  </si>
  <si>
    <t>Követelés                       (bruttó-értékvesztés)</t>
  </si>
  <si>
    <t>Költségvetési évben esedékes követelések közhatalmi bev. (Helyi adó Értékvesztése)</t>
  </si>
  <si>
    <t>Költségvetési évben esedékes követelés működési bevételre Vízműtől átvett (Vízdíj értékvesztése)</t>
  </si>
  <si>
    <t>Adatok:%-ban</t>
  </si>
  <si>
    <t>Adatok: %-ban</t>
  </si>
  <si>
    <t>Önk.3/ESZI Intézményfinansz.   Egyéb eszk.besz.</t>
  </si>
  <si>
    <t>Önk.4/MŰVH Intézményfinansz.   Egyéb eszk.besz.</t>
  </si>
  <si>
    <t>4/MŰVH Intézményfi.  Egyéb eszk.besz.</t>
  </si>
  <si>
    <t>42.</t>
  </si>
  <si>
    <t xml:space="preserve">Önk5/OVI Intf. Óvodába  Egyéb eszk.besz. </t>
  </si>
  <si>
    <t>5/OVI Intf. Óvodába  Egyéb eszk.besz.</t>
  </si>
  <si>
    <t>43.</t>
  </si>
  <si>
    <t>Önk.4/MŰVH Intézményfinansz.   Dologi kiadás</t>
  </si>
  <si>
    <t>BACS/AHI/5-59/2016</t>
  </si>
  <si>
    <t>BACS/AHI/5-70/2016</t>
  </si>
  <si>
    <t>Kincstárjegy beváltás, vásárlás</t>
  </si>
  <si>
    <t>44.</t>
  </si>
  <si>
    <t>Kincstárjegy</t>
  </si>
  <si>
    <t>45.</t>
  </si>
  <si>
    <t>4/MŰVH Pályázat  Felh.</t>
  </si>
  <si>
    <t>Felhalmoz.kiad.</t>
  </si>
  <si>
    <t>46.</t>
  </si>
  <si>
    <t>Nemz.Fejl.Minisztériu. Bócsai kerép.pály.visszaut.</t>
  </si>
  <si>
    <t>Felh.kiad.ÁHB.</t>
  </si>
  <si>
    <t>47.</t>
  </si>
  <si>
    <t>Működési Tart-ra átcsop. Felh.Tartalékból</t>
  </si>
  <si>
    <t>Átcsop</t>
  </si>
  <si>
    <t>Közmű fejlesztési hozzájárulás beszedése Felh.ÁHK.</t>
  </si>
  <si>
    <t>Útépítés Kereskedő köz és Wesselényi út.bev.F.ÁHK</t>
  </si>
  <si>
    <t>Földalapú támogatás  Műk.ÁHB</t>
  </si>
  <si>
    <t>Felhalmozási célú átvett pénz.ÁHK</t>
  </si>
  <si>
    <t>Egyéb felhalmozási kiadás ÁHB</t>
  </si>
  <si>
    <t>Tanyagondnoki szolgáltatás</t>
  </si>
  <si>
    <t xml:space="preserve">Időskorúak nappali ell. </t>
  </si>
  <si>
    <t>Bölcsődei ellátás</t>
  </si>
  <si>
    <t>Létszám</t>
  </si>
  <si>
    <t>Ft</t>
  </si>
  <si>
    <t>fő</t>
  </si>
  <si>
    <t>%</t>
  </si>
  <si>
    <t>Lakásfenntartási tám.</t>
  </si>
  <si>
    <t>Köztemetés</t>
  </si>
  <si>
    <t>Rendsz.gyvk.</t>
  </si>
  <si>
    <t>Foglalkoztatást helyettesítő tám.</t>
  </si>
  <si>
    <t>Rendszeres szociális segélyezettek</t>
  </si>
  <si>
    <t>Bursa Hungarica ösztöndíjpályázat</t>
  </si>
  <si>
    <t>Átengedett központi adók</t>
  </si>
  <si>
    <t>Személyi juttatások</t>
  </si>
  <si>
    <t>Dologi kiadások</t>
  </si>
  <si>
    <t>Működési kiadások összesen</t>
  </si>
  <si>
    <t>Berházások</t>
  </si>
  <si>
    <t>Felújítások</t>
  </si>
  <si>
    <t>Közcélú munka Önkorm.</t>
  </si>
  <si>
    <t xml:space="preserve"> </t>
  </si>
  <si>
    <t xml:space="preserve">Soltvadkert Város Önkormányzat </t>
  </si>
  <si>
    <t>Támogatott szervezet megnevezése</t>
  </si>
  <si>
    <t>Önkormányzat felhalmozási kiadásai</t>
  </si>
  <si>
    <t xml:space="preserve">    Felhalmozási tartalék</t>
  </si>
  <si>
    <t>Felh. Befektetési célú értékpapír vásárlás</t>
  </si>
  <si>
    <t>Helyi önk.műk.ált.tám.</t>
  </si>
  <si>
    <t>I.</t>
  </si>
  <si>
    <t>Helyi önkormányzatok működésének általános támogatása</t>
  </si>
  <si>
    <t>I.1.</t>
  </si>
  <si>
    <t>I.1.a</t>
  </si>
  <si>
    <t>I.1.b</t>
  </si>
  <si>
    <t>I.1.ba</t>
  </si>
  <si>
    <t>I.1.bb</t>
  </si>
  <si>
    <t>I.1.bd</t>
  </si>
  <si>
    <t>Közutak fenntartása</t>
  </si>
  <si>
    <t>II.</t>
  </si>
  <si>
    <t>Települési önkormányzatok egyes köznevelési feladatainak támogatása</t>
  </si>
  <si>
    <t>II.1</t>
  </si>
  <si>
    <t>Óvodaped.bértámogatás</t>
  </si>
  <si>
    <t>III.</t>
  </si>
  <si>
    <t>Települési önkormányzatok szociális és gyermekjóléti feladatainak támogatása</t>
  </si>
  <si>
    <t>IV.</t>
  </si>
  <si>
    <t>Települési önk. kulturális feladatainak támogatása</t>
  </si>
  <si>
    <t>IV.1.d.</t>
  </si>
  <si>
    <t>Keret</t>
  </si>
  <si>
    <t>Közgyógyellátás (méltányos)</t>
  </si>
  <si>
    <t>Soltvadkert Város Önkormányzat</t>
  </si>
  <si>
    <t>Műv</t>
  </si>
  <si>
    <t>Beszámítás összege</t>
  </si>
  <si>
    <t>I.1.d</t>
  </si>
  <si>
    <t>8 hó óvodaped.</t>
  </si>
  <si>
    <t>8 hó segítők</t>
  </si>
  <si>
    <t>4 hó óvodaped.</t>
  </si>
  <si>
    <t>III.2.</t>
  </si>
  <si>
    <t xml:space="preserve">   Orvosi ügyelet finanszírozása</t>
  </si>
  <si>
    <t xml:space="preserve">   Gyepmesteri telep finanszírozása</t>
  </si>
  <si>
    <t xml:space="preserve">   Civil szervezetek támogatása</t>
  </si>
  <si>
    <t>Önkorm.</t>
  </si>
  <si>
    <t>Ft / fő</t>
  </si>
  <si>
    <t>Rendsz.szoc.segély egészségkárosodott</t>
  </si>
  <si>
    <t>Önkormányzati segély</t>
  </si>
  <si>
    <t>Települési önk.tám.könyvt.és közm.</t>
  </si>
  <si>
    <t>8 hó óvodai csop.8 órát eléri</t>
  </si>
  <si>
    <t>4 hó óvodai csop. 8 órát eléri</t>
  </si>
  <si>
    <t xml:space="preserve">          támogatás beszámítás után</t>
  </si>
  <si>
    <t>Közvilágítás fenntartásának támogatása</t>
  </si>
  <si>
    <t>I.1.bc</t>
  </si>
  <si>
    <t>Köztemető fenntartással kapcs.fel.</t>
  </si>
  <si>
    <t>I.1.e</t>
  </si>
  <si>
    <t>Üdülőhelyi feladatok támogatása</t>
  </si>
  <si>
    <t>V. Info</t>
  </si>
  <si>
    <t>Egyéb önk-i feladatok támogatása</t>
  </si>
  <si>
    <t>Települési önk.műk.tám.beszámítás után</t>
  </si>
  <si>
    <t>II.1.(1) 1</t>
  </si>
  <si>
    <t>II.1.(1) 2</t>
  </si>
  <si>
    <t>II.1.(2) 1</t>
  </si>
  <si>
    <t>II.1.(2) 2</t>
  </si>
  <si>
    <t>II.1.(3) 2</t>
  </si>
  <si>
    <t>Óvoda ped.elismert létsz.pótlólagos</t>
  </si>
  <si>
    <t>4 hó segítők (dajkák és óvodatitkár)</t>
  </si>
  <si>
    <t>II.2.(1) 1</t>
  </si>
  <si>
    <t>II.2.(1) 2</t>
  </si>
  <si>
    <t>8 hó óvodai csop.8 órát nem éri el</t>
  </si>
  <si>
    <t>II.2.(8) 2</t>
  </si>
  <si>
    <t>II.2.(8) 1</t>
  </si>
  <si>
    <t>4 hó óvodai csop. 8 órát nem éri el</t>
  </si>
  <si>
    <t>Települési önk.szoc.feladat tám.</t>
  </si>
  <si>
    <t>III.3.a (1)</t>
  </si>
  <si>
    <t>III.3.a (2)</t>
  </si>
  <si>
    <t>III.3.c (1)</t>
  </si>
  <si>
    <t>III.3.d (1)</t>
  </si>
  <si>
    <t>III.3.e (2)</t>
  </si>
  <si>
    <t>III.3.f (1)</t>
  </si>
  <si>
    <t>III.3.g (5)</t>
  </si>
  <si>
    <t>Demensszemélyek nappali ell.</t>
  </si>
  <si>
    <t>III.3.ja (1)</t>
  </si>
  <si>
    <t>III.5.b</t>
  </si>
  <si>
    <t>Gyermekétkeztetés támogatása bértám.</t>
  </si>
  <si>
    <t>Gyermekétkeztetés támogatása üz-i tám.</t>
  </si>
  <si>
    <t>Feladat</t>
  </si>
  <si>
    <t>Szennyvíziszap (alap képzés)</t>
  </si>
  <si>
    <t>Nagyenyedi Keresztszülő program</t>
  </si>
  <si>
    <t>Indokolás:</t>
  </si>
  <si>
    <t>Az alap képzése 2011-től 2020-ig tart.</t>
  </si>
  <si>
    <t>Arany János tehetséggondozó prg.</t>
  </si>
  <si>
    <t>1.</t>
  </si>
  <si>
    <t>2.</t>
  </si>
  <si>
    <t>3.</t>
  </si>
  <si>
    <t>Soltvadkert Város Önkormányzata</t>
  </si>
  <si>
    <t>Soltvadkerti Polgármesteri Hivatal</t>
  </si>
  <si>
    <t>Egyesített Szociális Intézmény</t>
  </si>
  <si>
    <t>Soltvadkerti Óvodák és Bölcsőde</t>
  </si>
  <si>
    <t>Működési bevétel</t>
  </si>
  <si>
    <t>Személyi juttatás</t>
  </si>
  <si>
    <t xml:space="preserve">Munkaadót terhelő járulékok </t>
  </si>
  <si>
    <t>Pénzeszk. átadás</t>
  </si>
  <si>
    <t>Működési tartalék</t>
  </si>
  <si>
    <t>Kiadás összesen</t>
  </si>
  <si>
    <t>Önkormányzat és intézményei</t>
  </si>
  <si>
    <t>Közhatalmi bevételek</t>
  </si>
  <si>
    <t>Önkormányzatok működési támogatása</t>
  </si>
  <si>
    <t>Működési célú átvett pénzeszközök</t>
  </si>
  <si>
    <t>Sajátos felhalmozási bevétel</t>
  </si>
  <si>
    <t>Ellátottak pénzbeni juttatásai</t>
  </si>
  <si>
    <t>Egyéb működési célú támogatások</t>
  </si>
  <si>
    <t>Tartalék, egyéb</t>
  </si>
  <si>
    <t>0</t>
  </si>
  <si>
    <t>III.5.ab</t>
  </si>
  <si>
    <t>III.7.</t>
  </si>
  <si>
    <t>Nyári gyermektábor</t>
  </si>
  <si>
    <t>33.</t>
  </si>
  <si>
    <t>Nyári tánctábor</t>
  </si>
  <si>
    <t>34.</t>
  </si>
  <si>
    <t>35.</t>
  </si>
  <si>
    <t>I. mód</t>
  </si>
  <si>
    <t>2PH Kompenzáció 12.-11.hó</t>
  </si>
  <si>
    <t>2PH Kompenzáció 12-11.hó</t>
  </si>
  <si>
    <t>3ESZI.Kompenzáció 12-11. hó</t>
  </si>
  <si>
    <t>4MŰVHÁZ. Kompenzáció 12-11.hó</t>
  </si>
  <si>
    <t>5ÓVODA Kompenzáció 12-11.hó</t>
  </si>
  <si>
    <t>1ÖNK. Kompenzáció 12.-11.hó</t>
  </si>
  <si>
    <t>Tartalék rend.</t>
  </si>
  <si>
    <t>3ESZI.Ágazati pótl.2015.12-11. hó</t>
  </si>
  <si>
    <t>3ESZI.Kiegész.Ágazati pótl.2015.12-11. hó</t>
  </si>
  <si>
    <t>5ÓVODA Ágazati pótl.2015.12-11. hó</t>
  </si>
  <si>
    <t>5ÓVODA Kiegész.Ágazati pótl.2015.12-11. hó</t>
  </si>
  <si>
    <t>Helyi Önkor.előző évi elszámolásai</t>
  </si>
  <si>
    <t>elvonások,befizetések</t>
  </si>
  <si>
    <t>Soltvadkert Város Önkormányzat feladatalapú támogatása 2016. évben</t>
  </si>
  <si>
    <t>Soltvadkert Város Önkormányzat által irányított költségvetési szervek 2016. évi bevételei és kiadásai</t>
  </si>
  <si>
    <t xml:space="preserve">2016. évre tervezett felhalmozási kiadások </t>
  </si>
  <si>
    <t>Szociális támogatások tervezete 2016. évre</t>
  </si>
  <si>
    <t>2015. évi záró létszám</t>
  </si>
  <si>
    <t>2016. évben engedélyezett álláshelyek száma</t>
  </si>
  <si>
    <t>2016. évben engedélyezett átlaglétszám</t>
  </si>
  <si>
    <t xml:space="preserve">    Szennyvíziszap (alap képzés) (6 évi)</t>
  </si>
  <si>
    <t xml:space="preserve">   </t>
  </si>
  <si>
    <t>A 2016. évi költségvetés 6 év * 1074.000 Ft/év = 6.444.000 Ft tartalék képzését tartalmazza.</t>
  </si>
  <si>
    <t>Állami finansz.</t>
  </si>
  <si>
    <t>Önk-i finansz.</t>
  </si>
  <si>
    <t>1 főre jutó keret</t>
  </si>
  <si>
    <t>Család- és gyermekjóléti szolg.</t>
  </si>
  <si>
    <t>II.5.a (1)</t>
  </si>
  <si>
    <t>II.5.a (2)</t>
  </si>
  <si>
    <t>III.3.a</t>
  </si>
  <si>
    <t>Kieg.tám. Bölcsődei felsőfokúak béréhez</t>
  </si>
  <si>
    <t>Változás</t>
  </si>
  <si>
    <t>2.melléklet a 2015. évi C. törvényhez</t>
  </si>
  <si>
    <t>Intézményfinanszírozás</t>
  </si>
  <si>
    <t xml:space="preserve">FELHALMOZÁSI KIADÁSOK </t>
  </si>
  <si>
    <t>FELHALMOZÁSI KIADÁS ÖSSZESEN</t>
  </si>
  <si>
    <t>Beruházások</t>
  </si>
  <si>
    <t>Egyéb felhalmozási kiadások</t>
  </si>
  <si>
    <t xml:space="preserve">   Önkormányzati Tűzoltóság finanszírozása</t>
  </si>
  <si>
    <t>Elengedés jogcíme</t>
  </si>
  <si>
    <t>Ellátottak térítési díjának, kértérítésének méltányossági alapon történő elengedésének összege</t>
  </si>
  <si>
    <t>Intézmény-finanszírozás</t>
  </si>
  <si>
    <t>Lakosság részére lakásépítéshez, felújításhoz nyújtott kölcsönök elengedésének összege</t>
  </si>
  <si>
    <t>Helyi adónál, gépjárműadónál biztosított kedvezmény, mentesség összege adónemenként:</t>
  </si>
  <si>
    <t xml:space="preserve">- kommunális adó mentesség </t>
  </si>
  <si>
    <t>70 év felettiek kedvezménye</t>
  </si>
  <si>
    <t>- gépjárműadó mentesség</t>
  </si>
  <si>
    <t>mozgáskorlátozottak, költségvetési szervek és egyházi tulajdonú gépjárművek, valamint az okmányirodában bejelentett eladás</t>
  </si>
  <si>
    <t>- gépjárműadó kedvezmény</t>
  </si>
  <si>
    <t xml:space="preserve">Helyiségek, eszközök hasznosításából származó bevételből nyújtott kedvezmény, mentesség összege </t>
  </si>
  <si>
    <t xml:space="preserve">   Református  templom előtti tér rend.felújítás</t>
  </si>
  <si>
    <t xml:space="preserve">   Soltvadkert - Selymes  Buszmegálló felújítás</t>
  </si>
  <si>
    <t>Átcsop. Felhalm-ra Finanszírozási kiadásból</t>
  </si>
  <si>
    <t>Egyéb nyújtott kedvezmény vagy kölcsön elengedésének összege</t>
  </si>
  <si>
    <t>Összesen:</t>
  </si>
  <si>
    <t>Az önkormányzat által nyújtott kölcsönök törlesztése</t>
  </si>
  <si>
    <t>A kölcsön célja</t>
  </si>
  <si>
    <t>Önkormányzat lakásvásárlás</t>
  </si>
  <si>
    <t>Munkáltatói lakáskölcsön</t>
  </si>
  <si>
    <t>Soltvadkert Város Önkormányzatának 3 éves pénzügyi terve</t>
  </si>
  <si>
    <t>Intézményi bevételek</t>
  </si>
  <si>
    <t>Helyi adók</t>
  </si>
  <si>
    <t>Egyéb közhatalmi bevétel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</si>
</sst>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_-* #,##0\ _F_t_-;\-* #,##0\ _F_t_-;_-* &quot;-&quot;??\ _F_t_-;_-@_-"/>
    <numFmt numFmtId="171" formatCode="#,##0.0"/>
    <numFmt numFmtId="172" formatCode="mmmm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.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00"/>
    <numFmt numFmtId="183" formatCode="#,###"/>
    <numFmt numFmtId="184" formatCode="yyyy/mm/dd;@"/>
    <numFmt numFmtId="185" formatCode="[$-40E]yyyy\.\ mmmm\ d\."/>
    <numFmt numFmtId="186" formatCode="mmm/yyyy"/>
    <numFmt numFmtId="187" formatCode="[$¥€-2]\ #\ ##,000_);[Red]\([$€-2]\ #\ ##,000\)"/>
    <numFmt numFmtId="188" formatCode="[$-40E]mmm/\ d\.;@"/>
  </numFmts>
  <fonts count="8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Garamond"/>
      <family val="1"/>
    </font>
    <font>
      <sz val="11"/>
      <name val="Garamond"/>
      <family val="1"/>
    </font>
    <font>
      <sz val="12"/>
      <name val="Garamond"/>
      <family val="1"/>
    </font>
    <font>
      <sz val="12"/>
      <name val="Times New Roman CE"/>
      <family val="0"/>
    </font>
    <font>
      <sz val="7"/>
      <name val="Arial CE"/>
      <family val="0"/>
    </font>
    <font>
      <b/>
      <sz val="12"/>
      <name val="Times New Roman CE"/>
      <family val="1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0"/>
      <name val="Times New Roman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8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b/>
      <i/>
      <sz val="8"/>
      <name val="Arial"/>
      <family val="2"/>
    </font>
    <font>
      <b/>
      <sz val="11"/>
      <name val="Garamond"/>
      <family val="1"/>
    </font>
    <font>
      <b/>
      <sz val="9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b/>
      <sz val="8"/>
      <name val="Garamond"/>
      <family val="1"/>
    </font>
    <font>
      <b/>
      <sz val="9"/>
      <name val="Garamond"/>
      <family val="1"/>
    </font>
    <font>
      <sz val="8"/>
      <name val="Garamond"/>
      <family val="1"/>
    </font>
    <font>
      <sz val="7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7"/>
      <name val="Garamond"/>
      <family val="1"/>
    </font>
    <font>
      <b/>
      <sz val="7"/>
      <name val="Garamond"/>
      <family val="1"/>
    </font>
    <font>
      <b/>
      <u val="single"/>
      <sz val="10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7" borderId="5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8" borderId="7" applyNumberFormat="0" applyFont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1" fillId="0" borderId="9" applyNumberFormat="0" applyFill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1" fillId="0" borderId="0" applyFont="0" applyFill="0" applyBorder="0" applyAlignment="0" applyProtection="0"/>
  </cellStyleXfs>
  <cellXfs count="23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3" fontId="12" fillId="0" borderId="0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3" fontId="12" fillId="0" borderId="10" xfId="0" applyNumberFormat="1" applyFont="1" applyFill="1" applyBorder="1" applyAlignment="1" applyProtection="1">
      <alignment/>
      <protection locked="0"/>
    </xf>
    <xf numFmtId="3" fontId="12" fillId="0" borderId="11" xfId="0" applyNumberFormat="1" applyFont="1" applyFill="1" applyBorder="1" applyAlignment="1" applyProtection="1">
      <alignment/>
      <protection locked="0"/>
    </xf>
    <xf numFmtId="3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12" xfId="0" applyNumberFormat="1" applyFont="1" applyFill="1" applyBorder="1" applyAlignment="1" applyProtection="1">
      <alignment/>
      <protection locked="0"/>
    </xf>
    <xf numFmtId="3" fontId="12" fillId="0" borderId="13" xfId="0" applyNumberFormat="1" applyFont="1" applyFill="1" applyBorder="1" applyAlignment="1" applyProtection="1">
      <alignment horizontal="right" wrapText="1"/>
      <protection locked="0"/>
    </xf>
    <xf numFmtId="3" fontId="12" fillId="0" borderId="13" xfId="0" applyNumberFormat="1" applyFont="1" applyBorder="1" applyAlignment="1">
      <alignment/>
    </xf>
    <xf numFmtId="3" fontId="12" fillId="0" borderId="13" xfId="0" applyNumberFormat="1" applyFont="1" applyFill="1" applyBorder="1" applyAlignment="1" applyProtection="1">
      <alignment/>
      <protection locked="0"/>
    </xf>
    <xf numFmtId="3" fontId="12" fillId="0" borderId="14" xfId="0" applyNumberFormat="1" applyFont="1" applyBorder="1" applyAlignment="1">
      <alignment/>
    </xf>
    <xf numFmtId="3" fontId="12" fillId="0" borderId="15" xfId="0" applyNumberFormat="1" applyFont="1" applyFill="1" applyBorder="1" applyAlignment="1" applyProtection="1">
      <alignment horizontal="right"/>
      <protection locked="0"/>
    </xf>
    <xf numFmtId="3" fontId="12" fillId="0" borderId="14" xfId="0" applyNumberFormat="1" applyFont="1" applyFill="1" applyBorder="1" applyAlignment="1" applyProtection="1">
      <alignment/>
      <protection locked="0"/>
    </xf>
    <xf numFmtId="3" fontId="12" fillId="0" borderId="15" xfId="0" applyNumberFormat="1" applyFont="1" applyFill="1" applyBorder="1" applyAlignment="1" applyProtection="1">
      <alignment/>
      <protection locked="0"/>
    </xf>
    <xf numFmtId="3" fontId="12" fillId="0" borderId="16" xfId="0" applyNumberFormat="1" applyFont="1" applyFill="1" applyBorder="1" applyAlignment="1" applyProtection="1">
      <alignment/>
      <protection locked="0"/>
    </xf>
    <xf numFmtId="3" fontId="12" fillId="0" borderId="17" xfId="0" applyNumberFormat="1" applyFont="1" applyFill="1" applyBorder="1" applyAlignment="1" applyProtection="1">
      <alignment/>
      <protection locked="0"/>
    </xf>
    <xf numFmtId="3" fontId="12" fillId="0" borderId="17" xfId="0" applyNumberFormat="1" applyFont="1" applyBorder="1" applyAlignment="1">
      <alignment/>
    </xf>
    <xf numFmtId="3" fontId="12" fillId="0" borderId="18" xfId="0" applyNumberFormat="1" applyFont="1" applyFill="1" applyBorder="1" applyAlignment="1" applyProtection="1">
      <alignment/>
      <protection locked="0"/>
    </xf>
    <xf numFmtId="3" fontId="10" fillId="0" borderId="19" xfId="0" applyNumberFormat="1" applyFont="1" applyFill="1" applyBorder="1" applyAlignment="1" applyProtection="1">
      <alignment horizontal="left" wrapText="1"/>
      <protection locked="0"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2" fillId="0" borderId="12" xfId="0" applyNumberFormat="1" applyFont="1" applyFill="1" applyBorder="1" applyAlignment="1" applyProtection="1">
      <alignment horizontal="right" wrapText="1"/>
      <protection locked="0"/>
    </xf>
    <xf numFmtId="3" fontId="12" fillId="0" borderId="13" xfId="0" applyNumberFormat="1" applyFont="1" applyFill="1" applyBorder="1" applyAlignment="1" applyProtection="1">
      <alignment horizontal="right"/>
      <protection locked="0"/>
    </xf>
    <xf numFmtId="3" fontId="12" fillId="0" borderId="14" xfId="0" applyNumberFormat="1" applyFont="1" applyFill="1" applyBorder="1" applyAlignment="1" applyProtection="1">
      <alignment horizontal="right"/>
      <protection locked="0"/>
    </xf>
    <xf numFmtId="3" fontId="12" fillId="0" borderId="17" xfId="0" applyNumberFormat="1" applyFont="1" applyFill="1" applyBorder="1" applyAlignment="1" applyProtection="1">
      <alignment horizontal="right"/>
      <protection locked="0"/>
    </xf>
    <xf numFmtId="3" fontId="10" fillId="0" borderId="21" xfId="0" applyNumberFormat="1" applyFont="1" applyFill="1" applyBorder="1" applyAlignment="1" applyProtection="1">
      <alignment horizontal="right"/>
      <protection locked="0"/>
    </xf>
    <xf numFmtId="3" fontId="10" fillId="0" borderId="2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0" fontId="14" fillId="0" borderId="0" xfId="0" applyFont="1" applyAlignment="1">
      <alignment/>
    </xf>
    <xf numFmtId="183" fontId="0" fillId="0" borderId="0" xfId="0" applyNumberFormat="1" applyFill="1" applyAlignment="1" applyProtection="1">
      <alignment vertical="center" wrapText="1"/>
      <protection/>
    </xf>
    <xf numFmtId="183" fontId="0" fillId="0" borderId="0" xfId="0" applyNumberFormat="1" applyFill="1" applyAlignment="1" applyProtection="1">
      <alignment horizontal="center" vertical="center" wrapText="1"/>
      <protection/>
    </xf>
    <xf numFmtId="183" fontId="17" fillId="0" borderId="22" xfId="0" applyNumberFormat="1" applyFont="1" applyFill="1" applyBorder="1" applyAlignment="1" applyProtection="1">
      <alignment horizontal="center" vertical="center" wrapText="1"/>
      <protection/>
    </xf>
    <xf numFmtId="183" fontId="18" fillId="0" borderId="23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3" fontId="24" fillId="0" borderId="22" xfId="0" applyNumberFormat="1" applyFont="1" applyBorder="1" applyAlignment="1">
      <alignment/>
    </xf>
    <xf numFmtId="170" fontId="23" fillId="0" borderId="0" xfId="46" applyNumberFormat="1" applyFont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3" fontId="23" fillId="0" borderId="23" xfId="0" applyNumberFormat="1" applyFont="1" applyBorder="1" applyAlignment="1">
      <alignment/>
    </xf>
    <xf numFmtId="0" fontId="23" fillId="0" borderId="24" xfId="0" applyFont="1" applyBorder="1" applyAlignment="1">
      <alignment/>
    </xf>
    <xf numFmtId="3" fontId="23" fillId="0" borderId="24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170" fontId="24" fillId="0" borderId="20" xfId="46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3" xfId="0" applyFont="1" applyBorder="1" applyAlignment="1">
      <alignment/>
    </xf>
    <xf numFmtId="0" fontId="23" fillId="0" borderId="0" xfId="0" applyFont="1" applyBorder="1" applyAlignment="1">
      <alignment horizontal="center"/>
    </xf>
    <xf numFmtId="170" fontId="23" fillId="0" borderId="0" xfId="46" applyNumberFormat="1" applyFont="1" applyBorder="1" applyAlignment="1">
      <alignment horizontal="center" vertical="center" wrapText="1"/>
    </xf>
    <xf numFmtId="170" fontId="23" fillId="0" borderId="0" xfId="46" applyNumberFormat="1" applyFont="1" applyBorder="1" applyAlignment="1">
      <alignment horizontal="left"/>
    </xf>
    <xf numFmtId="3" fontId="23" fillId="0" borderId="0" xfId="46" applyNumberFormat="1" applyFont="1" applyBorder="1" applyAlignment="1">
      <alignment horizontal="right"/>
    </xf>
    <xf numFmtId="3" fontId="24" fillId="0" borderId="0" xfId="46" applyNumberFormat="1" applyFont="1" applyBorder="1" applyAlignment="1">
      <alignment horizontal="right"/>
    </xf>
    <xf numFmtId="0" fontId="24" fillId="0" borderId="26" xfId="0" applyFont="1" applyBorder="1" applyAlignment="1">
      <alignment/>
    </xf>
    <xf numFmtId="0" fontId="24" fillId="0" borderId="21" xfId="0" applyFont="1" applyBorder="1" applyAlignment="1">
      <alignment horizontal="center"/>
    </xf>
    <xf numFmtId="14" fontId="24" fillId="0" borderId="21" xfId="0" applyNumberFormat="1" applyFont="1" applyBorder="1" applyAlignment="1">
      <alignment horizontal="center"/>
    </xf>
    <xf numFmtId="3" fontId="24" fillId="0" borderId="22" xfId="46" applyNumberFormat="1" applyFont="1" applyBorder="1" applyAlignment="1">
      <alignment horizontal="right"/>
    </xf>
    <xf numFmtId="3" fontId="24" fillId="0" borderId="27" xfId="46" applyNumberFormat="1" applyFont="1" applyBorder="1" applyAlignment="1">
      <alignment horizontal="right"/>
    </xf>
    <xf numFmtId="3" fontId="24" fillId="0" borderId="20" xfId="46" applyNumberFormat="1" applyFont="1" applyBorder="1" applyAlignment="1">
      <alignment horizontal="right"/>
    </xf>
    <xf numFmtId="3" fontId="24" fillId="0" borderId="28" xfId="46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3" fontId="24" fillId="0" borderId="30" xfId="46" applyNumberFormat="1" applyFont="1" applyBorder="1" applyAlignment="1">
      <alignment/>
    </xf>
    <xf numFmtId="3" fontId="23" fillId="0" borderId="31" xfId="46" applyNumberFormat="1" applyFont="1" applyBorder="1" applyAlignment="1">
      <alignment horizontal="right"/>
    </xf>
    <xf numFmtId="3" fontId="23" fillId="0" borderId="12" xfId="46" applyNumberFormat="1" applyFont="1" applyBorder="1" applyAlignment="1">
      <alignment horizontal="right"/>
    </xf>
    <xf numFmtId="3" fontId="24" fillId="0" borderId="30" xfId="46" applyNumberFormat="1" applyFont="1" applyBorder="1" applyAlignment="1">
      <alignment horizontal="right"/>
    </xf>
    <xf numFmtId="3" fontId="23" fillId="0" borderId="29" xfId="46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/>
    </xf>
    <xf numFmtId="3" fontId="23" fillId="0" borderId="33" xfId="46" applyNumberFormat="1" applyFont="1" applyBorder="1" applyAlignment="1">
      <alignment horizontal="right"/>
    </xf>
    <xf numFmtId="3" fontId="23" fillId="0" borderId="15" xfId="46" applyNumberFormat="1" applyFont="1" applyBorder="1" applyAlignment="1">
      <alignment horizontal="right"/>
    </xf>
    <xf numFmtId="3" fontId="23" fillId="0" borderId="32" xfId="46" applyNumberFormat="1" applyFont="1" applyBorder="1" applyAlignment="1">
      <alignment horizontal="right"/>
    </xf>
    <xf numFmtId="3" fontId="23" fillId="0" borderId="14" xfId="46" applyNumberFormat="1" applyFont="1" applyBorder="1" applyAlignment="1">
      <alignment horizontal="right"/>
    </xf>
    <xf numFmtId="3" fontId="24" fillId="0" borderId="26" xfId="0" applyNumberFormat="1" applyFont="1" applyBorder="1" applyAlignment="1">
      <alignment/>
    </xf>
    <xf numFmtId="3" fontId="24" fillId="0" borderId="34" xfId="46" applyNumberFormat="1" applyFont="1" applyBorder="1" applyAlignment="1">
      <alignment/>
    </xf>
    <xf numFmtId="3" fontId="24" fillId="0" borderId="22" xfId="46" applyNumberFormat="1" applyFont="1" applyBorder="1" applyAlignment="1">
      <alignment/>
    </xf>
    <xf numFmtId="3" fontId="24" fillId="0" borderId="0" xfId="0" applyNumberFormat="1" applyFont="1" applyBorder="1" applyAlignment="1">
      <alignment horizontal="center" vertical="center" wrapText="1"/>
    </xf>
    <xf numFmtId="3" fontId="23" fillId="0" borderId="35" xfId="0" applyNumberFormat="1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6" xfId="0" applyFont="1" applyBorder="1" applyAlignment="1">
      <alignment/>
    </xf>
    <xf numFmtId="3" fontId="23" fillId="0" borderId="22" xfId="46" applyNumberFormat="1" applyFont="1" applyBorder="1" applyAlignment="1">
      <alignment horizontal="right"/>
    </xf>
    <xf numFmtId="3" fontId="24" fillId="0" borderId="2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 horizontal="center"/>
    </xf>
    <xf numFmtId="3" fontId="23" fillId="0" borderId="37" xfId="46" applyNumberFormat="1" applyFont="1" applyBorder="1" applyAlignment="1">
      <alignment horizontal="right"/>
    </xf>
    <xf numFmtId="3" fontId="23" fillId="0" borderId="38" xfId="46" applyNumberFormat="1" applyFont="1" applyBorder="1" applyAlignment="1">
      <alignment horizontal="right"/>
    </xf>
    <xf numFmtId="0" fontId="23" fillId="0" borderId="15" xfId="0" applyFont="1" applyBorder="1" applyAlignment="1">
      <alignment horizontal="center"/>
    </xf>
    <xf numFmtId="0" fontId="24" fillId="0" borderId="0" xfId="0" applyFont="1" applyAlignment="1">
      <alignment horizontal="center"/>
    </xf>
    <xf numFmtId="3" fontId="24" fillId="0" borderId="21" xfId="46" applyNumberFormat="1" applyFont="1" applyBorder="1" applyAlignment="1">
      <alignment/>
    </xf>
    <xf numFmtId="3" fontId="24" fillId="0" borderId="28" xfId="46" applyNumberFormat="1" applyFont="1" applyBorder="1" applyAlignment="1">
      <alignment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3" fontId="24" fillId="0" borderId="39" xfId="46" applyNumberFormat="1" applyFont="1" applyBorder="1" applyAlignment="1">
      <alignment horizontal="right" vertical="center" wrapText="1"/>
    </xf>
    <xf numFmtId="3" fontId="23" fillId="0" borderId="29" xfId="0" applyNumberFormat="1" applyFont="1" applyBorder="1" applyAlignment="1">
      <alignment horizontal="center"/>
    </xf>
    <xf numFmtId="3" fontId="23" fillId="0" borderId="32" xfId="0" applyNumberFormat="1" applyFont="1" applyBorder="1" applyAlignment="1">
      <alignment horizontal="center"/>
    </xf>
    <xf numFmtId="3" fontId="24" fillId="0" borderId="10" xfId="46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right"/>
    </xf>
    <xf numFmtId="3" fontId="24" fillId="0" borderId="20" xfId="0" applyNumberFormat="1" applyFont="1" applyBorder="1" applyAlignment="1">
      <alignment horizontal="center"/>
    </xf>
    <xf numFmtId="3" fontId="24" fillId="0" borderId="19" xfId="46" applyNumberFormat="1" applyFont="1" applyBorder="1" applyAlignment="1">
      <alignment horizontal="right"/>
    </xf>
    <xf numFmtId="3" fontId="24" fillId="0" borderId="21" xfId="46" applyNumberFormat="1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14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0" fontId="23" fillId="0" borderId="40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11" xfId="0" applyFont="1" applyBorder="1" applyAlignment="1">
      <alignment/>
    </xf>
    <xf numFmtId="3" fontId="24" fillId="0" borderId="26" xfId="46" applyNumberFormat="1" applyFont="1" applyBorder="1" applyAlignment="1">
      <alignment horizontal="right"/>
    </xf>
    <xf numFmtId="3" fontId="23" fillId="0" borderId="32" xfId="0" applyNumberFormat="1" applyFont="1" applyBorder="1" applyAlignment="1">
      <alignment horizontal="right"/>
    </xf>
    <xf numFmtId="3" fontId="24" fillId="0" borderId="19" xfId="0" applyNumberFormat="1" applyFont="1" applyBorder="1" applyAlignment="1">
      <alignment horizontal="right"/>
    </xf>
    <xf numFmtId="3" fontId="24" fillId="0" borderId="27" xfId="0" applyNumberFormat="1" applyFont="1" applyBorder="1" applyAlignment="1">
      <alignment horizontal="right"/>
    </xf>
    <xf numFmtId="3" fontId="23" fillId="0" borderId="41" xfId="0" applyNumberFormat="1" applyFont="1" applyBorder="1" applyAlignment="1">
      <alignment horizontal="right"/>
    </xf>
    <xf numFmtId="3" fontId="24" fillId="0" borderId="20" xfId="0" applyNumberFormat="1" applyFont="1" applyBorder="1" applyAlignment="1">
      <alignment horizontal="right"/>
    </xf>
    <xf numFmtId="3" fontId="24" fillId="0" borderId="28" xfId="0" applyNumberFormat="1" applyFont="1" applyBorder="1" applyAlignment="1">
      <alignment horizontal="right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3" fontId="23" fillId="0" borderId="0" xfId="0" applyNumberFormat="1" applyFont="1" applyFill="1" applyBorder="1" applyAlignment="1" applyProtection="1">
      <alignment horizontal="left"/>
      <protection locked="0"/>
    </xf>
    <xf numFmtId="3" fontId="23" fillId="0" borderId="14" xfId="0" applyNumberFormat="1" applyFont="1" applyBorder="1" applyAlignment="1">
      <alignment/>
    </xf>
    <xf numFmtId="0" fontId="23" fillId="0" borderId="32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29" xfId="0" applyFont="1" applyBorder="1" applyAlignment="1">
      <alignment/>
    </xf>
    <xf numFmtId="3" fontId="23" fillId="0" borderId="32" xfId="0" applyNumberFormat="1" applyFont="1" applyBorder="1" applyAlignment="1">
      <alignment/>
    </xf>
    <xf numFmtId="0" fontId="23" fillId="0" borderId="10" xfId="0" applyFont="1" applyBorder="1" applyAlignment="1">
      <alignment/>
    </xf>
    <xf numFmtId="3" fontId="23" fillId="0" borderId="42" xfId="0" applyNumberFormat="1" applyFont="1" applyBorder="1" applyAlignment="1">
      <alignment/>
    </xf>
    <xf numFmtId="3" fontId="23" fillId="0" borderId="17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22" fillId="0" borderId="39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3" fontId="24" fillId="0" borderId="0" xfId="0" applyNumberFormat="1" applyFont="1" applyFill="1" applyBorder="1" applyAlignment="1" applyProtection="1">
      <alignment horizontal="centerContinuous"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3" fontId="23" fillId="0" borderId="11" xfId="0" applyNumberFormat="1" applyFont="1" applyFill="1" applyBorder="1" applyAlignment="1" applyProtection="1">
      <alignment/>
      <protection locked="0"/>
    </xf>
    <xf numFmtId="3" fontId="23" fillId="0" borderId="23" xfId="0" applyNumberFormat="1" applyFont="1" applyFill="1" applyBorder="1" applyAlignment="1" applyProtection="1">
      <alignment/>
      <protection locked="0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vertical="center"/>
    </xf>
    <xf numFmtId="3" fontId="23" fillId="0" borderId="0" xfId="0" applyNumberFormat="1" applyFont="1" applyFill="1" applyBorder="1" applyAlignment="1" applyProtection="1">
      <alignment horizontal="right"/>
      <protection locked="0"/>
    </xf>
    <xf numFmtId="0" fontId="23" fillId="0" borderId="42" xfId="0" applyFont="1" applyBorder="1" applyAlignment="1">
      <alignment/>
    </xf>
    <xf numFmtId="3" fontId="24" fillId="0" borderId="19" xfId="0" applyNumberFormat="1" applyFont="1" applyFill="1" applyBorder="1" applyAlignment="1" applyProtection="1">
      <alignment/>
      <protection locked="0"/>
    </xf>
    <xf numFmtId="3" fontId="24" fillId="0" borderId="26" xfId="0" applyNumberFormat="1" applyFont="1" applyFill="1" applyBorder="1" applyAlignment="1" applyProtection="1">
      <alignment/>
      <protection locked="0"/>
    </xf>
    <xf numFmtId="3" fontId="23" fillId="0" borderId="16" xfId="0" applyNumberFormat="1" applyFont="1" applyFill="1" applyBorder="1" applyAlignment="1" applyProtection="1">
      <alignment/>
      <protection locked="0"/>
    </xf>
    <xf numFmtId="0" fontId="24" fillId="0" borderId="19" xfId="0" applyFont="1" applyBorder="1" applyAlignment="1">
      <alignment horizontal="left"/>
    </xf>
    <xf numFmtId="0" fontId="23" fillId="0" borderId="23" xfId="0" applyFont="1" applyBorder="1" applyAlignment="1">
      <alignment horizontal="left" wrapText="1"/>
    </xf>
    <xf numFmtId="0" fontId="23" fillId="0" borderId="26" xfId="0" applyFont="1" applyBorder="1" applyAlignment="1">
      <alignment horizontal="center" wrapText="1"/>
    </xf>
    <xf numFmtId="3" fontId="23" fillId="0" borderId="28" xfId="46" applyNumberFormat="1" applyFont="1" applyBorder="1" applyAlignment="1">
      <alignment horizontal="right"/>
    </xf>
    <xf numFmtId="0" fontId="23" fillId="0" borderId="19" xfId="0" applyFont="1" applyBorder="1" applyAlignment="1">
      <alignment horizontal="left" wrapText="1"/>
    </xf>
    <xf numFmtId="0" fontId="23" fillId="0" borderId="43" xfId="0" applyFont="1" applyBorder="1" applyAlignment="1">
      <alignment horizontal="center" wrapText="1"/>
    </xf>
    <xf numFmtId="3" fontId="23" fillId="0" borderId="44" xfId="46" applyNumberFormat="1" applyFont="1" applyBorder="1" applyAlignment="1">
      <alignment horizontal="right"/>
    </xf>
    <xf numFmtId="0" fontId="23" fillId="0" borderId="45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center" wrapText="1"/>
    </xf>
    <xf numFmtId="0" fontId="23" fillId="0" borderId="46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center" wrapText="1"/>
    </xf>
    <xf numFmtId="3" fontId="23" fillId="0" borderId="42" xfId="46" applyNumberFormat="1" applyFont="1" applyBorder="1" applyAlignment="1">
      <alignment horizontal="right"/>
    </xf>
    <xf numFmtId="0" fontId="24" fillId="0" borderId="48" xfId="0" applyFont="1" applyBorder="1" applyAlignment="1">
      <alignment horizontal="left"/>
    </xf>
    <xf numFmtId="0" fontId="24" fillId="0" borderId="49" xfId="0" applyFont="1" applyBorder="1" applyAlignment="1">
      <alignment horizontal="center"/>
    </xf>
    <xf numFmtId="0" fontId="0" fillId="0" borderId="0" xfId="0" applyAlignment="1">
      <alignment/>
    </xf>
    <xf numFmtId="3" fontId="21" fillId="0" borderId="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Fill="1" applyAlignment="1">
      <alignment/>
    </xf>
    <xf numFmtId="0" fontId="22" fillId="0" borderId="0" xfId="64" applyFont="1" applyFill="1" applyBorder="1" applyAlignment="1">
      <alignment horizontal="center"/>
      <protection/>
    </xf>
    <xf numFmtId="0" fontId="22" fillId="0" borderId="19" xfId="64" applyFont="1" applyBorder="1" applyAlignment="1">
      <alignment horizontal="center"/>
      <protection/>
    </xf>
    <xf numFmtId="0" fontId="22" fillId="0" borderId="34" xfId="64" applyFont="1" applyBorder="1" applyAlignment="1">
      <alignment horizontal="center"/>
      <protection/>
    </xf>
    <xf numFmtId="0" fontId="22" fillId="0" borderId="26" xfId="64" applyFont="1" applyBorder="1" applyAlignment="1">
      <alignment horizontal="center" vertical="center" wrapText="1"/>
      <protection/>
    </xf>
    <xf numFmtId="0" fontId="22" fillId="0" borderId="21" xfId="64" applyFont="1" applyBorder="1" applyAlignment="1">
      <alignment horizontal="center" vertical="center" wrapText="1"/>
      <protection/>
    </xf>
    <xf numFmtId="3" fontId="22" fillId="0" borderId="2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1" fillId="0" borderId="13" xfId="64" applyFont="1" applyBorder="1" applyAlignment="1">
      <alignment/>
      <protection/>
    </xf>
    <xf numFmtId="0" fontId="21" fillId="0" borderId="38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14" xfId="64" applyFont="1" applyBorder="1" applyAlignment="1">
      <alignment/>
      <protection/>
    </xf>
    <xf numFmtId="0" fontId="21" fillId="0" borderId="15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14" xfId="64" applyFont="1" applyBorder="1">
      <alignment/>
      <protection/>
    </xf>
    <xf numFmtId="3" fontId="21" fillId="0" borderId="15" xfId="0" applyNumberFormat="1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0" xfId="64" applyFont="1" applyBorder="1" applyAlignment="1">
      <alignment horizontal="left"/>
      <protection/>
    </xf>
    <xf numFmtId="0" fontId="21" fillId="0" borderId="0" xfId="64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13" xfId="64" applyFont="1" applyBorder="1" applyAlignment="1">
      <alignment horizontal="left"/>
      <protection/>
    </xf>
    <xf numFmtId="0" fontId="21" fillId="0" borderId="12" xfId="0" applyFont="1" applyBorder="1" applyAlignment="1">
      <alignment/>
    </xf>
    <xf numFmtId="0" fontId="21" fillId="0" borderId="29" xfId="0" applyFont="1" applyBorder="1" applyAlignment="1">
      <alignment/>
    </xf>
    <xf numFmtId="3" fontId="21" fillId="0" borderId="18" xfId="64" applyNumberFormat="1" applyFont="1" applyBorder="1" applyAlignment="1">
      <alignment horizontal="left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3" fontId="21" fillId="0" borderId="14" xfId="64" applyNumberFormat="1" applyFont="1" applyBorder="1" applyAlignment="1">
      <alignment horizontal="left"/>
      <protection/>
    </xf>
    <xf numFmtId="0" fontId="21" fillId="0" borderId="54" xfId="0" applyFont="1" applyBorder="1" applyAlignment="1">
      <alignment/>
    </xf>
    <xf numFmtId="3" fontId="21" fillId="0" borderId="55" xfId="64" applyNumberFormat="1" applyFont="1" applyBorder="1" applyAlignment="1">
      <alignment horizontal="left"/>
      <protection/>
    </xf>
    <xf numFmtId="0" fontId="21" fillId="0" borderId="56" xfId="0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0" xfId="64" applyNumberFormat="1" applyFont="1" applyBorder="1" applyAlignment="1">
      <alignment horizontal="left"/>
      <protection/>
    </xf>
    <xf numFmtId="0" fontId="21" fillId="0" borderId="14" xfId="64" applyFont="1" applyFill="1" applyBorder="1">
      <alignment/>
      <protection/>
    </xf>
    <xf numFmtId="0" fontId="21" fillId="0" borderId="57" xfId="64" applyFont="1" applyFill="1" applyBorder="1">
      <alignment/>
      <protection/>
    </xf>
    <xf numFmtId="0" fontId="21" fillId="0" borderId="58" xfId="0" applyFont="1" applyBorder="1" applyAlignment="1">
      <alignment/>
    </xf>
    <xf numFmtId="0" fontId="21" fillId="0" borderId="59" xfId="0" applyFont="1" applyBorder="1" applyAlignment="1">
      <alignment/>
    </xf>
    <xf numFmtId="0" fontId="21" fillId="0" borderId="20" xfId="0" applyFont="1" applyBorder="1" applyAlignment="1">
      <alignment/>
    </xf>
    <xf numFmtId="3" fontId="21" fillId="0" borderId="27" xfId="0" applyNumberFormat="1" applyFont="1" applyBorder="1" applyAlignment="1">
      <alignment/>
    </xf>
    <xf numFmtId="0" fontId="21" fillId="0" borderId="0" xfId="64" applyFont="1">
      <alignment/>
      <protection/>
    </xf>
    <xf numFmtId="3" fontId="21" fillId="0" borderId="0" xfId="64" applyNumberFormat="1" applyFont="1">
      <alignment/>
      <protection/>
    </xf>
    <xf numFmtId="0" fontId="8" fillId="0" borderId="0" xfId="0" applyFont="1" applyBorder="1" applyAlignment="1">
      <alignment/>
    </xf>
    <xf numFmtId="0" fontId="21" fillId="0" borderId="39" xfId="64" applyFont="1" applyFill="1" applyBorder="1">
      <alignment/>
      <protection/>
    </xf>
    <xf numFmtId="0" fontId="21" fillId="0" borderId="26" xfId="64" applyFont="1" applyFill="1" applyBorder="1">
      <alignment/>
      <protection/>
    </xf>
    <xf numFmtId="3" fontId="22" fillId="0" borderId="34" xfId="0" applyNumberFormat="1" applyFont="1" applyBorder="1" applyAlignment="1">
      <alignment/>
    </xf>
    <xf numFmtId="3" fontId="22" fillId="0" borderId="60" xfId="0" applyNumberFormat="1" applyFont="1" applyBorder="1" applyAlignment="1">
      <alignment/>
    </xf>
    <xf numFmtId="0" fontId="21" fillId="0" borderId="19" xfId="64" applyFont="1" applyBorder="1">
      <alignment/>
      <protection/>
    </xf>
    <xf numFmtId="0" fontId="21" fillId="0" borderId="21" xfId="64" applyFont="1" applyBorder="1">
      <alignment/>
      <protection/>
    </xf>
    <xf numFmtId="2" fontId="28" fillId="0" borderId="24" xfId="64" applyNumberFormat="1" applyFont="1" applyBorder="1" applyAlignment="1">
      <alignment/>
      <protection/>
    </xf>
    <xf numFmtId="171" fontId="28" fillId="0" borderId="24" xfId="64" applyNumberFormat="1" applyFont="1" applyBorder="1" applyAlignment="1">
      <alignment/>
      <protection/>
    </xf>
    <xf numFmtId="3" fontId="28" fillId="0" borderId="24" xfId="64" applyNumberFormat="1" applyFont="1" applyBorder="1" applyAlignment="1">
      <alignment/>
      <protection/>
    </xf>
    <xf numFmtId="171" fontId="28" fillId="0" borderId="24" xfId="53" applyNumberFormat="1" applyFont="1" applyBorder="1" applyAlignment="1">
      <alignment horizontal="right"/>
    </xf>
    <xf numFmtId="3" fontId="28" fillId="0" borderId="24" xfId="53" applyNumberFormat="1" applyFont="1" applyBorder="1" applyAlignment="1">
      <alignment horizontal="right"/>
    </xf>
    <xf numFmtId="0" fontId="28" fillId="0" borderId="24" xfId="0" applyFont="1" applyBorder="1" applyAlignment="1">
      <alignment/>
    </xf>
    <xf numFmtId="3" fontId="28" fillId="0" borderId="23" xfId="53" applyNumberFormat="1" applyFont="1" applyBorder="1" applyAlignment="1">
      <alignment horizontal="right"/>
    </xf>
    <xf numFmtId="176" fontId="28" fillId="0" borderId="24" xfId="53" applyNumberFormat="1" applyFont="1" applyBorder="1" applyAlignment="1">
      <alignment horizontal="right"/>
    </xf>
    <xf numFmtId="4" fontId="28" fillId="0" borderId="24" xfId="53" applyNumberFormat="1" applyFont="1" applyBorder="1" applyAlignment="1">
      <alignment horizontal="right"/>
    </xf>
    <xf numFmtId="4" fontId="28" fillId="0" borderId="24" xfId="53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7" fillId="0" borderId="0" xfId="64" applyFont="1" applyFill="1" applyBorder="1" applyAlignment="1">
      <alignment horizontal="center"/>
      <protection/>
    </xf>
    <xf numFmtId="0" fontId="28" fillId="0" borderId="25" xfId="64" applyFont="1" applyBorder="1" applyAlignment="1">
      <alignment/>
      <protection/>
    </xf>
    <xf numFmtId="3" fontId="28" fillId="0" borderId="0" xfId="53" applyNumberFormat="1" applyFont="1" applyBorder="1" applyAlignment="1">
      <alignment horizontal="right"/>
    </xf>
    <xf numFmtId="3" fontId="28" fillId="0" borderId="61" xfId="53" applyNumberFormat="1" applyFont="1" applyBorder="1" applyAlignment="1">
      <alignment horizontal="right"/>
    </xf>
    <xf numFmtId="0" fontId="28" fillId="0" borderId="62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24" xfId="64" applyFont="1" applyBorder="1" applyAlignment="1">
      <alignment/>
      <protection/>
    </xf>
    <xf numFmtId="0" fontId="28" fillId="0" borderId="25" xfId="64" applyFont="1" applyBorder="1">
      <alignment/>
      <protection/>
    </xf>
    <xf numFmtId="0" fontId="28" fillId="0" borderId="24" xfId="64" applyFont="1" applyBorder="1">
      <alignment/>
      <protection/>
    </xf>
    <xf numFmtId="0" fontId="28" fillId="0" borderId="43" xfId="64" applyFont="1" applyBorder="1">
      <alignment/>
      <protection/>
    </xf>
    <xf numFmtId="0" fontId="28" fillId="0" borderId="62" xfId="64" applyFont="1" applyBorder="1">
      <alignment/>
      <protection/>
    </xf>
    <xf numFmtId="0" fontId="28" fillId="0" borderId="24" xfId="64" applyFont="1" applyFill="1" applyBorder="1">
      <alignment/>
      <protection/>
    </xf>
    <xf numFmtId="0" fontId="28" fillId="0" borderId="49" xfId="64" applyFont="1" applyFill="1" applyBorder="1">
      <alignment/>
      <protection/>
    </xf>
    <xf numFmtId="0" fontId="27" fillId="0" borderId="43" xfId="64" applyFont="1" applyBorder="1">
      <alignment/>
      <protection/>
    </xf>
    <xf numFmtId="0" fontId="28" fillId="0" borderId="26" xfId="64" applyFont="1" applyBorder="1">
      <alignment/>
      <protection/>
    </xf>
    <xf numFmtId="0" fontId="2" fillId="0" borderId="0" xfId="0" applyFont="1" applyAlignment="1">
      <alignment/>
    </xf>
    <xf numFmtId="0" fontId="29" fillId="0" borderId="0" xfId="0" applyFont="1" applyAlignment="1">
      <alignment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3" fontId="23" fillId="0" borderId="12" xfId="0" applyNumberFormat="1" applyFont="1" applyBorder="1" applyAlignment="1">
      <alignment/>
    </xf>
    <xf numFmtId="9" fontId="23" fillId="0" borderId="15" xfId="0" applyNumberFormat="1" applyFont="1" applyBorder="1" applyAlignment="1">
      <alignment horizontal="center"/>
    </xf>
    <xf numFmtId="0" fontId="24" fillId="0" borderId="24" xfId="0" applyFont="1" applyBorder="1" applyAlignment="1">
      <alignment/>
    </xf>
    <xf numFmtId="3" fontId="23" fillId="0" borderId="52" xfId="0" applyNumberFormat="1" applyFont="1" applyBorder="1" applyAlignment="1">
      <alignment/>
    </xf>
    <xf numFmtId="3" fontId="23" fillId="0" borderId="0" xfId="0" applyNumberFormat="1" applyFont="1" applyAlignment="1">
      <alignment horizontal="center"/>
    </xf>
    <xf numFmtId="171" fontId="23" fillId="0" borderId="0" xfId="0" applyNumberFormat="1" applyFont="1" applyFill="1" applyBorder="1" applyAlignment="1" applyProtection="1">
      <alignment horizontal="right"/>
      <protection locked="0"/>
    </xf>
    <xf numFmtId="171" fontId="24" fillId="0" borderId="0" xfId="0" applyNumberFormat="1" applyFont="1" applyFill="1" applyBorder="1" applyAlignment="1" applyProtection="1">
      <alignment horizontal="centerContinuous"/>
      <protection locked="0"/>
    </xf>
    <xf numFmtId="171" fontId="24" fillId="0" borderId="0" xfId="0" applyNumberFormat="1" applyFont="1" applyFill="1" applyBorder="1" applyAlignment="1" applyProtection="1">
      <alignment horizontal="center"/>
      <protection locked="0"/>
    </xf>
    <xf numFmtId="171" fontId="24" fillId="0" borderId="26" xfId="0" applyNumberFormat="1" applyFont="1" applyFill="1" applyBorder="1" applyAlignment="1" applyProtection="1">
      <alignment horizontal="center" vertical="center" wrapText="1"/>
      <protection locked="0"/>
    </xf>
    <xf numFmtId="171" fontId="24" fillId="0" borderId="27" xfId="0" applyNumberFormat="1" applyFont="1" applyFill="1" applyBorder="1" applyAlignment="1" applyProtection="1">
      <alignment horizontal="center" vertical="center" wrapText="1"/>
      <protection locked="0"/>
    </xf>
    <xf numFmtId="171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17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71" fontId="24" fillId="0" borderId="28" xfId="0" applyNumberFormat="1" applyFont="1" applyFill="1" applyBorder="1" applyAlignment="1" applyProtection="1">
      <alignment horizontal="center" vertical="center" wrapText="1"/>
      <protection locked="0"/>
    </xf>
    <xf numFmtId="171" fontId="23" fillId="0" borderId="61" xfId="0" applyNumberFormat="1" applyFont="1" applyFill="1" applyBorder="1" applyAlignment="1" applyProtection="1">
      <alignment horizontal="left" vertical="center" wrapText="1"/>
      <protection locked="0"/>
    </xf>
    <xf numFmtId="3" fontId="23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3" fontId="23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63" xfId="0" applyNumberFormat="1" applyFont="1" applyFill="1" applyBorder="1" applyAlignment="1" applyProtection="1">
      <alignment horizontal="center" vertical="center" wrapText="1"/>
      <protection locked="0"/>
    </xf>
    <xf numFmtId="171" fontId="23" fillId="0" borderId="25" xfId="0" applyNumberFormat="1" applyFont="1" applyFill="1" applyBorder="1" applyAlignment="1" applyProtection="1">
      <alignment/>
      <protection locked="0"/>
    </xf>
    <xf numFmtId="3" fontId="23" fillId="0" borderId="31" xfId="0" applyNumberFormat="1" applyFont="1" applyFill="1" applyBorder="1" applyAlignment="1" applyProtection="1">
      <alignment horizontal="center"/>
      <protection locked="0"/>
    </xf>
    <xf numFmtId="3" fontId="23" fillId="0" borderId="12" xfId="0" applyNumberFormat="1" applyFont="1" applyFill="1" applyBorder="1" applyAlignment="1" applyProtection="1">
      <alignment horizontal="center"/>
      <protection locked="0"/>
    </xf>
    <xf numFmtId="3" fontId="23" fillId="0" borderId="64" xfId="0" applyNumberFormat="1" applyFont="1" applyFill="1" applyBorder="1" applyAlignment="1" applyProtection="1">
      <alignment horizontal="center"/>
      <protection locked="0"/>
    </xf>
    <xf numFmtId="171" fontId="23" fillId="0" borderId="24" xfId="0" applyNumberFormat="1" applyFont="1" applyFill="1" applyBorder="1" applyAlignment="1" applyProtection="1">
      <alignment/>
      <protection locked="0"/>
    </xf>
    <xf numFmtId="3" fontId="23" fillId="0" borderId="33" xfId="0" applyNumberFormat="1" applyFont="1" applyFill="1" applyBorder="1" applyAlignment="1" applyProtection="1">
      <alignment horizontal="center"/>
      <protection locked="0"/>
    </xf>
    <xf numFmtId="3" fontId="23" fillId="0" borderId="15" xfId="0" applyNumberFormat="1" applyFont="1" applyFill="1" applyBorder="1" applyAlignment="1" applyProtection="1">
      <alignment horizontal="center"/>
      <protection locked="0"/>
    </xf>
    <xf numFmtId="3" fontId="23" fillId="0" borderId="54" xfId="0" applyNumberFormat="1" applyFont="1" applyFill="1" applyBorder="1" applyAlignment="1" applyProtection="1">
      <alignment horizontal="center"/>
      <protection locked="0"/>
    </xf>
    <xf numFmtId="3" fontId="24" fillId="0" borderId="21" xfId="0" applyNumberFormat="1" applyFont="1" applyFill="1" applyBorder="1" applyAlignment="1" applyProtection="1">
      <alignment horizontal="center"/>
      <protection locked="0"/>
    </xf>
    <xf numFmtId="3" fontId="24" fillId="0" borderId="20" xfId="0" applyNumberFormat="1" applyFont="1" applyFill="1" applyBorder="1" applyAlignment="1" applyProtection="1">
      <alignment horizontal="center"/>
      <protection locked="0"/>
    </xf>
    <xf numFmtId="3" fontId="24" fillId="0" borderId="28" xfId="0" applyNumberFormat="1" applyFont="1" applyFill="1" applyBorder="1" applyAlignment="1" applyProtection="1">
      <alignment horizontal="center"/>
      <protection locked="0"/>
    </xf>
    <xf numFmtId="3" fontId="23" fillId="0" borderId="43" xfId="0" applyNumberFormat="1" applyFont="1" applyFill="1" applyBorder="1" applyAlignment="1" applyProtection="1">
      <alignment/>
      <protection locked="0"/>
    </xf>
    <xf numFmtId="3" fontId="23" fillId="0" borderId="65" xfId="0" applyNumberFormat="1" applyFont="1" applyFill="1" applyBorder="1" applyAlignment="1" applyProtection="1">
      <alignment horizontal="center"/>
      <protection locked="0"/>
    </xf>
    <xf numFmtId="3" fontId="23" fillId="0" borderId="18" xfId="0" applyNumberFormat="1" applyFont="1" applyFill="1" applyBorder="1" applyAlignment="1" applyProtection="1">
      <alignment horizontal="center"/>
      <protection locked="0"/>
    </xf>
    <xf numFmtId="3" fontId="23" fillId="0" borderId="66" xfId="0" applyNumberFormat="1" applyFont="1" applyFill="1" applyBorder="1" applyAlignment="1" applyProtection="1">
      <alignment horizontal="center"/>
      <protection locked="0"/>
    </xf>
    <xf numFmtId="3" fontId="23" fillId="0" borderId="67" xfId="0" applyNumberFormat="1" applyFont="1" applyFill="1" applyBorder="1" applyAlignment="1" applyProtection="1">
      <alignment horizontal="center"/>
      <protection locked="0"/>
    </xf>
    <xf numFmtId="3" fontId="24" fillId="0" borderId="27" xfId="0" applyNumberFormat="1" applyFont="1" applyFill="1" applyBorder="1" applyAlignment="1" applyProtection="1">
      <alignment horizontal="center"/>
      <protection locked="0"/>
    </xf>
    <xf numFmtId="3" fontId="24" fillId="0" borderId="34" xfId="0" applyNumberFormat="1" applyFont="1" applyFill="1" applyBorder="1" applyAlignment="1" applyProtection="1">
      <alignment horizontal="center"/>
      <protection locked="0"/>
    </xf>
    <xf numFmtId="3" fontId="24" fillId="0" borderId="60" xfId="0" applyNumberFormat="1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/>
      <protection locked="0"/>
    </xf>
    <xf numFmtId="3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3" fontId="23" fillId="0" borderId="61" xfId="0" applyNumberFormat="1" applyFont="1" applyFill="1" applyBorder="1" applyAlignment="1" applyProtection="1">
      <alignment vertical="center"/>
      <protection locked="0"/>
    </xf>
    <xf numFmtId="3" fontId="23" fillId="0" borderId="38" xfId="0" applyNumberFormat="1" applyFont="1" applyFill="1" applyBorder="1" applyAlignment="1" applyProtection="1">
      <alignment horizontal="center" vertical="center"/>
      <protection locked="0"/>
    </xf>
    <xf numFmtId="0" fontId="23" fillId="0" borderId="38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3" fontId="23" fillId="0" borderId="24" xfId="0" applyNumberFormat="1" applyFont="1" applyFill="1" applyBorder="1" applyAlignment="1" applyProtection="1">
      <alignment vertical="center"/>
      <protection locked="0"/>
    </xf>
    <xf numFmtId="3" fontId="23" fillId="0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15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3" fontId="23" fillId="0" borderId="49" xfId="0" applyNumberFormat="1" applyFont="1" applyFill="1" applyBorder="1" applyAlignment="1" applyProtection="1">
      <alignment vertical="center"/>
      <protection locked="0"/>
    </xf>
    <xf numFmtId="3" fontId="23" fillId="0" borderId="58" xfId="0" applyNumberFormat="1" applyFont="1" applyFill="1" applyBorder="1" applyAlignment="1" applyProtection="1">
      <alignment horizontal="center" vertical="center"/>
      <protection locked="0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3" fontId="24" fillId="0" borderId="26" xfId="0" applyNumberFormat="1" applyFont="1" applyFill="1" applyBorder="1" applyAlignment="1" applyProtection="1">
      <alignment vertical="center"/>
      <protection locked="0"/>
    </xf>
    <xf numFmtId="3" fontId="24" fillId="0" borderId="20" xfId="0" applyNumberFormat="1" applyFont="1" applyFill="1" applyBorder="1" applyAlignment="1" applyProtection="1">
      <alignment horizontal="center" vertical="center"/>
      <protection locked="0"/>
    </xf>
    <xf numFmtId="3" fontId="23" fillId="0" borderId="0" xfId="0" applyNumberFormat="1" applyFont="1" applyFill="1" applyBorder="1" applyAlignment="1" applyProtection="1">
      <alignment vertical="center"/>
      <protection locked="0"/>
    </xf>
    <xf numFmtId="3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3" fontId="24" fillId="0" borderId="0" xfId="0" applyNumberFormat="1" applyFont="1" applyFill="1" applyBorder="1" applyAlignment="1" applyProtection="1">
      <alignment horizontal="right"/>
      <protection locked="0"/>
    </xf>
    <xf numFmtId="0" fontId="23" fillId="0" borderId="13" xfId="0" applyFont="1" applyBorder="1" applyAlignment="1">
      <alignment/>
    </xf>
    <xf numFmtId="3" fontId="23" fillId="0" borderId="14" xfId="0" applyNumberFormat="1" applyFont="1" applyFill="1" applyBorder="1" applyAlignment="1" applyProtection="1">
      <alignment/>
      <protection locked="0"/>
    </xf>
    <xf numFmtId="3" fontId="23" fillId="0" borderId="32" xfId="0" applyNumberFormat="1" applyFont="1" applyFill="1" applyBorder="1" applyAlignment="1" applyProtection="1">
      <alignment/>
      <protection locked="0"/>
    </xf>
    <xf numFmtId="0" fontId="23" fillId="0" borderId="14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3" fontId="24" fillId="0" borderId="21" xfId="0" applyNumberFormat="1" applyFont="1" applyFill="1" applyBorder="1" applyAlignment="1" applyProtection="1">
      <alignment/>
      <protection locked="0"/>
    </xf>
    <xf numFmtId="3" fontId="24" fillId="0" borderId="28" xfId="0" applyNumberFormat="1" applyFont="1" applyFill="1" applyBorder="1" applyAlignment="1" applyProtection="1">
      <alignment/>
      <protection locked="0"/>
    </xf>
    <xf numFmtId="3" fontId="24" fillId="0" borderId="21" xfId="0" applyNumberFormat="1" applyFont="1" applyFill="1" applyBorder="1" applyAlignment="1">
      <alignment horizontal="center"/>
    </xf>
    <xf numFmtId="3" fontId="24" fillId="0" borderId="28" xfId="0" applyNumberFormat="1" applyFont="1" applyFill="1" applyBorder="1" applyAlignment="1">
      <alignment horizontal="center"/>
    </xf>
    <xf numFmtId="3" fontId="23" fillId="0" borderId="13" xfId="0" applyNumberFormat="1" applyFont="1" applyBorder="1" applyAlignment="1">
      <alignment/>
    </xf>
    <xf numFmtId="3" fontId="23" fillId="0" borderId="16" xfId="0" applyNumberFormat="1" applyFont="1" applyFill="1" applyBorder="1" applyAlignment="1" applyProtection="1">
      <alignment wrapText="1"/>
      <protection locked="0"/>
    </xf>
    <xf numFmtId="3" fontId="24" fillId="0" borderId="20" xfId="0" applyNumberFormat="1" applyFont="1" applyFill="1" applyBorder="1" applyAlignment="1" applyProtection="1">
      <alignment/>
      <protection locked="0"/>
    </xf>
    <xf numFmtId="3" fontId="24" fillId="0" borderId="21" xfId="0" applyNumberFormat="1" applyFont="1" applyBorder="1" applyAlignment="1">
      <alignment horizontal="center"/>
    </xf>
    <xf numFmtId="3" fontId="24" fillId="0" borderId="28" xfId="0" applyNumberFormat="1" applyFont="1" applyBorder="1" applyAlignment="1">
      <alignment horizontal="center"/>
    </xf>
    <xf numFmtId="3" fontId="24" fillId="0" borderId="19" xfId="0" applyNumberFormat="1" applyFont="1" applyFill="1" applyBorder="1" applyAlignment="1" applyProtection="1">
      <alignment horizontal="left" vertical="center"/>
      <protection locked="0"/>
    </xf>
    <xf numFmtId="3" fontId="23" fillId="0" borderId="10" xfId="0" applyNumberFormat="1" applyFont="1" applyFill="1" applyBorder="1" applyAlignment="1" applyProtection="1">
      <alignment vertical="center"/>
      <protection locked="0"/>
    </xf>
    <xf numFmtId="3" fontId="23" fillId="0" borderId="46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23" fillId="0" borderId="23" xfId="0" applyNumberFormat="1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>
      <alignment vertical="center" wrapText="1"/>
    </xf>
    <xf numFmtId="3" fontId="30" fillId="0" borderId="11" xfId="0" applyNumberFormat="1" applyFont="1" applyFill="1" applyBorder="1" applyAlignment="1" applyProtection="1">
      <alignment vertical="center"/>
      <protection locked="0"/>
    </xf>
    <xf numFmtId="3" fontId="22" fillId="0" borderId="2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/>
    </xf>
    <xf numFmtId="3" fontId="21" fillId="0" borderId="42" xfId="0" applyNumberFormat="1" applyFont="1" applyFill="1" applyBorder="1" applyAlignment="1">
      <alignment/>
    </xf>
    <xf numFmtId="3" fontId="21" fillId="0" borderId="32" xfId="0" applyNumberFormat="1" applyFont="1" applyFill="1" applyBorder="1" applyAlignment="1">
      <alignment/>
    </xf>
    <xf numFmtId="3" fontId="21" fillId="0" borderId="68" xfId="0" applyNumberFormat="1" applyFont="1" applyFill="1" applyBorder="1" applyAlignment="1">
      <alignment/>
    </xf>
    <xf numFmtId="3" fontId="21" fillId="0" borderId="39" xfId="0" applyNumberFormat="1" applyFont="1" applyFill="1" applyBorder="1" applyAlignment="1">
      <alignment/>
    </xf>
    <xf numFmtId="3" fontId="21" fillId="0" borderId="28" xfId="0" applyNumberFormat="1" applyFont="1" applyFill="1" applyBorder="1" applyAlignment="1">
      <alignment/>
    </xf>
    <xf numFmtId="3" fontId="22" fillId="0" borderId="59" xfId="0" applyNumberFormat="1" applyFont="1" applyFill="1" applyBorder="1" applyAlignment="1">
      <alignment/>
    </xf>
    <xf numFmtId="0" fontId="23" fillId="0" borderId="50" xfId="0" applyFont="1" applyBorder="1" applyAlignment="1">
      <alignment horizontal="center"/>
    </xf>
    <xf numFmtId="3" fontId="23" fillId="0" borderId="69" xfId="46" applyNumberFormat="1" applyFont="1" applyBorder="1" applyAlignment="1">
      <alignment horizontal="right"/>
    </xf>
    <xf numFmtId="3" fontId="23" fillId="0" borderId="70" xfId="46" applyNumberFormat="1" applyFont="1" applyBorder="1" applyAlignment="1">
      <alignment horizontal="right"/>
    </xf>
    <xf numFmtId="3" fontId="23" fillId="0" borderId="30" xfId="46" applyNumberFormat="1" applyFont="1" applyBorder="1" applyAlignment="1">
      <alignment horizontal="right"/>
    </xf>
    <xf numFmtId="3" fontId="23" fillId="0" borderId="13" xfId="46" applyNumberFormat="1" applyFont="1" applyBorder="1" applyAlignment="1">
      <alignment horizontal="right"/>
    </xf>
    <xf numFmtId="3" fontId="24" fillId="0" borderId="15" xfId="46" applyNumberFormat="1" applyFont="1" applyBorder="1" applyAlignment="1">
      <alignment horizontal="right"/>
    </xf>
    <xf numFmtId="3" fontId="23" fillId="33" borderId="12" xfId="46" applyNumberFormat="1" applyFont="1" applyFill="1" applyBorder="1" applyAlignment="1">
      <alignment horizontal="right"/>
    </xf>
    <xf numFmtId="3" fontId="23" fillId="33" borderId="15" xfId="46" applyNumberFormat="1" applyFont="1" applyFill="1" applyBorder="1" applyAlignment="1">
      <alignment horizontal="right"/>
    </xf>
    <xf numFmtId="0" fontId="24" fillId="0" borderId="34" xfId="0" applyFont="1" applyBorder="1" applyAlignment="1">
      <alignment horizontal="center" vertical="center" wrapText="1"/>
    </xf>
    <xf numFmtId="3" fontId="24" fillId="0" borderId="34" xfId="46" applyNumberFormat="1" applyFont="1" applyBorder="1" applyAlignment="1">
      <alignment horizontal="right"/>
    </xf>
    <xf numFmtId="3" fontId="23" fillId="0" borderId="71" xfId="46" applyNumberFormat="1" applyFont="1" applyBorder="1" applyAlignment="1">
      <alignment horizontal="right"/>
    </xf>
    <xf numFmtId="3" fontId="21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3" fillId="33" borderId="0" xfId="0" applyFont="1" applyFill="1" applyAlignment="1">
      <alignment horizontal="right"/>
    </xf>
    <xf numFmtId="3" fontId="23" fillId="33" borderId="12" xfId="0" applyNumberFormat="1" applyFont="1" applyFill="1" applyBorder="1" applyAlignment="1">
      <alignment horizontal="center" vertical="center" wrapText="1"/>
    </xf>
    <xf numFmtId="3" fontId="23" fillId="33" borderId="29" xfId="0" applyNumberFormat="1" applyFont="1" applyFill="1" applyBorder="1" applyAlignment="1">
      <alignment horizontal="center"/>
    </xf>
    <xf numFmtId="3" fontId="23" fillId="33" borderId="31" xfId="46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3" fontId="23" fillId="0" borderId="66" xfId="0" applyNumberFormat="1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/>
    </xf>
    <xf numFmtId="3" fontId="23" fillId="33" borderId="71" xfId="46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3" fontId="23" fillId="0" borderId="15" xfId="0" applyNumberFormat="1" applyFont="1" applyBorder="1" applyAlignment="1">
      <alignment horizontal="center" vertical="center" wrapText="1"/>
    </xf>
    <xf numFmtId="3" fontId="23" fillId="0" borderId="72" xfId="0" applyNumberFormat="1" applyFont="1" applyBorder="1" applyAlignment="1">
      <alignment horizontal="right"/>
    </xf>
    <xf numFmtId="3" fontId="23" fillId="33" borderId="64" xfId="46" applyNumberFormat="1" applyFont="1" applyFill="1" applyBorder="1" applyAlignment="1">
      <alignment horizontal="right"/>
    </xf>
    <xf numFmtId="3" fontId="23" fillId="0" borderId="64" xfId="46" applyNumberFormat="1" applyFont="1" applyBorder="1" applyAlignment="1">
      <alignment horizontal="right"/>
    </xf>
    <xf numFmtId="3" fontId="23" fillId="0" borderId="38" xfId="0" applyNumberFormat="1" applyFont="1" applyBorder="1" applyAlignment="1">
      <alignment horizontal="right"/>
    </xf>
    <xf numFmtId="3" fontId="23" fillId="0" borderId="73" xfId="0" applyNumberFormat="1" applyFont="1" applyBorder="1" applyAlignment="1">
      <alignment horizontal="right"/>
    </xf>
    <xf numFmtId="3" fontId="23" fillId="0" borderId="50" xfId="0" applyNumberFormat="1" applyFont="1" applyBorder="1" applyAlignment="1">
      <alignment horizontal="right"/>
    </xf>
    <xf numFmtId="0" fontId="23" fillId="0" borderId="65" xfId="0" applyFont="1" applyBorder="1" applyAlignment="1">
      <alignment horizontal="center"/>
    </xf>
    <xf numFmtId="3" fontId="24" fillId="0" borderId="20" xfId="46" applyNumberFormat="1" applyFont="1" applyBorder="1" applyAlignment="1">
      <alignment/>
    </xf>
    <xf numFmtId="3" fontId="24" fillId="0" borderId="27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23" fillId="0" borderId="0" xfId="0" applyNumberFormat="1" applyFont="1" applyAlignment="1">
      <alignment/>
    </xf>
    <xf numFmtId="3" fontId="25" fillId="0" borderId="1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25" fillId="0" borderId="0" xfId="0" applyNumberFormat="1" applyFont="1" applyFill="1" applyBorder="1" applyAlignment="1" applyProtection="1">
      <alignment/>
      <protection locked="0"/>
    </xf>
    <xf numFmtId="3" fontId="25" fillId="0" borderId="0" xfId="0" applyNumberFormat="1" applyFont="1" applyAlignment="1">
      <alignment/>
    </xf>
    <xf numFmtId="3" fontId="26" fillId="0" borderId="19" xfId="0" applyNumberFormat="1" applyFont="1" applyBorder="1" applyAlignment="1">
      <alignment/>
    </xf>
    <xf numFmtId="3" fontId="25" fillId="0" borderId="20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3" fontId="26" fillId="0" borderId="66" xfId="0" applyNumberFormat="1" applyFont="1" applyBorder="1" applyAlignment="1">
      <alignment/>
    </xf>
    <xf numFmtId="0" fontId="26" fillId="0" borderId="0" xfId="0" applyFont="1" applyBorder="1" applyAlignment="1" applyProtection="1">
      <alignment horizontal="left" wrapText="1"/>
      <protection/>
    </xf>
    <xf numFmtId="3" fontId="26" fillId="0" borderId="0" xfId="0" applyNumberFormat="1" applyFont="1" applyBorder="1" applyAlignment="1">
      <alignment/>
    </xf>
    <xf numFmtId="0" fontId="26" fillId="0" borderId="74" xfId="63" applyFont="1" applyFill="1" applyBorder="1" applyAlignment="1" applyProtection="1">
      <alignment horizontal="left" wrapText="1"/>
      <protection/>
    </xf>
    <xf numFmtId="0" fontId="25" fillId="0" borderId="10" xfId="0" applyFont="1" applyBorder="1" applyAlignment="1">
      <alignment horizontal="left"/>
    </xf>
    <xf numFmtId="0" fontId="26" fillId="0" borderId="72" xfId="63" applyFont="1" applyFill="1" applyBorder="1" applyAlignment="1" applyProtection="1">
      <alignment horizontal="left" wrapText="1"/>
      <protection/>
    </xf>
    <xf numFmtId="3" fontId="26" fillId="0" borderId="6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25" fillId="0" borderId="45" xfId="0" applyNumberFormat="1" applyFont="1" applyBorder="1" applyAlignment="1">
      <alignment/>
    </xf>
    <xf numFmtId="3" fontId="26" fillId="0" borderId="63" xfId="0" applyNumberFormat="1" applyFont="1" applyBorder="1" applyAlignment="1">
      <alignment/>
    </xf>
    <xf numFmtId="3" fontId="25" fillId="0" borderId="63" xfId="0" applyNumberFormat="1" applyFont="1" applyBorder="1" applyAlignment="1">
      <alignment/>
    </xf>
    <xf numFmtId="3" fontId="25" fillId="0" borderId="54" xfId="0" applyNumberFormat="1" applyFont="1" applyBorder="1" applyAlignment="1">
      <alignment/>
    </xf>
    <xf numFmtId="3" fontId="25" fillId="0" borderId="38" xfId="0" applyNumberFormat="1" applyFont="1" applyBorder="1" applyAlignment="1">
      <alignment/>
    </xf>
    <xf numFmtId="0" fontId="25" fillId="0" borderId="23" xfId="0" applyFont="1" applyBorder="1" applyAlignment="1">
      <alignment wrapText="1"/>
    </xf>
    <xf numFmtId="183" fontId="16" fillId="0" borderId="19" xfId="0" applyNumberFormat="1" applyFont="1" applyFill="1" applyBorder="1" applyAlignment="1" applyProtection="1">
      <alignment horizontal="center" vertical="center" wrapText="1"/>
      <protection/>
    </xf>
    <xf numFmtId="183" fontId="17" fillId="0" borderId="19" xfId="0" applyNumberFormat="1" applyFont="1" applyFill="1" applyBorder="1" applyAlignment="1" applyProtection="1">
      <alignment horizontal="center" vertical="center" wrapText="1"/>
      <protection/>
    </xf>
    <xf numFmtId="183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83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46" xfId="0" applyFont="1" applyBorder="1" applyAlignment="1">
      <alignment wrapText="1"/>
    </xf>
    <xf numFmtId="0" fontId="25" fillId="0" borderId="48" xfId="0" applyFont="1" applyBorder="1" applyAlignment="1">
      <alignment wrapText="1"/>
    </xf>
    <xf numFmtId="183" fontId="17" fillId="0" borderId="48" xfId="0" applyNumberFormat="1" applyFont="1" applyFill="1" applyBorder="1" applyAlignment="1" applyProtection="1">
      <alignment horizontal="left" vertical="center" wrapText="1" indent="1"/>
      <protection/>
    </xf>
    <xf numFmtId="183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183" fontId="18" fillId="0" borderId="23" xfId="0" applyNumberFormat="1" applyFont="1" applyFill="1" applyBorder="1" applyAlignment="1" applyProtection="1">
      <alignment horizontal="left" vertical="center" wrapText="1" indent="1"/>
      <protection/>
    </xf>
    <xf numFmtId="183" fontId="18" fillId="0" borderId="10" xfId="0" applyNumberFormat="1" applyFont="1" applyFill="1" applyBorder="1" applyAlignment="1" applyProtection="1">
      <alignment horizontal="left" vertical="center"/>
      <protection locked="0"/>
    </xf>
    <xf numFmtId="183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83" fontId="20" fillId="0" borderId="19" xfId="0" applyNumberFormat="1" applyFont="1" applyFill="1" applyBorder="1" applyAlignment="1" applyProtection="1">
      <alignment horizontal="left" vertical="center" wrapText="1" indent="1"/>
      <protection/>
    </xf>
    <xf numFmtId="183" fontId="16" fillId="0" borderId="22" xfId="0" applyNumberFormat="1" applyFont="1" applyFill="1" applyBorder="1" applyAlignment="1" applyProtection="1">
      <alignment horizontal="center" vertical="center" wrapText="1"/>
      <protection/>
    </xf>
    <xf numFmtId="183" fontId="1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83" fontId="18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83" fontId="18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83" fontId="17" fillId="0" borderId="76" xfId="0" applyNumberFormat="1" applyFont="1" applyFill="1" applyBorder="1" applyAlignment="1" applyProtection="1">
      <alignment horizontal="right" vertical="center" wrapText="1" indent="1"/>
      <protection/>
    </xf>
    <xf numFmtId="183" fontId="18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83" fontId="18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83" fontId="18" fillId="0" borderId="77" xfId="0" applyNumberFormat="1" applyFont="1" applyFill="1" applyBorder="1" applyAlignment="1" applyProtection="1">
      <alignment horizontal="right" vertical="center"/>
      <protection locked="0"/>
    </xf>
    <xf numFmtId="183" fontId="17" fillId="0" borderId="22" xfId="0" applyNumberFormat="1" applyFont="1" applyFill="1" applyBorder="1" applyAlignment="1" applyProtection="1">
      <alignment horizontal="right" vertical="center" wrapText="1" indent="1"/>
      <protection/>
    </xf>
    <xf numFmtId="183" fontId="20" fillId="0" borderId="22" xfId="0" applyNumberFormat="1" applyFont="1" applyFill="1" applyBorder="1" applyAlignment="1" applyProtection="1">
      <alignment horizontal="right" vertical="center" wrapText="1" indent="1"/>
      <protection/>
    </xf>
    <xf numFmtId="3" fontId="17" fillId="0" borderId="76" xfId="0" applyNumberFormat="1" applyFont="1" applyFill="1" applyBorder="1" applyAlignment="1" applyProtection="1">
      <alignment horizontal="right" vertical="center" wrapText="1" indent="1"/>
      <protection/>
    </xf>
    <xf numFmtId="3" fontId="20" fillId="0" borderId="22" xfId="0" applyNumberFormat="1" applyFont="1" applyFill="1" applyBorder="1" applyAlignment="1" applyProtection="1">
      <alignment horizontal="right" vertical="center" wrapText="1" indent="1"/>
      <protection/>
    </xf>
    <xf numFmtId="183" fontId="18" fillId="0" borderId="23" xfId="0" applyNumberFormat="1" applyFont="1" applyFill="1" applyBorder="1" applyAlignment="1" applyProtection="1">
      <alignment horizontal="left" vertical="center"/>
      <protection/>
    </xf>
    <xf numFmtId="183" fontId="19" fillId="0" borderId="23" xfId="0" applyNumberFormat="1" applyFont="1" applyFill="1" applyBorder="1" applyAlignment="1" applyProtection="1">
      <alignment horizontal="left" vertical="center" wrapText="1" indent="1"/>
      <protection/>
    </xf>
    <xf numFmtId="183" fontId="18" fillId="0" borderId="10" xfId="0" applyNumberFormat="1" applyFont="1" applyFill="1" applyBorder="1" applyAlignment="1" applyProtection="1">
      <alignment horizontal="left" vertical="center" wrapText="1" indent="2"/>
      <protection/>
    </xf>
    <xf numFmtId="183" fontId="18" fillId="0" borderId="14" xfId="0" applyNumberFormat="1" applyFont="1" applyFill="1" applyBorder="1" applyAlignment="1" applyProtection="1">
      <alignment horizontal="left" vertical="center" wrapText="1" indent="2"/>
      <protection/>
    </xf>
    <xf numFmtId="183" fontId="19" fillId="0" borderId="14" xfId="0" applyNumberFormat="1" applyFont="1" applyFill="1" applyBorder="1" applyAlignment="1" applyProtection="1">
      <alignment horizontal="left" vertical="center" wrapText="1" indent="1"/>
      <protection/>
    </xf>
    <xf numFmtId="183" fontId="18" fillId="0" borderId="11" xfId="0" applyNumberFormat="1" applyFont="1" applyFill="1" applyBorder="1" applyAlignment="1" applyProtection="1">
      <alignment horizontal="left" vertical="center" wrapText="1" indent="2"/>
      <protection/>
    </xf>
    <xf numFmtId="183" fontId="18" fillId="0" borderId="16" xfId="0" applyNumberFormat="1" applyFont="1" applyFill="1" applyBorder="1" applyAlignment="1" applyProtection="1">
      <alignment horizontal="left" vertical="center" wrapText="1" indent="2"/>
      <protection/>
    </xf>
    <xf numFmtId="183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83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83" fontId="1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83" fontId="18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83" fontId="1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9" xfId="64" applyFont="1" applyBorder="1" applyAlignment="1">
      <alignment/>
      <protection/>
    </xf>
    <xf numFmtId="0" fontId="27" fillId="0" borderId="34" xfId="64" applyFont="1" applyBorder="1" applyAlignment="1">
      <alignment/>
      <protection/>
    </xf>
    <xf numFmtId="0" fontId="27" fillId="0" borderId="34" xfId="64" applyFont="1" applyFill="1" applyBorder="1" applyAlignment="1">
      <alignment/>
      <protection/>
    </xf>
    <xf numFmtId="0" fontId="27" fillId="0" borderId="60" xfId="64" applyFont="1" applyBorder="1" applyAlignment="1">
      <alignment/>
      <protection/>
    </xf>
    <xf numFmtId="0" fontId="22" fillId="0" borderId="19" xfId="64" applyFont="1" applyBorder="1" applyAlignment="1">
      <alignment/>
      <protection/>
    </xf>
    <xf numFmtId="0" fontId="22" fillId="0" borderId="34" xfId="64" applyFont="1" applyBorder="1" applyAlignment="1">
      <alignment horizontal="left"/>
      <protection/>
    </xf>
    <xf numFmtId="0" fontId="22" fillId="0" borderId="34" xfId="64" applyFont="1" applyFill="1" applyBorder="1" applyAlignment="1">
      <alignment/>
      <protection/>
    </xf>
    <xf numFmtId="0" fontId="22" fillId="0" borderId="34" xfId="64" applyFont="1" applyBorder="1" applyAlignment="1">
      <alignment/>
      <protection/>
    </xf>
    <xf numFmtId="0" fontId="22" fillId="0" borderId="60" xfId="64" applyFont="1" applyBorder="1" applyAlignment="1">
      <alignment/>
      <protection/>
    </xf>
    <xf numFmtId="0" fontId="22" fillId="0" borderId="19" xfId="64" applyFont="1" applyBorder="1" applyAlignment="1">
      <alignment horizontal="left"/>
      <protection/>
    </xf>
    <xf numFmtId="0" fontId="22" fillId="0" borderId="19" xfId="64" applyFont="1" applyBorder="1">
      <alignment/>
      <protection/>
    </xf>
    <xf numFmtId="3" fontId="22" fillId="0" borderId="34" xfId="64" applyNumberFormat="1" applyFont="1" applyBorder="1" applyAlignment="1">
      <alignment/>
      <protection/>
    </xf>
    <xf numFmtId="3" fontId="22" fillId="0" borderId="60" xfId="64" applyNumberFormat="1" applyFont="1" applyBorder="1" applyAlignment="1">
      <alignment/>
      <protection/>
    </xf>
    <xf numFmtId="3" fontId="24" fillId="0" borderId="21" xfId="0" applyNumberFormat="1" applyFont="1" applyFill="1" applyBorder="1" applyAlignment="1" applyProtection="1">
      <alignment horizontal="center" vertical="center"/>
      <protection locked="0"/>
    </xf>
    <xf numFmtId="3" fontId="26" fillId="0" borderId="0" xfId="0" applyNumberFormat="1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 applyProtection="1">
      <alignment horizontal="center"/>
      <protection locked="0"/>
    </xf>
    <xf numFmtId="3" fontId="26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Font="1" applyBorder="1" applyAlignment="1">
      <alignment horizontal="center" vertical="center" wrapText="1"/>
    </xf>
    <xf numFmtId="3" fontId="32" fillId="0" borderId="21" xfId="0" applyNumberFormat="1" applyFont="1" applyFill="1" applyBorder="1" applyAlignment="1" applyProtection="1">
      <alignment horizontal="center" vertical="center"/>
      <protection locked="0"/>
    </xf>
    <xf numFmtId="3" fontId="31" fillId="0" borderId="13" xfId="0" applyNumberFormat="1" applyFont="1" applyFill="1" applyBorder="1" applyAlignment="1" applyProtection="1">
      <alignment horizontal="center" vertical="center"/>
      <protection locked="0"/>
    </xf>
    <xf numFmtId="3" fontId="31" fillId="0" borderId="18" xfId="0" applyNumberFormat="1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9" fontId="24" fillId="0" borderId="59" xfId="0" applyNumberFormat="1" applyFont="1" applyBorder="1" applyAlignment="1">
      <alignment horizontal="right"/>
    </xf>
    <xf numFmtId="0" fontId="23" fillId="0" borderId="23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3" fontId="24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1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71" xfId="0" applyNumberFormat="1" applyFont="1" applyBorder="1" applyAlignment="1">
      <alignment horizontal="right"/>
    </xf>
    <xf numFmtId="3" fontId="23" fillId="0" borderId="29" xfId="0" applyNumberFormat="1" applyFont="1" applyBorder="1" applyAlignment="1">
      <alignment horizontal="right"/>
    </xf>
    <xf numFmtId="183" fontId="15" fillId="0" borderId="0" xfId="0" applyNumberFormat="1" applyFont="1" applyFill="1" applyAlignment="1" applyProtection="1">
      <alignment horizontal="center" vertical="center"/>
      <protection/>
    </xf>
    <xf numFmtId="3" fontId="21" fillId="0" borderId="0" xfId="0" applyNumberFormat="1" applyFont="1" applyBorder="1" applyAlignment="1">
      <alignment/>
    </xf>
    <xf numFmtId="0" fontId="24" fillId="0" borderId="21" xfId="0" applyFont="1" applyBorder="1" applyAlignment="1">
      <alignment/>
    </xf>
    <xf numFmtId="3" fontId="14" fillId="0" borderId="0" xfId="0" applyNumberFormat="1" applyFont="1" applyAlignment="1">
      <alignment/>
    </xf>
    <xf numFmtId="3" fontId="0" fillId="0" borderId="0" xfId="0" applyNumberFormat="1" applyFill="1" applyAlignment="1" applyProtection="1">
      <alignment vertical="center" wrapText="1"/>
      <protection/>
    </xf>
    <xf numFmtId="3" fontId="16" fillId="0" borderId="22" xfId="0" applyNumberFormat="1" applyFont="1" applyFill="1" applyBorder="1" applyAlignment="1" applyProtection="1">
      <alignment horizontal="center" vertical="center" wrapText="1"/>
      <protection/>
    </xf>
    <xf numFmtId="3" fontId="1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77" xfId="0" applyNumberFormat="1" applyFont="1" applyFill="1" applyBorder="1" applyAlignment="1" applyProtection="1">
      <alignment horizontal="right" vertical="center" wrapText="1" indent="1"/>
      <protection/>
    </xf>
    <xf numFmtId="3" fontId="18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70" xfId="0" applyNumberFormat="1" applyFont="1" applyFill="1" applyBorder="1" applyAlignment="1" applyProtection="1">
      <alignment horizontal="right" vertical="center" wrapText="1" indent="1"/>
      <protection/>
    </xf>
    <xf numFmtId="3" fontId="18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77" xfId="0" applyNumberFormat="1" applyFont="1" applyFill="1" applyBorder="1" applyAlignment="1" applyProtection="1">
      <alignment horizontal="right" vertical="center"/>
      <protection locked="0"/>
    </xf>
    <xf numFmtId="3" fontId="17" fillId="0" borderId="22" xfId="0" applyNumberFormat="1" applyFont="1" applyFill="1" applyBorder="1" applyAlignment="1" applyProtection="1">
      <alignment horizontal="right" vertical="center" wrapText="1" indent="1"/>
      <protection/>
    </xf>
    <xf numFmtId="3" fontId="19" fillId="0" borderId="30" xfId="0" applyNumberFormat="1" applyFont="1" applyFill="1" applyBorder="1" applyAlignment="1" applyProtection="1">
      <alignment horizontal="right" vertical="center" wrapText="1" indent="1"/>
      <protection/>
    </xf>
    <xf numFmtId="183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183" fontId="0" fillId="0" borderId="30" xfId="0" applyNumberFormat="1" applyFill="1" applyBorder="1" applyAlignment="1" applyProtection="1">
      <alignment horizontal="center" vertical="center" wrapText="1"/>
      <protection/>
    </xf>
    <xf numFmtId="183" fontId="0" fillId="0" borderId="70" xfId="0" applyNumberFormat="1" applyFill="1" applyBorder="1" applyAlignment="1" applyProtection="1">
      <alignment horizontal="center" vertical="center" wrapText="1"/>
      <protection/>
    </xf>
    <xf numFmtId="183" fontId="0" fillId="0" borderId="10" xfId="0" applyNumberFormat="1" applyFill="1" applyBorder="1" applyAlignment="1" applyProtection="1">
      <alignment horizontal="center" vertical="center" wrapText="1"/>
      <protection/>
    </xf>
    <xf numFmtId="183" fontId="0" fillId="0" borderId="76" xfId="0" applyNumberFormat="1" applyFill="1" applyBorder="1" applyAlignment="1" applyProtection="1">
      <alignment horizontal="center" vertical="center" wrapText="1"/>
      <protection/>
    </xf>
    <xf numFmtId="183" fontId="0" fillId="0" borderId="22" xfId="0" applyNumberFormat="1" applyFill="1" applyBorder="1" applyAlignment="1" applyProtection="1">
      <alignment horizontal="center" vertical="center" wrapText="1"/>
      <protection/>
    </xf>
    <xf numFmtId="183" fontId="0" fillId="0" borderId="77" xfId="0" applyNumberFormat="1" applyFont="1" applyFill="1" applyBorder="1" applyAlignment="1" applyProtection="1">
      <alignment horizontal="center" vertical="center" wrapText="1"/>
      <protection/>
    </xf>
    <xf numFmtId="183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4" fillId="0" borderId="26" xfId="0" applyFont="1" applyBorder="1" applyAlignment="1">
      <alignment horizontal="center"/>
    </xf>
    <xf numFmtId="0" fontId="21" fillId="0" borderId="42" xfId="0" applyFont="1" applyBorder="1" applyAlignment="1">
      <alignment/>
    </xf>
    <xf numFmtId="0" fontId="21" fillId="0" borderId="28" xfId="0" applyFont="1" applyBorder="1" applyAlignment="1">
      <alignment/>
    </xf>
    <xf numFmtId="0" fontId="28" fillId="0" borderId="49" xfId="64" applyFont="1" applyBorder="1" applyAlignment="1">
      <alignment horizontal="left"/>
      <protection/>
    </xf>
    <xf numFmtId="0" fontId="22" fillId="0" borderId="58" xfId="64" applyFont="1" applyBorder="1" applyAlignment="1">
      <alignment horizontal="left"/>
      <protection/>
    </xf>
    <xf numFmtId="0" fontId="21" fillId="0" borderId="26" xfId="64" applyFont="1" applyBorder="1">
      <alignment/>
      <protection/>
    </xf>
    <xf numFmtId="3" fontId="21" fillId="0" borderId="20" xfId="64" applyNumberFormat="1" applyFont="1" applyBorder="1">
      <alignment/>
      <protection/>
    </xf>
    <xf numFmtId="3" fontId="22" fillId="0" borderId="28" xfId="0" applyNumberFormat="1" applyFont="1" applyFill="1" applyBorder="1" applyAlignment="1">
      <alignment/>
    </xf>
    <xf numFmtId="3" fontId="22" fillId="0" borderId="21" xfId="0" applyNumberFormat="1" applyFont="1" applyFill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78" xfId="0" applyNumberFormat="1" applyFont="1" applyBorder="1" applyAlignment="1">
      <alignment/>
    </xf>
    <xf numFmtId="0" fontId="28" fillId="0" borderId="61" xfId="64" applyFont="1" applyBorder="1" applyAlignment="1">
      <alignment/>
      <protection/>
    </xf>
    <xf numFmtId="3" fontId="21" fillId="0" borderId="50" xfId="0" applyNumberFormat="1" applyFont="1" applyFill="1" applyBorder="1" applyAlignment="1">
      <alignment/>
    </xf>
    <xf numFmtId="0" fontId="28" fillId="0" borderId="26" xfId="0" applyFont="1" applyBorder="1" applyAlignment="1">
      <alignment/>
    </xf>
    <xf numFmtId="3" fontId="28" fillId="0" borderId="49" xfId="53" applyNumberFormat="1" applyFont="1" applyBorder="1" applyAlignment="1">
      <alignment horizontal="right"/>
    </xf>
    <xf numFmtId="3" fontId="21" fillId="0" borderId="74" xfId="0" applyNumberFormat="1" applyFont="1" applyBorder="1" applyAlignment="1">
      <alignment/>
    </xf>
    <xf numFmtId="3" fontId="21" fillId="0" borderId="72" xfId="0" applyNumberFormat="1" applyFont="1" applyBorder="1" applyAlignment="1">
      <alignment/>
    </xf>
    <xf numFmtId="0" fontId="21" fillId="0" borderId="72" xfId="0" applyFont="1" applyBorder="1" applyAlignment="1">
      <alignment/>
    </xf>
    <xf numFmtId="3" fontId="21" fillId="0" borderId="79" xfId="0" applyNumberFormat="1" applyFont="1" applyBorder="1" applyAlignment="1">
      <alignment/>
    </xf>
    <xf numFmtId="3" fontId="28" fillId="0" borderId="10" xfId="53" applyNumberFormat="1" applyFont="1" applyBorder="1" applyAlignment="1">
      <alignment horizontal="right"/>
    </xf>
    <xf numFmtId="3" fontId="28" fillId="0" borderId="46" xfId="53" applyNumberFormat="1" applyFont="1" applyBorder="1" applyAlignment="1">
      <alignment horizontal="right"/>
    </xf>
    <xf numFmtId="3" fontId="28" fillId="0" borderId="19" xfId="53" applyNumberFormat="1" applyFont="1" applyBorder="1" applyAlignment="1">
      <alignment horizontal="right"/>
    </xf>
    <xf numFmtId="0" fontId="21" fillId="0" borderId="33" xfId="0" applyFont="1" applyBorder="1" applyAlignment="1">
      <alignment/>
    </xf>
    <xf numFmtId="0" fontId="28" fillId="0" borderId="19" xfId="0" applyFont="1" applyBorder="1" applyAlignment="1">
      <alignment/>
    </xf>
    <xf numFmtId="3" fontId="22" fillId="0" borderId="34" xfId="0" applyNumberFormat="1" applyFont="1" applyFill="1" applyBorder="1" applyAlignment="1">
      <alignment/>
    </xf>
    <xf numFmtId="3" fontId="27" fillId="0" borderId="26" xfId="53" applyNumberFormat="1" applyFont="1" applyBorder="1" applyAlignment="1">
      <alignment horizontal="right"/>
    </xf>
    <xf numFmtId="3" fontId="22" fillId="0" borderId="80" xfId="0" applyNumberFormat="1" applyFont="1" applyFill="1" applyBorder="1" applyAlignment="1">
      <alignment/>
    </xf>
    <xf numFmtId="3" fontId="22" fillId="0" borderId="58" xfId="0" applyNumberFormat="1" applyFont="1" applyFill="1" applyBorder="1" applyAlignment="1">
      <alignment/>
    </xf>
    <xf numFmtId="3" fontId="22" fillId="0" borderId="27" xfId="0" applyNumberFormat="1" applyFont="1" applyBorder="1" applyAlignment="1">
      <alignment/>
    </xf>
    <xf numFmtId="0" fontId="22" fillId="0" borderId="20" xfId="0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6" xfId="53" applyNumberFormat="1" applyFont="1" applyBorder="1" applyAlignment="1">
      <alignment horizontal="right"/>
    </xf>
    <xf numFmtId="3" fontId="23" fillId="33" borderId="15" xfId="0" applyNumberFormat="1" applyFont="1" applyFill="1" applyBorder="1" applyAlignment="1">
      <alignment horizontal="center"/>
    </xf>
    <xf numFmtId="3" fontId="24" fillId="33" borderId="10" xfId="46" applyNumberFormat="1" applyFont="1" applyFill="1" applyBorder="1" applyAlignment="1">
      <alignment horizontal="right"/>
    </xf>
    <xf numFmtId="0" fontId="23" fillId="0" borderId="25" xfId="64" applyFont="1" applyFill="1" applyBorder="1">
      <alignment/>
      <protection/>
    </xf>
    <xf numFmtId="3" fontId="23" fillId="33" borderId="24" xfId="0" applyNumberFormat="1" applyFont="1" applyFill="1" applyBorder="1" applyAlignment="1">
      <alignment/>
    </xf>
    <xf numFmtId="0" fontId="23" fillId="0" borderId="61" xfId="64" applyFont="1" applyFill="1" applyBorder="1">
      <alignment/>
      <protection/>
    </xf>
    <xf numFmtId="3" fontId="23" fillId="0" borderId="38" xfId="0" applyNumberFormat="1" applyFont="1" applyBorder="1" applyAlignment="1">
      <alignment horizontal="center"/>
    </xf>
    <xf numFmtId="3" fontId="23" fillId="0" borderId="50" xfId="0" applyNumberFormat="1" applyFont="1" applyBorder="1" applyAlignment="1">
      <alignment horizontal="center"/>
    </xf>
    <xf numFmtId="3" fontId="23" fillId="0" borderId="49" xfId="0" applyNumberFormat="1" applyFont="1" applyBorder="1" applyAlignment="1">
      <alignment/>
    </xf>
    <xf numFmtId="3" fontId="23" fillId="0" borderId="58" xfId="0" applyNumberFormat="1" applyFont="1" applyBorder="1" applyAlignment="1">
      <alignment horizontal="center" vertical="center" wrapText="1"/>
    </xf>
    <xf numFmtId="3" fontId="23" fillId="0" borderId="59" xfId="0" applyNumberFormat="1" applyFont="1" applyBorder="1" applyAlignment="1">
      <alignment horizontal="center"/>
    </xf>
    <xf numFmtId="14" fontId="24" fillId="0" borderId="81" xfId="0" applyNumberFormat="1" applyFont="1" applyBorder="1" applyAlignment="1">
      <alignment horizontal="center"/>
    </xf>
    <xf numFmtId="3" fontId="24" fillId="0" borderId="41" xfId="46" applyNumberFormat="1" applyFont="1" applyBorder="1" applyAlignment="1">
      <alignment horizontal="right"/>
    </xf>
    <xf numFmtId="3" fontId="24" fillId="0" borderId="40" xfId="46" applyNumberFormat="1" applyFont="1" applyBorder="1" applyAlignment="1">
      <alignment horizontal="right"/>
    </xf>
    <xf numFmtId="3" fontId="24" fillId="0" borderId="81" xfId="46" applyNumberFormat="1" applyFont="1" applyBorder="1" applyAlignment="1">
      <alignment horizontal="right"/>
    </xf>
    <xf numFmtId="0" fontId="23" fillId="33" borderId="29" xfId="0" applyFont="1" applyFill="1" applyBorder="1" applyAlignment="1">
      <alignment horizontal="center"/>
    </xf>
    <xf numFmtId="3" fontId="24" fillId="33" borderId="30" xfId="46" applyNumberFormat="1" applyFont="1" applyFill="1" applyBorder="1" applyAlignment="1">
      <alignment/>
    </xf>
    <xf numFmtId="3" fontId="24" fillId="33" borderId="30" xfId="46" applyNumberFormat="1" applyFont="1" applyFill="1" applyBorder="1" applyAlignment="1">
      <alignment horizontal="right"/>
    </xf>
    <xf numFmtId="3" fontId="24" fillId="0" borderId="22" xfId="0" applyNumberFormat="1" applyFont="1" applyBorder="1" applyAlignment="1">
      <alignment horizontal="left" indent="1"/>
    </xf>
    <xf numFmtId="0" fontId="3" fillId="0" borderId="0" xfId="0" applyFont="1" applyAlignment="1">
      <alignment/>
    </xf>
    <xf numFmtId="0" fontId="34" fillId="0" borderId="0" xfId="0" applyFont="1" applyAlignment="1">
      <alignment/>
    </xf>
    <xf numFmtId="0" fontId="28" fillId="0" borderId="43" xfId="64" applyFont="1" applyBorder="1" applyAlignment="1">
      <alignment/>
      <protection/>
    </xf>
    <xf numFmtId="0" fontId="21" fillId="0" borderId="18" xfId="64" applyFont="1" applyBorder="1" applyAlignment="1">
      <alignment/>
      <protection/>
    </xf>
    <xf numFmtId="3" fontId="28" fillId="0" borderId="47" xfId="64" applyNumberFormat="1" applyFont="1" applyBorder="1" applyAlignment="1">
      <alignment/>
      <protection/>
    </xf>
    <xf numFmtId="3" fontId="21" fillId="0" borderId="52" xfId="0" applyNumberFormat="1" applyFont="1" applyBorder="1" applyAlignment="1">
      <alignment/>
    </xf>
    <xf numFmtId="0" fontId="27" fillId="0" borderId="26" xfId="64" applyFont="1" applyBorder="1" applyAlignment="1">
      <alignment horizontal="left"/>
      <protection/>
    </xf>
    <xf numFmtId="0" fontId="27" fillId="0" borderId="21" xfId="64" applyFont="1" applyBorder="1">
      <alignment/>
      <protection/>
    </xf>
    <xf numFmtId="3" fontId="27" fillId="0" borderId="28" xfId="0" applyNumberFormat="1" applyFont="1" applyFill="1" applyBorder="1" applyAlignment="1">
      <alignment/>
    </xf>
    <xf numFmtId="3" fontId="27" fillId="0" borderId="27" xfId="0" applyNumberFormat="1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28" xfId="0" applyFont="1" applyBorder="1" applyAlignment="1">
      <alignment/>
    </xf>
    <xf numFmtId="3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15" xfId="0" applyNumberFormat="1" applyFont="1" applyFill="1" applyBorder="1" applyAlignment="1" applyProtection="1">
      <alignment vertical="center"/>
      <protection locked="0"/>
    </xf>
    <xf numFmtId="3" fontId="23" fillId="0" borderId="51" xfId="0" applyNumberFormat="1" applyFont="1" applyFill="1" applyBorder="1" applyAlignment="1" applyProtection="1">
      <alignment vertical="center"/>
      <protection locked="0"/>
    </xf>
    <xf numFmtId="3" fontId="23" fillId="0" borderId="12" xfId="0" applyNumberFormat="1" applyFont="1" applyFill="1" applyBorder="1" applyAlignment="1" applyProtection="1">
      <alignment vertical="center"/>
      <protection locked="0"/>
    </xf>
    <xf numFmtId="3" fontId="23" fillId="0" borderId="15" xfId="0" applyNumberFormat="1" applyFont="1" applyFill="1" applyBorder="1" applyAlignment="1" applyProtection="1">
      <alignment horizontal="right"/>
      <protection locked="0"/>
    </xf>
    <xf numFmtId="3" fontId="23" fillId="0" borderId="12" xfId="0" applyNumberFormat="1" applyFont="1" applyFill="1" applyBorder="1" applyAlignment="1" applyProtection="1">
      <alignment horizontal="right"/>
      <protection locked="0"/>
    </xf>
    <xf numFmtId="3" fontId="23" fillId="0" borderId="66" xfId="0" applyNumberFormat="1" applyFont="1" applyFill="1" applyBorder="1" applyAlignment="1" applyProtection="1">
      <alignment vertical="center"/>
      <protection locked="0"/>
    </xf>
    <xf numFmtId="3" fontId="24" fillId="0" borderId="2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35" fillId="0" borderId="0" xfId="0" applyFont="1" applyAlignment="1">
      <alignment/>
    </xf>
    <xf numFmtId="3" fontId="11" fillId="0" borderId="0" xfId="0" applyNumberFormat="1" applyFont="1" applyFill="1" applyBorder="1" applyAlignment="1" applyProtection="1">
      <alignment/>
      <protection locked="0"/>
    </xf>
    <xf numFmtId="3" fontId="35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Alignment="1">
      <alignment/>
    </xf>
    <xf numFmtId="3" fontId="37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6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3" fontId="37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3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" fontId="37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77" xfId="0" applyNumberFormat="1" applyFont="1" applyBorder="1" applyAlignment="1">
      <alignment/>
    </xf>
    <xf numFmtId="3" fontId="38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 horizontal="left"/>
      <protection locked="0"/>
    </xf>
    <xf numFmtId="0" fontId="38" fillId="0" borderId="73" xfId="0" applyFont="1" applyBorder="1" applyAlignment="1">
      <alignment horizontal="center" vertical="center"/>
    </xf>
    <xf numFmtId="0" fontId="38" fillId="0" borderId="13" xfId="0" applyFont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38" fillId="0" borderId="55" xfId="0" applyFont="1" applyFill="1" applyBorder="1" applyAlignment="1">
      <alignment/>
    </xf>
    <xf numFmtId="0" fontId="38" fillId="0" borderId="21" xfId="0" applyFont="1" applyBorder="1" applyAlignment="1">
      <alignment/>
    </xf>
    <xf numFmtId="0" fontId="38" fillId="0" borderId="73" xfId="0" applyFont="1" applyFill="1" applyBorder="1" applyAlignment="1">
      <alignment/>
    </xf>
    <xf numFmtId="0" fontId="38" fillId="0" borderId="57" xfId="0" applyFont="1" applyFill="1" applyBorder="1" applyAlignment="1">
      <alignment/>
    </xf>
    <xf numFmtId="182" fontId="38" fillId="0" borderId="32" xfId="0" applyNumberFormat="1" applyFont="1" applyBorder="1" applyAlignment="1">
      <alignment horizontal="left" vertical="center" wrapText="1"/>
    </xf>
    <xf numFmtId="0" fontId="38" fillId="0" borderId="73" xfId="0" applyFont="1" applyBorder="1" applyAlignment="1">
      <alignment horizontal="left" vertical="center"/>
    </xf>
    <xf numFmtId="0" fontId="38" fillId="0" borderId="13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38" fillId="0" borderId="14" xfId="0" applyFont="1" applyFill="1" applyBorder="1" applyAlignment="1">
      <alignment horizontal="left"/>
    </xf>
    <xf numFmtId="182" fontId="38" fillId="0" borderId="0" xfId="0" applyNumberFormat="1" applyFont="1" applyBorder="1" applyAlignment="1">
      <alignment horizontal="left" vertical="center" wrapText="1"/>
    </xf>
    <xf numFmtId="0" fontId="38" fillId="0" borderId="32" xfId="0" applyFont="1" applyFill="1" applyBorder="1" applyAlignment="1">
      <alignment horizontal="left"/>
    </xf>
    <xf numFmtId="3" fontId="38" fillId="0" borderId="0" xfId="0" applyNumberFormat="1" applyFont="1" applyFill="1" applyBorder="1" applyAlignment="1" applyProtection="1">
      <alignment horizontal="center"/>
      <protection locked="0"/>
    </xf>
    <xf numFmtId="49" fontId="38" fillId="0" borderId="61" xfId="0" applyNumberFormat="1" applyFont="1" applyFill="1" applyBorder="1" applyAlignment="1" applyProtection="1">
      <alignment horizontal="center"/>
      <protection locked="0"/>
    </xf>
    <xf numFmtId="49" fontId="38" fillId="0" borderId="24" xfId="0" applyNumberFormat="1" applyFont="1" applyFill="1" applyBorder="1" applyAlignment="1" applyProtection="1">
      <alignment horizontal="center"/>
      <protection locked="0"/>
    </xf>
    <xf numFmtId="1" fontId="38" fillId="0" borderId="24" xfId="0" applyNumberFormat="1" applyFont="1" applyFill="1" applyBorder="1" applyAlignment="1" applyProtection="1">
      <alignment horizontal="center"/>
      <protection locked="0"/>
    </xf>
    <xf numFmtId="1" fontId="38" fillId="0" borderId="49" xfId="0" applyNumberFormat="1" applyFont="1" applyFill="1" applyBorder="1" applyAlignment="1" applyProtection="1">
      <alignment horizontal="center"/>
      <protection locked="0"/>
    </xf>
    <xf numFmtId="0" fontId="38" fillId="0" borderId="61" xfId="0" applyFont="1" applyBorder="1" applyAlignment="1">
      <alignment horizontal="center" vertical="center"/>
    </xf>
    <xf numFmtId="0" fontId="38" fillId="0" borderId="73" xfId="0" applyFont="1" applyBorder="1" applyAlignment="1">
      <alignment horizontal="right" vertical="center"/>
    </xf>
    <xf numFmtId="0" fontId="38" fillId="0" borderId="50" xfId="0" applyFont="1" applyBorder="1" applyAlignment="1">
      <alignment horizontal="center" vertical="center" wrapText="1"/>
    </xf>
    <xf numFmtId="0" fontId="37" fillId="0" borderId="69" xfId="0" applyFont="1" applyBorder="1" applyAlignment="1">
      <alignment horizontal="right" vertical="center" wrapText="1"/>
    </xf>
    <xf numFmtId="3" fontId="38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38" fillId="0" borderId="73" xfId="0" applyNumberFormat="1" applyFont="1" applyFill="1" applyBorder="1" applyAlignment="1" applyProtection="1">
      <alignment horizontal="right" vertical="center" wrapText="1"/>
      <protection locked="0"/>
    </xf>
    <xf numFmtId="3" fontId="38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38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38" fillId="0" borderId="30" xfId="0" applyNumberFormat="1" applyFont="1" applyBorder="1" applyAlignment="1">
      <alignment/>
    </xf>
    <xf numFmtId="0" fontId="38" fillId="0" borderId="25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right" vertical="center"/>
    </xf>
    <xf numFmtId="0" fontId="38" fillId="0" borderId="29" xfId="0" applyFont="1" applyBorder="1" applyAlignment="1">
      <alignment horizontal="center" vertical="center" wrapText="1"/>
    </xf>
    <xf numFmtId="3" fontId="37" fillId="0" borderId="30" xfId="46" applyNumberFormat="1" applyFont="1" applyBorder="1" applyAlignment="1">
      <alignment horizontal="right"/>
    </xf>
    <xf numFmtId="3" fontId="38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38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8" fillId="0" borderId="25" xfId="46" applyNumberFormat="1" applyFont="1" applyBorder="1" applyAlignment="1">
      <alignment horizontal="right"/>
    </xf>
    <xf numFmtId="3" fontId="38" fillId="0" borderId="13" xfId="46" applyNumberFormat="1" applyFont="1" applyBorder="1" applyAlignment="1">
      <alignment horizontal="right"/>
    </xf>
    <xf numFmtId="3" fontId="38" fillId="0" borderId="29" xfId="46" applyNumberFormat="1" applyFont="1" applyBorder="1" applyAlignment="1">
      <alignment horizontal="right"/>
    </xf>
    <xf numFmtId="3" fontId="38" fillId="0" borderId="25" xfId="0" applyNumberFormat="1" applyFont="1" applyFill="1" applyBorder="1" applyAlignment="1" applyProtection="1">
      <alignment/>
      <protection locked="0"/>
    </xf>
    <xf numFmtId="3" fontId="38" fillId="0" borderId="13" xfId="0" applyNumberFormat="1" applyFont="1" applyFill="1" applyBorder="1" applyAlignment="1" applyProtection="1">
      <alignment/>
      <protection locked="0"/>
    </xf>
    <xf numFmtId="3" fontId="38" fillId="0" borderId="29" xfId="0" applyNumberFormat="1" applyFont="1" applyFill="1" applyBorder="1" applyAlignment="1" applyProtection="1">
      <alignment/>
      <protection locked="0"/>
    </xf>
    <xf numFmtId="3" fontId="38" fillId="0" borderId="24" xfId="46" applyNumberFormat="1" applyFont="1" applyBorder="1" applyAlignment="1">
      <alignment horizontal="right"/>
    </xf>
    <xf numFmtId="3" fontId="38" fillId="0" borderId="14" xfId="46" applyNumberFormat="1" applyFont="1" applyBorder="1" applyAlignment="1">
      <alignment horizontal="right"/>
    </xf>
    <xf numFmtId="3" fontId="38" fillId="0" borderId="32" xfId="46" applyNumberFormat="1" applyFont="1" applyBorder="1" applyAlignment="1">
      <alignment horizontal="right"/>
    </xf>
    <xf numFmtId="3" fontId="38" fillId="0" borderId="24" xfId="0" applyNumberFormat="1" applyFont="1" applyFill="1" applyBorder="1" applyAlignment="1" applyProtection="1">
      <alignment/>
      <protection locked="0"/>
    </xf>
    <xf numFmtId="3" fontId="38" fillId="0" borderId="14" xfId="0" applyNumberFormat="1" applyFont="1" applyFill="1" applyBorder="1" applyAlignment="1" applyProtection="1">
      <alignment/>
      <protection locked="0"/>
    </xf>
    <xf numFmtId="3" fontId="38" fillId="0" borderId="14" xfId="46" applyNumberFormat="1" applyFont="1" applyFill="1" applyBorder="1" applyAlignment="1">
      <alignment horizontal="right"/>
    </xf>
    <xf numFmtId="3" fontId="38" fillId="0" borderId="47" xfId="46" applyNumberFormat="1" applyFont="1" applyBorder="1" applyAlignment="1">
      <alignment horizontal="right"/>
    </xf>
    <xf numFmtId="3" fontId="38" fillId="0" borderId="17" xfId="46" applyNumberFormat="1" applyFont="1" applyBorder="1" applyAlignment="1">
      <alignment horizontal="right"/>
    </xf>
    <xf numFmtId="3" fontId="38" fillId="0" borderId="42" xfId="46" applyNumberFormat="1" applyFont="1" applyBorder="1" applyAlignment="1">
      <alignment horizontal="right"/>
    </xf>
    <xf numFmtId="3" fontId="38" fillId="0" borderId="17" xfId="46" applyNumberFormat="1" applyFont="1" applyFill="1" applyBorder="1" applyAlignment="1">
      <alignment horizontal="right"/>
    </xf>
    <xf numFmtId="3" fontId="38" fillId="0" borderId="47" xfId="0" applyNumberFormat="1" applyFont="1" applyFill="1" applyBorder="1" applyAlignment="1" applyProtection="1">
      <alignment/>
      <protection locked="0"/>
    </xf>
    <xf numFmtId="3" fontId="38" fillId="0" borderId="17" xfId="0" applyNumberFormat="1" applyFont="1" applyFill="1" applyBorder="1" applyAlignment="1" applyProtection="1">
      <alignment/>
      <protection locked="0"/>
    </xf>
    <xf numFmtId="3" fontId="38" fillId="0" borderId="44" xfId="0" applyNumberFormat="1" applyFont="1" applyFill="1" applyBorder="1" applyAlignment="1" applyProtection="1">
      <alignment/>
      <protection locked="0"/>
    </xf>
    <xf numFmtId="3" fontId="37" fillId="0" borderId="26" xfId="46" applyNumberFormat="1" applyFont="1" applyBorder="1" applyAlignment="1">
      <alignment horizontal="right"/>
    </xf>
    <xf numFmtId="3" fontId="37" fillId="0" borderId="21" xfId="46" applyNumberFormat="1" applyFont="1" applyBorder="1" applyAlignment="1">
      <alignment horizontal="right"/>
    </xf>
    <xf numFmtId="3" fontId="37" fillId="0" borderId="28" xfId="46" applyNumberFormat="1" applyFont="1" applyBorder="1" applyAlignment="1">
      <alignment horizontal="right"/>
    </xf>
    <xf numFmtId="3" fontId="37" fillId="0" borderId="19" xfId="46" applyNumberFormat="1" applyFont="1" applyBorder="1" applyAlignment="1">
      <alignment horizontal="right"/>
    </xf>
    <xf numFmtId="3" fontId="37" fillId="0" borderId="19" xfId="0" applyNumberFormat="1" applyFont="1" applyFill="1" applyBorder="1" applyAlignment="1" applyProtection="1">
      <alignment/>
      <protection locked="0"/>
    </xf>
    <xf numFmtId="3" fontId="37" fillId="0" borderId="21" xfId="0" applyNumberFormat="1" applyFont="1" applyFill="1" applyBorder="1" applyAlignment="1" applyProtection="1">
      <alignment/>
      <protection locked="0"/>
    </xf>
    <xf numFmtId="3" fontId="38" fillId="0" borderId="22" xfId="0" applyNumberFormat="1" applyFont="1" applyBorder="1" applyAlignment="1">
      <alignment/>
    </xf>
    <xf numFmtId="3" fontId="38" fillId="0" borderId="43" xfId="46" applyNumberFormat="1" applyFont="1" applyBorder="1" applyAlignment="1">
      <alignment horizontal="right"/>
    </xf>
    <xf numFmtId="3" fontId="38" fillId="0" borderId="18" xfId="46" applyNumberFormat="1" applyFont="1" applyBorder="1" applyAlignment="1">
      <alignment horizontal="right"/>
    </xf>
    <xf numFmtId="3" fontId="38" fillId="0" borderId="44" xfId="46" applyNumberFormat="1" applyFont="1" applyBorder="1" applyAlignment="1">
      <alignment horizontal="right"/>
    </xf>
    <xf numFmtId="3" fontId="37" fillId="0" borderId="77" xfId="46" applyNumberFormat="1" applyFont="1" applyBorder="1" applyAlignment="1">
      <alignment horizontal="right"/>
    </xf>
    <xf numFmtId="3" fontId="38" fillId="0" borderId="43" xfId="0" applyNumberFormat="1" applyFont="1" applyFill="1" applyBorder="1" applyAlignment="1" applyProtection="1">
      <alignment/>
      <protection locked="0"/>
    </xf>
    <xf numFmtId="3" fontId="38" fillId="0" borderId="18" xfId="0" applyNumberFormat="1" applyFont="1" applyFill="1" applyBorder="1" applyAlignment="1" applyProtection="1">
      <alignment/>
      <protection locked="0"/>
    </xf>
    <xf numFmtId="3" fontId="38" fillId="0" borderId="23" xfId="0" applyNumberFormat="1" applyFont="1" applyFill="1" applyBorder="1" applyAlignment="1" applyProtection="1">
      <alignment/>
      <protection locked="0"/>
    </xf>
    <xf numFmtId="3" fontId="37" fillId="0" borderId="22" xfId="46" applyNumberFormat="1" applyFont="1" applyBorder="1" applyAlignment="1">
      <alignment horizontal="right"/>
    </xf>
    <xf numFmtId="3" fontId="38" fillId="0" borderId="10" xfId="0" applyNumberFormat="1" applyFont="1" applyFill="1" applyBorder="1" applyAlignment="1" applyProtection="1">
      <alignment/>
      <protection locked="0"/>
    </xf>
    <xf numFmtId="3" fontId="38" fillId="0" borderId="70" xfId="0" applyNumberFormat="1" applyFont="1" applyBorder="1" applyAlignment="1">
      <alignment/>
    </xf>
    <xf numFmtId="3" fontId="38" fillId="0" borderId="32" xfId="0" applyNumberFormat="1" applyFont="1" applyFill="1" applyBorder="1" applyAlignment="1" applyProtection="1">
      <alignment/>
      <protection locked="0"/>
    </xf>
    <xf numFmtId="3" fontId="38" fillId="0" borderId="42" xfId="0" applyNumberFormat="1" applyFont="1" applyFill="1" applyBorder="1" applyAlignment="1" applyProtection="1">
      <alignment/>
      <protection locked="0"/>
    </xf>
    <xf numFmtId="3" fontId="38" fillId="0" borderId="61" xfId="46" applyNumberFormat="1" applyFont="1" applyBorder="1" applyAlignment="1">
      <alignment horizontal="right"/>
    </xf>
    <xf numFmtId="3" fontId="38" fillId="0" borderId="73" xfId="46" applyNumberFormat="1" applyFont="1" applyBorder="1" applyAlignment="1">
      <alignment horizontal="right"/>
    </xf>
    <xf numFmtId="3" fontId="38" fillId="0" borderId="50" xfId="46" applyNumberFormat="1" applyFont="1" applyBorder="1" applyAlignment="1">
      <alignment horizontal="right"/>
    </xf>
    <xf numFmtId="3" fontId="37" fillId="0" borderId="69" xfId="46" applyNumberFormat="1" applyFont="1" applyBorder="1" applyAlignment="1">
      <alignment horizontal="right"/>
    </xf>
    <xf numFmtId="3" fontId="38" fillId="0" borderId="61" xfId="0" applyNumberFormat="1" applyFont="1" applyFill="1" applyBorder="1" applyAlignment="1" applyProtection="1">
      <alignment/>
      <protection locked="0"/>
    </xf>
    <xf numFmtId="3" fontId="38" fillId="0" borderId="73" xfId="0" applyNumberFormat="1" applyFont="1" applyFill="1" applyBorder="1" applyAlignment="1" applyProtection="1">
      <alignment/>
      <protection locked="0"/>
    </xf>
    <xf numFmtId="3" fontId="37" fillId="0" borderId="70" xfId="46" applyNumberFormat="1" applyFont="1" applyBorder="1" applyAlignment="1">
      <alignment horizontal="right"/>
    </xf>
    <xf numFmtId="3" fontId="38" fillId="0" borderId="49" xfId="46" applyNumberFormat="1" applyFont="1" applyBorder="1" applyAlignment="1">
      <alignment horizontal="right"/>
    </xf>
    <xf numFmtId="3" fontId="38" fillId="0" borderId="57" xfId="46" applyNumberFormat="1" applyFont="1" applyBorder="1" applyAlignment="1">
      <alignment horizontal="right"/>
    </xf>
    <xf numFmtId="3" fontId="38" fillId="0" borderId="59" xfId="46" applyNumberFormat="1" applyFont="1" applyBorder="1" applyAlignment="1">
      <alignment horizontal="right"/>
    </xf>
    <xf numFmtId="3" fontId="37" fillId="0" borderId="76" xfId="46" applyNumberFormat="1" applyFont="1" applyBorder="1" applyAlignment="1">
      <alignment horizontal="right"/>
    </xf>
    <xf numFmtId="3" fontId="38" fillId="0" borderId="57" xfId="0" applyNumberFormat="1" applyFont="1" applyFill="1" applyBorder="1" applyAlignment="1" applyProtection="1">
      <alignment/>
      <protection locked="0"/>
    </xf>
    <xf numFmtId="3" fontId="37" fillId="0" borderId="28" xfId="0" applyNumberFormat="1" applyFont="1" applyFill="1" applyBorder="1" applyAlignment="1" applyProtection="1">
      <alignment/>
      <protection locked="0"/>
    </xf>
    <xf numFmtId="3" fontId="37" fillId="0" borderId="49" xfId="46" applyNumberFormat="1" applyFont="1" applyBorder="1" applyAlignment="1">
      <alignment horizontal="right"/>
    </xf>
    <xf numFmtId="3" fontId="37" fillId="0" borderId="57" xfId="46" applyNumberFormat="1" applyFont="1" applyBorder="1" applyAlignment="1">
      <alignment horizontal="right"/>
    </xf>
    <xf numFmtId="3" fontId="37" fillId="0" borderId="59" xfId="46" applyNumberFormat="1" applyFont="1" applyBorder="1" applyAlignment="1">
      <alignment horizontal="right"/>
    </xf>
    <xf numFmtId="3" fontId="37" fillId="0" borderId="48" xfId="46" applyNumberFormat="1" applyFont="1" applyBorder="1" applyAlignment="1">
      <alignment horizontal="right"/>
    </xf>
    <xf numFmtId="49" fontId="38" fillId="0" borderId="61" xfId="0" applyNumberFormat="1" applyFont="1" applyFill="1" applyBorder="1" applyAlignment="1" applyProtection="1">
      <alignment horizontal="center" vertical="center"/>
      <protection locked="0"/>
    </xf>
    <xf numFmtId="49" fontId="38" fillId="0" borderId="25" xfId="0" applyNumberFormat="1" applyFont="1" applyFill="1" applyBorder="1" applyAlignment="1" applyProtection="1">
      <alignment horizontal="center" vertical="center"/>
      <protection locked="0"/>
    </xf>
    <xf numFmtId="49" fontId="38" fillId="0" borderId="25" xfId="0" applyNumberFormat="1" applyFont="1" applyFill="1" applyBorder="1" applyAlignment="1" applyProtection="1">
      <alignment horizontal="center"/>
      <protection locked="0"/>
    </xf>
    <xf numFmtId="3" fontId="38" fillId="0" borderId="24" xfId="0" applyNumberFormat="1" applyFont="1" applyFill="1" applyBorder="1" applyAlignment="1" applyProtection="1">
      <alignment horizontal="center"/>
      <protection locked="0"/>
    </xf>
    <xf numFmtId="3" fontId="38" fillId="0" borderId="47" xfId="0" applyNumberFormat="1" applyFont="1" applyFill="1" applyBorder="1" applyAlignment="1" applyProtection="1">
      <alignment horizontal="center"/>
      <protection locked="0"/>
    </xf>
    <xf numFmtId="49" fontId="38" fillId="0" borderId="43" xfId="0" applyNumberFormat="1" applyFont="1" applyFill="1" applyBorder="1" applyAlignment="1" applyProtection="1">
      <alignment horizontal="center"/>
      <protection locked="0"/>
    </xf>
    <xf numFmtId="1" fontId="38" fillId="0" borderId="25" xfId="0" applyNumberFormat="1" applyFont="1" applyFill="1" applyBorder="1" applyAlignment="1" applyProtection="1">
      <alignment horizontal="center"/>
      <protection locked="0"/>
    </xf>
    <xf numFmtId="3" fontId="25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3" fontId="10" fillId="0" borderId="19" xfId="0" applyNumberFormat="1" applyFont="1" applyFill="1" applyBorder="1" applyAlignment="1" applyProtection="1">
      <alignment wrapText="1"/>
      <protection locked="0"/>
    </xf>
    <xf numFmtId="3" fontId="10" fillId="0" borderId="21" xfId="0" applyNumberFormat="1" applyFont="1" applyFill="1" applyBorder="1" applyAlignment="1" applyProtection="1">
      <alignment wrapText="1"/>
      <protection locked="0"/>
    </xf>
    <xf numFmtId="3" fontId="10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7" xfId="0" applyFont="1" applyBorder="1" applyAlignment="1">
      <alignment horizontal="center" vertical="center"/>
    </xf>
    <xf numFmtId="3" fontId="12" fillId="0" borderId="11" xfId="0" applyNumberFormat="1" applyFont="1" applyFill="1" applyBorder="1" applyAlignment="1" applyProtection="1">
      <alignment horizontal="right" wrapText="1"/>
      <protection locked="0"/>
    </xf>
    <xf numFmtId="3" fontId="12" fillId="0" borderId="29" xfId="0" applyNumberFormat="1" applyFont="1" applyFill="1" applyBorder="1" applyAlignment="1" applyProtection="1">
      <alignment horizontal="right" wrapText="1"/>
      <protection locked="0"/>
    </xf>
    <xf numFmtId="3" fontId="12" fillId="0" borderId="66" xfId="0" applyNumberFormat="1" applyFont="1" applyBorder="1" applyAlignment="1">
      <alignment/>
    </xf>
    <xf numFmtId="3" fontId="12" fillId="0" borderId="51" xfId="0" applyNumberFormat="1" applyFont="1" applyFill="1" applyBorder="1" applyAlignment="1" applyProtection="1">
      <alignment/>
      <protection locked="0"/>
    </xf>
    <xf numFmtId="3" fontId="12" fillId="0" borderId="66" xfId="0" applyNumberFormat="1" applyFont="1" applyFill="1" applyBorder="1" applyAlignment="1" applyProtection="1">
      <alignment/>
      <protection locked="0"/>
    </xf>
    <xf numFmtId="3" fontId="10" fillId="0" borderId="20" xfId="0" applyNumberFormat="1" applyFont="1" applyFill="1" applyBorder="1" applyAlignment="1" applyProtection="1">
      <alignment wrapText="1"/>
      <protection locked="0"/>
    </xf>
    <xf numFmtId="3" fontId="10" fillId="0" borderId="28" xfId="0" applyNumberFormat="1" applyFont="1" applyFill="1" applyBorder="1" applyAlignment="1" applyProtection="1">
      <alignment/>
      <protection locked="0"/>
    </xf>
    <xf numFmtId="3" fontId="12" fillId="0" borderId="15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2" fillId="0" borderId="29" xfId="0" applyNumberFormat="1" applyFont="1" applyFill="1" applyBorder="1" applyAlignment="1" applyProtection="1">
      <alignment/>
      <protection locked="0"/>
    </xf>
    <xf numFmtId="3" fontId="12" fillId="0" borderId="32" xfId="0" applyNumberFormat="1" applyFont="1" applyFill="1" applyBorder="1" applyAlignment="1" applyProtection="1">
      <alignment/>
      <protection locked="0"/>
    </xf>
    <xf numFmtId="3" fontId="12" fillId="0" borderId="52" xfId="0" applyNumberFormat="1" applyFont="1" applyBorder="1" applyAlignment="1">
      <alignment/>
    </xf>
    <xf numFmtId="3" fontId="12" fillId="0" borderId="42" xfId="0" applyNumberFormat="1" applyFont="1" applyFill="1" applyBorder="1" applyAlignment="1" applyProtection="1">
      <alignment/>
      <protection locked="0"/>
    </xf>
    <xf numFmtId="3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0" applyNumberFormat="1" applyFont="1" applyFill="1" applyBorder="1" applyAlignment="1" applyProtection="1">
      <alignment/>
      <protection locked="0"/>
    </xf>
    <xf numFmtId="3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>
      <alignment horizontal="center" vertical="center" wrapText="1"/>
    </xf>
    <xf numFmtId="3" fontId="12" fillId="0" borderId="29" xfId="0" applyNumberFormat="1" applyFont="1" applyFill="1" applyBorder="1" applyAlignment="1">
      <alignment/>
    </xf>
    <xf numFmtId="3" fontId="12" fillId="0" borderId="32" xfId="0" applyNumberFormat="1" applyFont="1" applyFill="1" applyBorder="1" applyAlignment="1">
      <alignment/>
    </xf>
    <xf numFmtId="3" fontId="12" fillId="0" borderId="18" xfId="0" applyNumberFormat="1" applyFont="1" applyFill="1" applyBorder="1" applyAlignment="1" applyProtection="1">
      <alignment horizontal="right" wrapText="1"/>
      <protection locked="0"/>
    </xf>
    <xf numFmtId="3" fontId="10" fillId="0" borderId="20" xfId="0" applyNumberFormat="1" applyFont="1" applyFill="1" applyBorder="1" applyAlignment="1" applyProtection="1">
      <alignment horizontal="right"/>
      <protection locked="0"/>
    </xf>
    <xf numFmtId="3" fontId="10" fillId="0" borderId="28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3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26" fillId="0" borderId="54" xfId="0" applyFont="1" applyBorder="1" applyAlignment="1" applyProtection="1">
      <alignment horizontal="left" wrapText="1"/>
      <protection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 applyProtection="1">
      <alignment horizontal="left"/>
      <protection/>
    </xf>
    <xf numFmtId="0" fontId="26" fillId="0" borderId="70" xfId="0" applyFont="1" applyBorder="1" applyAlignment="1">
      <alignment horizontal="left"/>
    </xf>
    <xf numFmtId="0" fontId="26" fillId="0" borderId="71" xfId="63" applyFont="1" applyFill="1" applyBorder="1" applyAlignment="1" applyProtection="1">
      <alignment horizontal="left" wrapText="1"/>
      <protection/>
    </xf>
    <xf numFmtId="0" fontId="26" fillId="0" borderId="54" xfId="63" applyFont="1" applyFill="1" applyBorder="1" applyAlignment="1" applyProtection="1">
      <alignment horizontal="left" wrapText="1"/>
      <protection/>
    </xf>
    <xf numFmtId="0" fontId="26" fillId="0" borderId="22" xfId="0" applyFont="1" applyBorder="1" applyAlignment="1" applyProtection="1">
      <alignment horizontal="left"/>
      <protection/>
    </xf>
    <xf numFmtId="0" fontId="26" fillId="0" borderId="19" xfId="0" applyFont="1" applyBorder="1" applyAlignment="1" applyProtection="1">
      <alignment horizontal="left" wrapText="1"/>
      <protection/>
    </xf>
    <xf numFmtId="0" fontId="26" fillId="0" borderId="22" xfId="0" applyFont="1" applyBorder="1" applyAlignment="1" applyProtection="1">
      <alignment horizontal="left" wrapText="1"/>
      <protection/>
    </xf>
    <xf numFmtId="0" fontId="26" fillId="0" borderId="67" xfId="0" applyFont="1" applyBorder="1" applyAlignment="1" applyProtection="1">
      <alignment horizontal="left"/>
      <protection/>
    </xf>
    <xf numFmtId="0" fontId="26" fillId="0" borderId="22" xfId="0" applyFont="1" applyBorder="1" applyAlignment="1">
      <alignment horizontal="left"/>
    </xf>
    <xf numFmtId="0" fontId="26" fillId="0" borderId="77" xfId="0" applyFont="1" applyBorder="1" applyAlignment="1">
      <alignment horizontal="left"/>
    </xf>
    <xf numFmtId="3" fontId="41" fillId="0" borderId="0" xfId="0" applyNumberFormat="1" applyFont="1" applyFill="1" applyBorder="1" applyAlignment="1" applyProtection="1">
      <alignment/>
      <protection locked="0"/>
    </xf>
    <xf numFmtId="0" fontId="25" fillId="0" borderId="11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25" fillId="0" borderId="11" xfId="0" applyFont="1" applyBorder="1" applyAlignment="1">
      <alignment horizontal="left"/>
    </xf>
    <xf numFmtId="0" fontId="25" fillId="0" borderId="77" xfId="0" applyFont="1" applyBorder="1" applyAlignment="1">
      <alignment horizontal="left"/>
    </xf>
    <xf numFmtId="0" fontId="25" fillId="0" borderId="71" xfId="0" applyFont="1" applyBorder="1" applyAlignment="1">
      <alignment horizontal="left" wrapText="1"/>
    </xf>
    <xf numFmtId="0" fontId="25" fillId="0" borderId="53" xfId="0" applyFont="1" applyBorder="1" applyAlignment="1">
      <alignment horizontal="left" wrapText="1"/>
    </xf>
    <xf numFmtId="0" fontId="25" fillId="0" borderId="72" xfId="0" applyFont="1" applyBorder="1" applyAlignment="1">
      <alignment horizontal="left" wrapText="1"/>
    </xf>
    <xf numFmtId="0" fontId="25" fillId="0" borderId="22" xfId="0" applyFont="1" applyBorder="1" applyAlignment="1">
      <alignment horizontal="left" wrapText="1"/>
    </xf>
    <xf numFmtId="184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84" fontId="24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1" xfId="0" applyNumberFormat="1" applyFont="1" applyFill="1" applyBorder="1" applyAlignment="1">
      <alignment vertical="center" wrapText="1"/>
    </xf>
    <xf numFmtId="3" fontId="23" fillId="0" borderId="13" xfId="0" applyNumberFormat="1" applyFont="1" applyFill="1" applyBorder="1" applyAlignment="1" applyProtection="1">
      <alignment vertical="center"/>
      <protection locked="0"/>
    </xf>
    <xf numFmtId="3" fontId="23" fillId="0" borderId="14" xfId="0" applyNumberFormat="1" applyFont="1" applyFill="1" applyBorder="1" applyAlignment="1" applyProtection="1">
      <alignment horizontal="right"/>
      <protection locked="0"/>
    </xf>
    <xf numFmtId="3" fontId="23" fillId="0" borderId="13" xfId="0" applyNumberFormat="1" applyFont="1" applyFill="1" applyBorder="1" applyAlignment="1" applyProtection="1">
      <alignment horizontal="right"/>
      <protection locked="0"/>
    </xf>
    <xf numFmtId="3" fontId="23" fillId="0" borderId="14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  <protection locked="0"/>
    </xf>
    <xf numFmtId="3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184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55" xfId="0" applyNumberFormat="1" applyFont="1" applyFill="1" applyBorder="1" applyAlignment="1" applyProtection="1">
      <alignment vertical="center"/>
      <protection locked="0"/>
    </xf>
    <xf numFmtId="3" fontId="24" fillId="0" borderId="21" xfId="0" applyNumberFormat="1" applyFont="1" applyBorder="1" applyAlignment="1">
      <alignment/>
    </xf>
    <xf numFmtId="3" fontId="23" fillId="0" borderId="82" xfId="0" applyNumberFormat="1" applyFont="1" applyBorder="1" applyAlignment="1">
      <alignment horizontal="right"/>
    </xf>
    <xf numFmtId="3" fontId="23" fillId="0" borderId="11" xfId="46" applyNumberFormat="1" applyFont="1" applyBorder="1" applyAlignment="1">
      <alignment horizontal="right"/>
    </xf>
    <xf numFmtId="3" fontId="23" fillId="33" borderId="11" xfId="46" applyNumberFormat="1" applyFont="1" applyFill="1" applyBorder="1" applyAlignment="1">
      <alignment horizontal="right"/>
    </xf>
    <xf numFmtId="3" fontId="23" fillId="0" borderId="45" xfId="46" applyNumberFormat="1" applyFont="1" applyBorder="1" applyAlignment="1">
      <alignment horizontal="right"/>
    </xf>
    <xf numFmtId="3" fontId="23" fillId="0" borderId="10" xfId="46" applyNumberFormat="1" applyFont="1" applyBorder="1" applyAlignment="1">
      <alignment horizontal="right"/>
    </xf>
    <xf numFmtId="3" fontId="24" fillId="0" borderId="11" xfId="46" applyNumberFormat="1" applyFont="1" applyBorder="1" applyAlignment="1">
      <alignment horizontal="right"/>
    </xf>
    <xf numFmtId="3" fontId="23" fillId="0" borderId="36" xfId="0" applyNumberFormat="1" applyFont="1" applyBorder="1" applyAlignment="1">
      <alignment horizontal="right"/>
    </xf>
    <xf numFmtId="3" fontId="23" fillId="0" borderId="40" xfId="0" applyNumberFormat="1" applyFont="1" applyBorder="1" applyAlignment="1">
      <alignment horizontal="right"/>
    </xf>
    <xf numFmtId="3" fontId="23" fillId="0" borderId="81" xfId="0" applyNumberFormat="1" applyFont="1" applyBorder="1" applyAlignment="1">
      <alignment horizontal="right"/>
    </xf>
    <xf numFmtId="3" fontId="23" fillId="0" borderId="83" xfId="0" applyNumberFormat="1" applyFont="1" applyBorder="1" applyAlignment="1">
      <alignment/>
    </xf>
    <xf numFmtId="3" fontId="23" fillId="0" borderId="84" xfId="0" applyNumberFormat="1" applyFont="1" applyBorder="1" applyAlignment="1">
      <alignment/>
    </xf>
    <xf numFmtId="3" fontId="23" fillId="0" borderId="81" xfId="0" applyNumberFormat="1" applyFont="1" applyBorder="1" applyAlignment="1">
      <alignment/>
    </xf>
    <xf numFmtId="3" fontId="27" fillId="0" borderId="0" xfId="0" applyNumberFormat="1" applyFont="1" applyFill="1" applyBorder="1" applyAlignment="1" applyProtection="1">
      <alignment horizontal="right"/>
      <protection locked="0"/>
    </xf>
    <xf numFmtId="3" fontId="27" fillId="0" borderId="0" xfId="64" applyNumberFormat="1" applyFont="1" applyFill="1" applyBorder="1" applyAlignment="1">
      <alignment horizontal="right"/>
      <protection/>
    </xf>
    <xf numFmtId="3" fontId="27" fillId="0" borderId="28" xfId="64" applyNumberFormat="1" applyFont="1" applyBorder="1" applyAlignment="1">
      <alignment horizontal="right"/>
      <protection/>
    </xf>
    <xf numFmtId="3" fontId="27" fillId="0" borderId="28" xfId="64" applyNumberFormat="1" applyFont="1" applyBorder="1" applyAlignment="1">
      <alignment horizontal="right" vertical="center" wrapText="1"/>
      <protection/>
    </xf>
    <xf numFmtId="3" fontId="27" fillId="0" borderId="34" xfId="64" applyNumberFormat="1" applyFont="1" applyBorder="1" applyAlignment="1">
      <alignment horizontal="right"/>
      <protection/>
    </xf>
    <xf numFmtId="3" fontId="27" fillId="0" borderId="13" xfId="64" applyNumberFormat="1" applyFont="1" applyBorder="1" applyAlignment="1">
      <alignment horizontal="right"/>
      <protection/>
    </xf>
    <xf numFmtId="3" fontId="27" fillId="0" borderId="14" xfId="64" applyNumberFormat="1" applyFont="1" applyBorder="1" applyAlignment="1">
      <alignment horizontal="right"/>
      <protection/>
    </xf>
    <xf numFmtId="4" fontId="27" fillId="0" borderId="14" xfId="64" applyNumberFormat="1" applyFont="1" applyBorder="1" applyAlignment="1">
      <alignment horizontal="right"/>
      <protection/>
    </xf>
    <xf numFmtId="3" fontId="27" fillId="0" borderId="18" xfId="64" applyNumberFormat="1" applyFont="1" applyBorder="1" applyAlignment="1">
      <alignment horizontal="right"/>
      <protection/>
    </xf>
    <xf numFmtId="3" fontId="27" fillId="0" borderId="21" xfId="64" applyNumberFormat="1" applyFont="1" applyBorder="1" applyAlignment="1">
      <alignment horizontal="right"/>
      <protection/>
    </xf>
    <xf numFmtId="3" fontId="27" fillId="0" borderId="57" xfId="64" applyNumberFormat="1" applyFont="1" applyBorder="1" applyAlignment="1">
      <alignment horizontal="right"/>
      <protection/>
    </xf>
    <xf numFmtId="3" fontId="27" fillId="0" borderId="0" xfId="64" applyNumberFormat="1" applyFont="1" applyBorder="1" applyAlignment="1">
      <alignment horizontal="right"/>
      <protection/>
    </xf>
    <xf numFmtId="3" fontId="27" fillId="0" borderId="73" xfId="64" applyNumberFormat="1" applyFont="1" applyBorder="1" applyAlignment="1">
      <alignment horizontal="right"/>
      <protection/>
    </xf>
    <xf numFmtId="3" fontId="27" fillId="0" borderId="55" xfId="64" applyNumberFormat="1" applyFont="1" applyBorder="1" applyAlignment="1">
      <alignment horizontal="right"/>
      <protection/>
    </xf>
    <xf numFmtId="3" fontId="27" fillId="0" borderId="14" xfId="64" applyNumberFormat="1" applyFont="1" applyFill="1" applyBorder="1" applyAlignment="1">
      <alignment horizontal="right"/>
      <protection/>
    </xf>
    <xf numFmtId="3" fontId="27" fillId="0" borderId="57" xfId="64" applyNumberFormat="1" applyFont="1" applyFill="1" applyBorder="1" applyAlignment="1">
      <alignment horizontal="right"/>
      <protection/>
    </xf>
    <xf numFmtId="3" fontId="27" fillId="0" borderId="34" xfId="64" applyNumberFormat="1" applyFont="1" applyFill="1" applyBorder="1" applyAlignment="1">
      <alignment horizontal="right"/>
      <protection/>
    </xf>
    <xf numFmtId="3" fontId="27" fillId="0" borderId="39" xfId="64" applyNumberFormat="1" applyFont="1" applyFill="1" applyBorder="1" applyAlignment="1">
      <alignment horizontal="right"/>
      <protection/>
    </xf>
    <xf numFmtId="3" fontId="27" fillId="0" borderId="0" xfId="64" applyNumberFormat="1" applyFont="1" applyAlignment="1">
      <alignment horizontal="right"/>
      <protection/>
    </xf>
    <xf numFmtId="3" fontId="27" fillId="0" borderId="0" xfId="0" applyNumberFormat="1" applyFont="1" applyAlignment="1">
      <alignment horizontal="right"/>
    </xf>
    <xf numFmtId="0" fontId="26" fillId="0" borderId="77" xfId="0" applyFont="1" applyBorder="1" applyAlignment="1" applyProtection="1">
      <alignment horizontal="left" wrapText="1"/>
      <protection/>
    </xf>
    <xf numFmtId="0" fontId="25" fillId="0" borderId="75" xfId="0" applyFont="1" applyBorder="1" applyAlignment="1">
      <alignment horizontal="left" wrapText="1"/>
    </xf>
    <xf numFmtId="3" fontId="35" fillId="0" borderId="41" xfId="0" applyNumberFormat="1" applyFont="1" applyFill="1" applyBorder="1" applyAlignment="1" applyProtection="1">
      <alignment/>
      <protection locked="0"/>
    </xf>
    <xf numFmtId="3" fontId="23" fillId="0" borderId="18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 wrapText="1"/>
    </xf>
    <xf numFmtId="14" fontId="24" fillId="0" borderId="28" xfId="0" applyNumberFormat="1" applyFont="1" applyBorder="1" applyAlignment="1">
      <alignment horizontal="center"/>
    </xf>
    <xf numFmtId="3" fontId="23" fillId="33" borderId="61" xfId="0" applyNumberFormat="1" applyFont="1" applyFill="1" applyBorder="1" applyAlignment="1">
      <alignment/>
    </xf>
    <xf numFmtId="14" fontId="24" fillId="0" borderId="50" xfId="0" applyNumberFormat="1" applyFont="1" applyBorder="1" applyAlignment="1">
      <alignment horizontal="center"/>
    </xf>
    <xf numFmtId="3" fontId="24" fillId="0" borderId="69" xfId="46" applyNumberFormat="1" applyFont="1" applyBorder="1" applyAlignment="1">
      <alignment/>
    </xf>
    <xf numFmtId="3" fontId="23" fillId="33" borderId="38" xfId="0" applyNumberFormat="1" applyFont="1" applyFill="1" applyBorder="1" applyAlignment="1">
      <alignment horizontal="center" vertical="center" wrapText="1"/>
    </xf>
    <xf numFmtId="3" fontId="24" fillId="0" borderId="74" xfId="46" applyNumberFormat="1" applyFont="1" applyBorder="1" applyAlignment="1">
      <alignment/>
    </xf>
    <xf numFmtId="3" fontId="24" fillId="0" borderId="73" xfId="46" applyNumberFormat="1" applyFont="1" applyBorder="1" applyAlignment="1">
      <alignment/>
    </xf>
    <xf numFmtId="3" fontId="24" fillId="0" borderId="69" xfId="46" applyNumberFormat="1" applyFont="1" applyBorder="1" applyAlignment="1">
      <alignment horizontal="right"/>
    </xf>
    <xf numFmtId="3" fontId="23" fillId="0" borderId="74" xfId="46" applyNumberFormat="1" applyFont="1" applyBorder="1" applyAlignment="1">
      <alignment/>
    </xf>
    <xf numFmtId="3" fontId="24" fillId="0" borderId="50" xfId="46" applyNumberFormat="1" applyFont="1" applyBorder="1" applyAlignment="1">
      <alignment/>
    </xf>
    <xf numFmtId="3" fontId="24" fillId="0" borderId="38" xfId="46" applyNumberFormat="1" applyFont="1" applyBorder="1" applyAlignment="1">
      <alignment/>
    </xf>
    <xf numFmtId="3" fontId="24" fillId="0" borderId="19" xfId="0" applyNumberFormat="1" applyFont="1" applyFill="1" applyBorder="1" applyAlignment="1" applyProtection="1">
      <alignment vertical="center"/>
      <protection locked="0"/>
    </xf>
    <xf numFmtId="3" fontId="24" fillId="0" borderId="20" xfId="0" applyNumberFormat="1" applyFont="1" applyFill="1" applyBorder="1" applyAlignment="1" applyProtection="1">
      <alignment vertical="center"/>
      <protection locked="0"/>
    </xf>
    <xf numFmtId="3" fontId="24" fillId="0" borderId="21" xfId="0" applyNumberFormat="1" applyFont="1" applyFill="1" applyBorder="1" applyAlignment="1" applyProtection="1">
      <alignment vertical="center"/>
      <protection locked="0"/>
    </xf>
    <xf numFmtId="0" fontId="31" fillId="0" borderId="17" xfId="0" applyFont="1" applyBorder="1" applyAlignment="1">
      <alignment horizontal="center" vertical="center" wrapText="1"/>
    </xf>
    <xf numFmtId="3" fontId="23" fillId="0" borderId="66" xfId="0" applyNumberFormat="1" applyFont="1" applyFill="1" applyBorder="1" applyAlignment="1" applyProtection="1">
      <alignment horizontal="right"/>
      <protection locked="0"/>
    </xf>
    <xf numFmtId="0" fontId="31" fillId="0" borderId="13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3" fontId="24" fillId="0" borderId="20" xfId="0" applyNumberFormat="1" applyFont="1" applyFill="1" applyBorder="1" applyAlignment="1" applyProtection="1">
      <alignment horizontal="right"/>
      <protection locked="0"/>
    </xf>
    <xf numFmtId="3" fontId="24" fillId="0" borderId="21" xfId="0" applyNumberFormat="1" applyFont="1" applyFill="1" applyBorder="1" applyAlignment="1" applyProtection="1">
      <alignment horizontal="right"/>
      <protection locked="0"/>
    </xf>
    <xf numFmtId="3" fontId="23" fillId="0" borderId="13" xfId="0" applyNumberFormat="1" applyFont="1" applyBorder="1" applyAlignment="1">
      <alignment horizontal="right"/>
    </xf>
    <xf numFmtId="3" fontId="24" fillId="0" borderId="45" xfId="46" applyNumberFormat="1" applyFont="1" applyBorder="1" applyAlignment="1">
      <alignment horizontal="right"/>
    </xf>
    <xf numFmtId="3" fontId="24" fillId="0" borderId="38" xfId="46" applyNumberFormat="1" applyFont="1" applyBorder="1" applyAlignment="1">
      <alignment horizontal="right"/>
    </xf>
    <xf numFmtId="3" fontId="24" fillId="0" borderId="73" xfId="46" applyNumberFormat="1" applyFont="1" applyBorder="1" applyAlignment="1">
      <alignment horizontal="right"/>
    </xf>
    <xf numFmtId="3" fontId="24" fillId="0" borderId="74" xfId="46" applyNumberFormat="1" applyFont="1" applyBorder="1" applyAlignment="1">
      <alignment horizontal="right"/>
    </xf>
    <xf numFmtId="3" fontId="23" fillId="0" borderId="73" xfId="46" applyNumberFormat="1" applyFont="1" applyBorder="1" applyAlignment="1">
      <alignment horizontal="right"/>
    </xf>
    <xf numFmtId="3" fontId="24" fillId="0" borderId="50" xfId="46" applyNumberFormat="1" applyFont="1" applyBorder="1" applyAlignment="1">
      <alignment horizontal="right"/>
    </xf>
    <xf numFmtId="3" fontId="23" fillId="33" borderId="25" xfId="0" applyNumberFormat="1" applyFont="1" applyFill="1" applyBorder="1" applyAlignment="1">
      <alignment/>
    </xf>
    <xf numFmtId="3" fontId="26" fillId="0" borderId="19" xfId="0" applyNumberFormat="1" applyFont="1" applyBorder="1" applyAlignment="1">
      <alignment horizontal="center" wrapText="1"/>
    </xf>
    <xf numFmtId="3" fontId="25" fillId="0" borderId="23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5" fillId="0" borderId="46" xfId="0" applyNumberFormat="1" applyFont="1" applyBorder="1" applyAlignment="1">
      <alignment/>
    </xf>
    <xf numFmtId="3" fontId="26" fillId="0" borderId="23" xfId="0" applyNumberFormat="1" applyFont="1" applyBorder="1" applyAlignment="1">
      <alignment/>
    </xf>
    <xf numFmtId="3" fontId="39" fillId="0" borderId="6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67" xfId="0" applyNumberFormat="1" applyFont="1" applyBorder="1" applyAlignment="1">
      <alignment/>
    </xf>
    <xf numFmtId="3" fontId="25" fillId="0" borderId="64" xfId="0" applyNumberFormat="1" applyFont="1" applyBorder="1" applyAlignment="1">
      <alignment/>
    </xf>
    <xf numFmtId="3" fontId="25" fillId="0" borderId="56" xfId="0" applyNumberFormat="1" applyFont="1" applyBorder="1" applyAlignment="1">
      <alignment/>
    </xf>
    <xf numFmtId="3" fontId="26" fillId="0" borderId="67" xfId="0" applyNumberFormat="1" applyFont="1" applyBorder="1" applyAlignment="1">
      <alignment/>
    </xf>
    <xf numFmtId="3" fontId="26" fillId="0" borderId="20" xfId="0" applyNumberFormat="1" applyFont="1" applyBorder="1" applyAlignment="1">
      <alignment horizontal="center" wrapText="1"/>
    </xf>
    <xf numFmtId="3" fontId="25" fillId="0" borderId="66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51" xfId="0" applyNumberFormat="1" applyFont="1" applyBorder="1" applyAlignment="1">
      <alignment/>
    </xf>
    <xf numFmtId="3" fontId="39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16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52" xfId="0" applyNumberFormat="1" applyFont="1" applyBorder="1" applyAlignment="1">
      <alignment/>
    </xf>
    <xf numFmtId="3" fontId="25" fillId="0" borderId="53" xfId="0" applyNumberFormat="1" applyFont="1" applyBorder="1" applyAlignment="1">
      <alignment/>
    </xf>
    <xf numFmtId="3" fontId="40" fillId="0" borderId="60" xfId="0" applyNumberFormat="1" applyFont="1" applyFill="1" applyBorder="1" applyAlignment="1" applyProtection="1">
      <alignment/>
      <protection locked="0"/>
    </xf>
    <xf numFmtId="3" fontId="37" fillId="0" borderId="34" xfId="0" applyNumberFormat="1" applyFont="1" applyFill="1" applyBorder="1" applyAlignment="1" applyProtection="1">
      <alignment/>
      <protection locked="0"/>
    </xf>
    <xf numFmtId="14" fontId="24" fillId="0" borderId="29" xfId="0" applyNumberFormat="1" applyFont="1" applyBorder="1" applyAlignment="1">
      <alignment horizontal="center"/>
    </xf>
    <xf numFmtId="3" fontId="24" fillId="0" borderId="12" xfId="46" applyNumberFormat="1" applyFont="1" applyBorder="1" applyAlignment="1">
      <alignment horizontal="right"/>
    </xf>
    <xf numFmtId="3" fontId="24" fillId="0" borderId="13" xfId="46" applyNumberFormat="1" applyFont="1" applyBorder="1" applyAlignment="1">
      <alignment horizontal="right"/>
    </xf>
    <xf numFmtId="3" fontId="24" fillId="0" borderId="71" xfId="46" applyNumberFormat="1" applyFont="1" applyBorder="1" applyAlignment="1">
      <alignment horizontal="right"/>
    </xf>
    <xf numFmtId="3" fontId="24" fillId="0" borderId="29" xfId="46" applyNumberFormat="1" applyFont="1" applyBorder="1" applyAlignment="1">
      <alignment horizontal="right"/>
    </xf>
    <xf numFmtId="3" fontId="7" fillId="0" borderId="25" xfId="0" applyNumberFormat="1" applyFont="1" applyBorder="1" applyAlignment="1">
      <alignment/>
    </xf>
    <xf numFmtId="3" fontId="7" fillId="0" borderId="12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/>
    </xf>
    <xf numFmtId="3" fontId="7" fillId="0" borderId="15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1" fillId="0" borderId="18" xfId="0" applyFont="1" applyBorder="1" applyAlignment="1">
      <alignment horizontal="center" vertical="center" wrapText="1"/>
    </xf>
    <xf numFmtId="3" fontId="24" fillId="0" borderId="0" xfId="0" applyNumberFormat="1" applyFont="1" applyAlignment="1">
      <alignment/>
    </xf>
    <xf numFmtId="3" fontId="24" fillId="0" borderId="34" xfId="0" applyNumberFormat="1" applyFont="1" applyFill="1" applyBorder="1" applyAlignment="1" applyProtection="1">
      <alignment horizontal="center" vertical="center" wrapText="1"/>
      <protection locked="0"/>
    </xf>
    <xf numFmtId="184" fontId="24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72" xfId="0" applyNumberFormat="1" applyFont="1" applyFill="1" applyBorder="1" applyAlignment="1" applyProtection="1">
      <alignment vertical="center"/>
      <protection locked="0"/>
    </xf>
    <xf numFmtId="3" fontId="23" fillId="0" borderId="79" xfId="0" applyNumberFormat="1" applyFont="1" applyFill="1" applyBorder="1" applyAlignment="1" applyProtection="1">
      <alignment vertical="center"/>
      <protection locked="0"/>
    </xf>
    <xf numFmtId="3" fontId="23" fillId="0" borderId="71" xfId="0" applyNumberFormat="1" applyFont="1" applyFill="1" applyBorder="1" applyAlignment="1" applyProtection="1">
      <alignment vertical="center"/>
      <protection locked="0"/>
    </xf>
    <xf numFmtId="3" fontId="23" fillId="0" borderId="71" xfId="0" applyNumberFormat="1" applyFont="1" applyFill="1" applyBorder="1" applyAlignment="1" applyProtection="1">
      <alignment horizontal="right"/>
      <protection locked="0"/>
    </xf>
    <xf numFmtId="3" fontId="24" fillId="0" borderId="34" xfId="0" applyNumberFormat="1" applyFont="1" applyFill="1" applyBorder="1" applyAlignment="1" applyProtection="1">
      <alignment vertical="center"/>
      <protection locked="0"/>
    </xf>
    <xf numFmtId="3" fontId="23" fillId="0" borderId="72" xfId="0" applyNumberFormat="1" applyFont="1" applyFill="1" applyBorder="1" applyAlignment="1" applyProtection="1">
      <alignment horizontal="right"/>
      <protection locked="0"/>
    </xf>
    <xf numFmtId="3" fontId="24" fillId="0" borderId="34" xfId="0" applyNumberFormat="1" applyFont="1" applyFill="1" applyBorder="1" applyAlignment="1" applyProtection="1">
      <alignment horizontal="right"/>
      <protection locked="0"/>
    </xf>
    <xf numFmtId="3" fontId="24" fillId="0" borderId="34" xfId="0" applyNumberFormat="1" applyFont="1" applyFill="1" applyBorder="1" applyAlignment="1">
      <alignment vertical="center" wrapText="1"/>
    </xf>
    <xf numFmtId="3" fontId="24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32" xfId="0" applyNumberFormat="1" applyFont="1" applyFill="1" applyBorder="1" applyAlignment="1" applyProtection="1">
      <alignment vertical="center"/>
      <protection locked="0"/>
    </xf>
    <xf numFmtId="3" fontId="23" fillId="0" borderId="68" xfId="0" applyNumberFormat="1" applyFont="1" applyFill="1" applyBorder="1" applyAlignment="1" applyProtection="1">
      <alignment vertical="center"/>
      <protection locked="0"/>
    </xf>
    <xf numFmtId="3" fontId="23" fillId="0" borderId="29" xfId="0" applyNumberFormat="1" applyFont="1" applyFill="1" applyBorder="1" applyAlignment="1" applyProtection="1">
      <alignment vertical="center"/>
      <protection locked="0"/>
    </xf>
    <xf numFmtId="3" fontId="23" fillId="0" borderId="29" xfId="0" applyNumberFormat="1" applyFont="1" applyFill="1" applyBorder="1" applyAlignment="1" applyProtection="1">
      <alignment horizontal="right"/>
      <protection locked="0"/>
    </xf>
    <xf numFmtId="3" fontId="23" fillId="0" borderId="44" xfId="0" applyNumberFormat="1" applyFont="1" applyFill="1" applyBorder="1" applyAlignment="1" applyProtection="1">
      <alignment vertical="center"/>
      <protection locked="0"/>
    </xf>
    <xf numFmtId="3" fontId="24" fillId="0" borderId="28" xfId="0" applyNumberFormat="1" applyFont="1" applyFill="1" applyBorder="1" applyAlignment="1" applyProtection="1">
      <alignment vertical="center"/>
      <protection locked="0"/>
    </xf>
    <xf numFmtId="3" fontId="23" fillId="0" borderId="32" xfId="0" applyNumberFormat="1" applyFont="1" applyFill="1" applyBorder="1" applyAlignment="1" applyProtection="1">
      <alignment horizontal="right"/>
      <protection locked="0"/>
    </xf>
    <xf numFmtId="3" fontId="23" fillId="0" borderId="44" xfId="0" applyNumberFormat="1" applyFont="1" applyFill="1" applyBorder="1" applyAlignment="1" applyProtection="1">
      <alignment horizontal="right"/>
      <protection locked="0"/>
    </xf>
    <xf numFmtId="3" fontId="24" fillId="0" borderId="28" xfId="0" applyNumberFormat="1" applyFont="1" applyFill="1" applyBorder="1" applyAlignment="1" applyProtection="1">
      <alignment horizontal="right"/>
      <protection locked="0"/>
    </xf>
    <xf numFmtId="3" fontId="24" fillId="0" borderId="28" xfId="0" applyNumberFormat="1" applyFont="1" applyFill="1" applyBorder="1" applyAlignment="1">
      <alignment vertical="center" wrapText="1"/>
    </xf>
    <xf numFmtId="14" fontId="23" fillId="0" borderId="14" xfId="0" applyNumberFormat="1" applyFont="1" applyBorder="1" applyAlignment="1">
      <alignment horizontal="center"/>
    </xf>
    <xf numFmtId="3" fontId="24" fillId="0" borderId="28" xfId="0" applyNumberFormat="1" applyFont="1" applyFill="1" applyBorder="1" applyAlignment="1" applyProtection="1">
      <alignment horizontal="center" vertical="center"/>
      <protection locked="0"/>
    </xf>
    <xf numFmtId="3" fontId="42" fillId="0" borderId="15" xfId="0" applyNumberFormat="1" applyFont="1" applyBorder="1" applyAlignment="1">
      <alignment horizontal="center"/>
    </xf>
    <xf numFmtId="3" fontId="42" fillId="0" borderId="13" xfId="0" applyNumberFormat="1" applyFont="1" applyBorder="1" applyAlignment="1">
      <alignment horizontal="center"/>
    </xf>
    <xf numFmtId="3" fontId="24" fillId="0" borderId="70" xfId="46" applyNumberFormat="1" applyFont="1" applyBorder="1" applyAlignment="1">
      <alignment horizontal="right"/>
    </xf>
    <xf numFmtId="0" fontId="24" fillId="0" borderId="26" xfId="0" applyFont="1" applyFill="1" applyBorder="1" applyAlignment="1">
      <alignment/>
    </xf>
    <xf numFmtId="3" fontId="24" fillId="0" borderId="34" xfId="0" applyNumberFormat="1" applyFont="1" applyBorder="1" applyAlignment="1">
      <alignment/>
    </xf>
    <xf numFmtId="3" fontId="23" fillId="0" borderId="77" xfId="46" applyNumberFormat="1" applyFont="1" applyBorder="1" applyAlignment="1">
      <alignment horizontal="right"/>
    </xf>
    <xf numFmtId="3" fontId="23" fillId="0" borderId="70" xfId="0" applyNumberFormat="1" applyFont="1" applyBorder="1" applyAlignment="1">
      <alignment/>
    </xf>
    <xf numFmtId="3" fontId="10" fillId="0" borderId="66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3" fontId="10" fillId="0" borderId="15" xfId="0" applyNumberFormat="1" applyFont="1" applyBorder="1" applyAlignment="1">
      <alignment/>
    </xf>
    <xf numFmtId="3" fontId="12" fillId="0" borderId="14" xfId="0" applyNumberFormat="1" applyFont="1" applyFill="1" applyBorder="1" applyAlignment="1" applyProtection="1">
      <alignment horizontal="right" wrapText="1"/>
      <protection locked="0"/>
    </xf>
    <xf numFmtId="3" fontId="12" fillId="0" borderId="5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Fill="1" applyBorder="1" applyAlignment="1" applyProtection="1">
      <alignment wrapText="1"/>
      <protection locked="0"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2" fillId="0" borderId="39" xfId="0" applyFont="1" applyBorder="1" applyAlignment="1">
      <alignment/>
    </xf>
    <xf numFmtId="3" fontId="12" fillId="0" borderId="39" xfId="0" applyNumberFormat="1" applyFont="1" applyFill="1" applyBorder="1" applyAlignment="1" applyProtection="1">
      <alignment/>
      <protection locked="0"/>
    </xf>
    <xf numFmtId="0" fontId="10" fillId="0" borderId="22" xfId="0" applyFont="1" applyBorder="1" applyAlignment="1">
      <alignment horizontal="center" vertical="center" wrapText="1"/>
    </xf>
    <xf numFmtId="3" fontId="12" fillId="0" borderId="30" xfId="0" applyNumberFormat="1" applyFont="1" applyFill="1" applyBorder="1" applyAlignment="1">
      <alignment/>
    </xf>
    <xf numFmtId="3" fontId="12" fillId="0" borderId="70" xfId="0" applyNumberFormat="1" applyFont="1" applyFill="1" applyBorder="1" applyAlignment="1">
      <alignment/>
    </xf>
    <xf numFmtId="3" fontId="12" fillId="0" borderId="85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2" fillId="0" borderId="30" xfId="0" applyNumberFormat="1" applyFont="1" applyFill="1" applyBorder="1" applyAlignment="1" applyProtection="1">
      <alignment/>
      <protection locked="0"/>
    </xf>
    <xf numFmtId="3" fontId="10" fillId="0" borderId="22" xfId="0" applyNumberFormat="1" applyFont="1" applyFill="1" applyBorder="1" applyAlignment="1" applyProtection="1">
      <alignment/>
      <protection locked="0"/>
    </xf>
    <xf numFmtId="3" fontId="12" fillId="0" borderId="70" xfId="0" applyNumberFormat="1" applyFont="1" applyFill="1" applyBorder="1" applyAlignment="1" applyProtection="1">
      <alignment/>
      <protection locked="0"/>
    </xf>
    <xf numFmtId="3" fontId="12" fillId="0" borderId="30" xfId="0" applyNumberFormat="1" applyFont="1" applyFill="1" applyBorder="1" applyAlignment="1" applyProtection="1">
      <alignment horizontal="right" wrapText="1"/>
      <protection locked="0"/>
    </xf>
    <xf numFmtId="3" fontId="12" fillId="0" borderId="70" xfId="0" applyNumberFormat="1" applyFont="1" applyFill="1" applyBorder="1" applyAlignment="1" applyProtection="1">
      <alignment horizontal="right" wrapText="1"/>
      <protection locked="0"/>
    </xf>
    <xf numFmtId="3" fontId="12" fillId="0" borderId="85" xfId="0" applyNumberFormat="1" applyFont="1" applyFill="1" applyBorder="1" applyAlignment="1" applyProtection="1">
      <alignment horizontal="right" wrapText="1"/>
      <protection locked="0"/>
    </xf>
    <xf numFmtId="3" fontId="10" fillId="0" borderId="19" xfId="0" applyNumberFormat="1" applyFont="1" applyFill="1" applyBorder="1" applyAlignment="1" applyProtection="1">
      <alignment vertical="center" wrapText="1"/>
      <protection locked="0"/>
    </xf>
    <xf numFmtId="3" fontId="10" fillId="0" borderId="52" xfId="0" applyNumberFormat="1" applyFont="1" applyBorder="1" applyAlignment="1">
      <alignment/>
    </xf>
    <xf numFmtId="3" fontId="12" fillId="0" borderId="17" xfId="0" applyNumberFormat="1" applyFont="1" applyFill="1" applyBorder="1" applyAlignment="1" applyProtection="1">
      <alignment horizontal="right" wrapText="1"/>
      <protection locked="0"/>
    </xf>
    <xf numFmtId="3" fontId="12" fillId="0" borderId="85" xfId="0" applyNumberFormat="1" applyFont="1" applyFill="1" applyBorder="1" applyAlignment="1" applyProtection="1">
      <alignment/>
      <protection locked="0"/>
    </xf>
    <xf numFmtId="3" fontId="10" fillId="0" borderId="23" xfId="0" applyNumberFormat="1" applyFont="1" applyFill="1" applyBorder="1" applyAlignment="1" applyProtection="1">
      <alignment/>
      <protection locked="0"/>
    </xf>
    <xf numFmtId="3" fontId="12" fillId="0" borderId="11" xfId="0" applyNumberFormat="1" applyFont="1" applyFill="1" applyBorder="1" applyAlignment="1" applyProtection="1">
      <alignment vertical="center" wrapText="1"/>
      <protection locked="0"/>
    </xf>
    <xf numFmtId="3" fontId="12" fillId="0" borderId="77" xfId="0" applyNumberFormat="1" applyFont="1" applyFill="1" applyBorder="1" applyAlignment="1" applyProtection="1">
      <alignment/>
      <protection locked="0"/>
    </xf>
    <xf numFmtId="3" fontId="10" fillId="0" borderId="28" xfId="0" applyNumberFormat="1" applyFont="1" applyFill="1" applyBorder="1" applyAlignment="1" applyProtection="1">
      <alignment horizontal="center" wrapText="1"/>
      <protection locked="0"/>
    </xf>
    <xf numFmtId="3" fontId="12" fillId="0" borderId="30" xfId="0" applyNumberFormat="1" applyFont="1" applyBorder="1" applyAlignment="1">
      <alignment/>
    </xf>
    <xf numFmtId="3" fontId="12" fillId="0" borderId="70" xfId="0" applyNumberFormat="1" applyFont="1" applyBorder="1" applyAlignment="1">
      <alignment/>
    </xf>
    <xf numFmtId="3" fontId="12" fillId="0" borderId="85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73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14" fontId="10" fillId="0" borderId="55" xfId="0" applyNumberFormat="1" applyFont="1" applyBorder="1" applyAlignment="1">
      <alignment horizontal="center" vertical="center"/>
    </xf>
    <xf numFmtId="14" fontId="10" fillId="0" borderId="68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3" fontId="12" fillId="0" borderId="13" xfId="0" applyNumberFormat="1" applyFont="1" applyBorder="1" applyAlignment="1">
      <alignment horizontal="right" vertical="center"/>
    </xf>
    <xf numFmtId="3" fontId="12" fillId="0" borderId="29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3" fontId="12" fillId="0" borderId="14" xfId="0" applyNumberFormat="1" applyFont="1" applyBorder="1" applyAlignment="1">
      <alignment horizontal="right" vertical="center"/>
    </xf>
    <xf numFmtId="3" fontId="12" fillId="0" borderId="32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left" vertical="center"/>
    </xf>
    <xf numFmtId="3" fontId="10" fillId="0" borderId="21" xfId="0" applyNumberFormat="1" applyFont="1" applyBorder="1" applyAlignment="1">
      <alignment horizontal="right" vertical="center"/>
    </xf>
    <xf numFmtId="3" fontId="10" fillId="0" borderId="28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0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61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right" vertical="center"/>
    </xf>
    <xf numFmtId="3" fontId="10" fillId="0" borderId="50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 wrapText="1"/>
    </xf>
    <xf numFmtId="3" fontId="10" fillId="0" borderId="15" xfId="0" applyNumberFormat="1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0" fontId="12" fillId="0" borderId="62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center" vertical="center"/>
    </xf>
    <xf numFmtId="3" fontId="12" fillId="0" borderId="51" xfId="0" applyNumberFormat="1" applyFont="1" applyBorder="1" applyAlignment="1">
      <alignment horizontal="right" vertical="center"/>
    </xf>
    <xf numFmtId="3" fontId="12" fillId="0" borderId="68" xfId="0" applyNumberFormat="1" applyFont="1" applyBorder="1" applyAlignment="1">
      <alignment horizontal="right" vertical="center"/>
    </xf>
    <xf numFmtId="0" fontId="10" fillId="0" borderId="26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3" fontId="12" fillId="0" borderId="39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left"/>
      <protection locked="0"/>
    </xf>
    <xf numFmtId="0" fontId="35" fillId="0" borderId="26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Alignment="1">
      <alignment/>
    </xf>
    <xf numFmtId="0" fontId="35" fillId="0" borderId="61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11" fillId="0" borderId="24" xfId="0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0" fontId="11" fillId="0" borderId="43" xfId="0" applyFont="1" applyBorder="1" applyAlignment="1">
      <alignment/>
    </xf>
    <xf numFmtId="3" fontId="11" fillId="0" borderId="66" xfId="0" applyNumberFormat="1" applyFont="1" applyBorder="1" applyAlignment="1">
      <alignment/>
    </xf>
    <xf numFmtId="3" fontId="35" fillId="0" borderId="20" xfId="0" applyNumberFormat="1" applyFont="1" applyBorder="1" applyAlignment="1">
      <alignment/>
    </xf>
    <xf numFmtId="3" fontId="35" fillId="0" borderId="28" xfId="0" applyNumberFormat="1" applyFont="1" applyBorder="1" applyAlignment="1">
      <alignment/>
    </xf>
    <xf numFmtId="0" fontId="11" fillId="0" borderId="25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0" fontId="11" fillId="0" borderId="47" xfId="0" applyFont="1" applyBorder="1" applyAlignment="1">
      <alignment/>
    </xf>
    <xf numFmtId="3" fontId="11" fillId="0" borderId="52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3" fontId="35" fillId="0" borderId="21" xfId="0" applyNumberFormat="1" applyFont="1" applyBorder="1" applyAlignment="1">
      <alignment/>
    </xf>
    <xf numFmtId="0" fontId="35" fillId="0" borderId="0" xfId="0" applyFont="1" applyBorder="1" applyAlignment="1">
      <alignment/>
    </xf>
    <xf numFmtId="14" fontId="10" fillId="0" borderId="0" xfId="0" applyNumberFormat="1" applyFont="1" applyBorder="1" applyAlignment="1">
      <alignment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2" fillId="0" borderId="25" xfId="0" applyFont="1" applyBorder="1" applyAlignment="1">
      <alignment/>
    </xf>
    <xf numFmtId="3" fontId="12" fillId="0" borderId="50" xfId="0" applyNumberFormat="1" applyFont="1" applyBorder="1" applyAlignment="1">
      <alignment/>
    </xf>
    <xf numFmtId="0" fontId="12" fillId="0" borderId="24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3" fontId="12" fillId="0" borderId="68" xfId="0" applyNumberFormat="1" applyFont="1" applyBorder="1" applyAlignment="1">
      <alignment/>
    </xf>
    <xf numFmtId="0" fontId="10" fillId="0" borderId="26" xfId="0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51" xfId="0" applyFont="1" applyBorder="1" applyAlignment="1">
      <alignment horizontal="center" vertical="center"/>
    </xf>
    <xf numFmtId="0" fontId="12" fillId="0" borderId="43" xfId="0" applyFont="1" applyFill="1" applyBorder="1" applyAlignment="1">
      <alignment/>
    </xf>
    <xf numFmtId="3" fontId="12" fillId="0" borderId="20" xfId="0" applyNumberFormat="1" applyFont="1" applyBorder="1" applyAlignment="1">
      <alignment/>
    </xf>
    <xf numFmtId="0" fontId="10" fillId="0" borderId="26" xfId="0" applyFont="1" applyFill="1" applyBorder="1" applyAlignment="1">
      <alignment/>
    </xf>
    <xf numFmtId="0" fontId="12" fillId="0" borderId="26" xfId="0" applyFont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3" fontId="10" fillId="0" borderId="19" xfId="0" applyNumberFormat="1" applyFont="1" applyBorder="1" applyAlignment="1">
      <alignment horizontal="right" wrapText="1"/>
    </xf>
    <xf numFmtId="3" fontId="10" fillId="0" borderId="22" xfId="0" applyNumberFormat="1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8" xfId="0" applyFont="1" applyBorder="1" applyAlignment="1">
      <alignment horizontal="left" wrapText="1"/>
    </xf>
    <xf numFmtId="3" fontId="12" fillId="0" borderId="15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0" fillId="0" borderId="0" xfId="0" applyFont="1" applyAlignment="1">
      <alignment wrapText="1"/>
    </xf>
    <xf numFmtId="3" fontId="12" fillId="0" borderId="29" xfId="0" applyNumberFormat="1" applyFont="1" applyBorder="1" applyAlignment="1">
      <alignment/>
    </xf>
    <xf numFmtId="0" fontId="12" fillId="0" borderId="24" xfId="0" applyFont="1" applyBorder="1" applyAlignment="1">
      <alignment wrapText="1"/>
    </xf>
    <xf numFmtId="3" fontId="12" fillId="0" borderId="32" xfId="0" applyNumberFormat="1" applyFont="1" applyBorder="1" applyAlignment="1">
      <alignment/>
    </xf>
    <xf numFmtId="0" fontId="12" fillId="0" borderId="47" xfId="0" applyFont="1" applyBorder="1" applyAlignment="1">
      <alignment wrapText="1"/>
    </xf>
    <xf numFmtId="3" fontId="12" fillId="0" borderId="42" xfId="0" applyNumberFormat="1" applyFont="1" applyBorder="1" applyAlignment="1">
      <alignment/>
    </xf>
    <xf numFmtId="0" fontId="12" fillId="0" borderId="62" xfId="0" applyFont="1" applyBorder="1" applyAlignment="1">
      <alignment/>
    </xf>
    <xf numFmtId="0" fontId="10" fillId="0" borderId="26" xfId="0" applyFont="1" applyBorder="1" applyAlignment="1">
      <alignment wrapText="1"/>
    </xf>
    <xf numFmtId="3" fontId="10" fillId="0" borderId="28" xfId="0" applyNumberFormat="1" applyFont="1" applyBorder="1" applyAlignment="1">
      <alignment/>
    </xf>
    <xf numFmtId="0" fontId="10" fillId="0" borderId="2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0" fillId="0" borderId="24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32" xfId="0" applyNumberFormat="1" applyFont="1" applyBorder="1" applyAlignment="1">
      <alignment/>
    </xf>
    <xf numFmtId="0" fontId="12" fillId="0" borderId="24" xfId="0" applyFont="1" applyBorder="1" applyAlignment="1">
      <alignment horizontal="left"/>
    </xf>
    <xf numFmtId="3" fontId="12" fillId="0" borderId="15" xfId="0" applyNumberFormat="1" applyFont="1" applyFill="1" applyBorder="1" applyAlignment="1">
      <alignment/>
    </xf>
    <xf numFmtId="3" fontId="12" fillId="0" borderId="66" xfId="0" applyNumberFormat="1" applyFont="1" applyFill="1" applyBorder="1" applyAlignment="1">
      <alignment/>
    </xf>
    <xf numFmtId="3" fontId="12" fillId="0" borderId="44" xfId="0" applyNumberFormat="1" applyFont="1" applyBorder="1" applyAlignment="1">
      <alignment/>
    </xf>
    <xf numFmtId="3" fontId="10" fillId="0" borderId="66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52" xfId="0" applyNumberFormat="1" applyFont="1" applyFill="1" applyBorder="1" applyAlignment="1">
      <alignment/>
    </xf>
    <xf numFmtId="3" fontId="10" fillId="0" borderId="42" xfId="0" applyNumberFormat="1" applyFont="1" applyBorder="1" applyAlignment="1">
      <alignment/>
    </xf>
    <xf numFmtId="0" fontId="10" fillId="0" borderId="24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3" fontId="10" fillId="0" borderId="44" xfId="0" applyNumberFormat="1" applyFont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0" fontId="10" fillId="0" borderId="24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2" fillId="0" borderId="0" xfId="0" applyFont="1" applyFill="1" applyAlignment="1">
      <alignment/>
    </xf>
    <xf numFmtId="0" fontId="10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2" xfId="0" applyFont="1" applyBorder="1" applyAlignment="1">
      <alignment/>
    </xf>
    <xf numFmtId="3" fontId="12" fillId="0" borderId="44" xfId="0" applyNumberFormat="1" applyFont="1" applyFill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66" xfId="0" applyFont="1" applyBorder="1" applyAlignment="1">
      <alignment/>
    </xf>
    <xf numFmtId="0" fontId="10" fillId="0" borderId="43" xfId="0" applyFont="1" applyBorder="1" applyAlignment="1">
      <alignment horizontal="right"/>
    </xf>
    <xf numFmtId="0" fontId="10" fillId="0" borderId="47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43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3" fontId="10" fillId="0" borderId="12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32" xfId="0" applyNumberFormat="1" applyFont="1" applyFill="1" applyBorder="1" applyAlignment="1">
      <alignment horizontal="right"/>
    </xf>
    <xf numFmtId="3" fontId="12" fillId="0" borderId="32" xfId="0" applyNumberFormat="1" applyFont="1" applyFill="1" applyBorder="1" applyAlignment="1">
      <alignment horizontal="right"/>
    </xf>
    <xf numFmtId="3" fontId="10" fillId="0" borderId="66" xfId="0" applyNumberFormat="1" applyFont="1" applyFill="1" applyBorder="1" applyAlignment="1">
      <alignment horizontal="right"/>
    </xf>
    <xf numFmtId="3" fontId="10" fillId="0" borderId="44" xfId="0" applyNumberFormat="1" applyFont="1" applyFill="1" applyBorder="1" applyAlignment="1">
      <alignment horizontal="right"/>
    </xf>
    <xf numFmtId="3" fontId="10" fillId="0" borderId="20" xfId="0" applyNumberFormat="1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 horizontal="right"/>
    </xf>
    <xf numFmtId="3" fontId="12" fillId="0" borderId="66" xfId="0" applyNumberFormat="1" applyFont="1" applyFill="1" applyBorder="1" applyAlignment="1">
      <alignment horizontal="right"/>
    </xf>
    <xf numFmtId="3" fontId="12" fillId="0" borderId="44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0" fontId="35" fillId="0" borderId="38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3" fontId="11" fillId="0" borderId="38" xfId="0" applyNumberFormat="1" applyFont="1" applyBorder="1" applyAlignment="1">
      <alignment horizontal="right" vertical="top" wrapText="1"/>
    </xf>
    <xf numFmtId="3" fontId="11" fillId="0" borderId="74" xfId="0" applyNumberFormat="1" applyFont="1" applyBorder="1" applyAlignment="1">
      <alignment horizontal="right" vertical="top" wrapText="1"/>
    </xf>
    <xf numFmtId="3" fontId="11" fillId="0" borderId="63" xfId="0" applyNumberFormat="1" applyFont="1" applyBorder="1" applyAlignment="1">
      <alignment horizontal="right" vertical="top" wrapText="1"/>
    </xf>
    <xf numFmtId="3" fontId="11" fillId="0" borderId="69" xfId="0" applyNumberFormat="1" applyFont="1" applyBorder="1" applyAlignment="1">
      <alignment/>
    </xf>
    <xf numFmtId="3" fontId="11" fillId="0" borderId="58" xfId="0" applyNumberFormat="1" applyFont="1" applyBorder="1" applyAlignment="1">
      <alignment horizontal="right" vertical="top" wrapText="1"/>
    </xf>
    <xf numFmtId="3" fontId="11" fillId="0" borderId="39" xfId="0" applyNumberFormat="1" applyFont="1" applyBorder="1" applyAlignment="1">
      <alignment horizontal="right" vertical="top" wrapText="1"/>
    </xf>
    <xf numFmtId="3" fontId="11" fillId="0" borderId="86" xfId="0" applyNumberFormat="1" applyFont="1" applyBorder="1" applyAlignment="1">
      <alignment horizontal="right" vertical="top" wrapText="1"/>
    </xf>
    <xf numFmtId="3" fontId="11" fillId="0" borderId="76" xfId="0" applyNumberFormat="1" applyFont="1" applyBorder="1" applyAlignment="1">
      <alignment/>
    </xf>
    <xf numFmtId="3" fontId="35" fillId="0" borderId="20" xfId="0" applyNumberFormat="1" applyFont="1" applyBorder="1" applyAlignment="1">
      <alignment horizontal="right" vertical="top" wrapText="1"/>
    </xf>
    <xf numFmtId="3" fontId="35" fillId="0" borderId="34" xfId="0" applyNumberFormat="1" applyFont="1" applyBorder="1" applyAlignment="1">
      <alignment horizontal="right" vertical="top" wrapText="1"/>
    </xf>
    <xf numFmtId="3" fontId="35" fillId="0" borderId="60" xfId="0" applyNumberFormat="1" applyFont="1" applyBorder="1" applyAlignment="1">
      <alignment horizontal="right" vertical="top" wrapText="1"/>
    </xf>
    <xf numFmtId="3" fontId="35" fillId="0" borderId="22" xfId="0" applyNumberFormat="1" applyFont="1" applyBorder="1" applyAlignment="1">
      <alignment/>
    </xf>
    <xf numFmtId="3" fontId="11" fillId="0" borderId="66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top" wrapText="1"/>
    </xf>
    <xf numFmtId="3" fontId="11" fillId="0" borderId="67" xfId="0" applyNumberFormat="1" applyFont="1" applyBorder="1" applyAlignment="1">
      <alignment horizontal="right" vertical="top" wrapText="1"/>
    </xf>
    <xf numFmtId="3" fontId="11" fillId="0" borderId="77" xfId="0" applyNumberFormat="1" applyFont="1" applyBorder="1" applyAlignment="1">
      <alignment/>
    </xf>
    <xf numFmtId="3" fontId="35" fillId="0" borderId="66" xfId="0" applyNumberFormat="1" applyFont="1" applyBorder="1" applyAlignment="1">
      <alignment horizontal="right" vertical="top" wrapText="1"/>
    </xf>
    <xf numFmtId="3" fontId="35" fillId="0" borderId="0" xfId="0" applyNumberFormat="1" applyFont="1" applyBorder="1" applyAlignment="1">
      <alignment horizontal="right" vertical="top" wrapText="1"/>
    </xf>
    <xf numFmtId="3" fontId="35" fillId="0" borderId="67" xfId="0" applyNumberFormat="1" applyFont="1" applyBorder="1" applyAlignment="1">
      <alignment horizontal="right" vertical="top" wrapText="1"/>
    </xf>
    <xf numFmtId="3" fontId="35" fillId="0" borderId="77" xfId="0" applyNumberFormat="1" applyFont="1" applyBorder="1" applyAlignment="1">
      <alignment/>
    </xf>
    <xf numFmtId="0" fontId="35" fillId="0" borderId="7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5" xfId="0" applyFont="1" applyBorder="1" applyAlignment="1">
      <alignment horizontal="left" vertical="top" wrapText="1"/>
    </xf>
    <xf numFmtId="0" fontId="11" fillId="0" borderId="48" xfId="0" applyFont="1" applyBorder="1" applyAlignment="1">
      <alignment horizontal="left" vertical="top" wrapText="1"/>
    </xf>
    <xf numFmtId="0" fontId="35" fillId="0" borderId="19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35" fillId="0" borderId="23" xfId="0" applyFont="1" applyBorder="1" applyAlignment="1">
      <alignment horizontal="left" vertical="top" wrapText="1"/>
    </xf>
    <xf numFmtId="0" fontId="38" fillId="0" borderId="61" xfId="0" applyFont="1" applyBorder="1" applyAlignment="1">
      <alignment horizontal="center" vertical="top" wrapText="1"/>
    </xf>
    <xf numFmtId="0" fontId="38" fillId="0" borderId="38" xfId="0" applyFont="1" applyBorder="1" applyAlignment="1">
      <alignment horizontal="left" vertical="top" wrapText="1"/>
    </xf>
    <xf numFmtId="3" fontId="38" fillId="0" borderId="38" xfId="0" applyNumberFormat="1" applyFont="1" applyBorder="1" applyAlignment="1">
      <alignment horizontal="right" vertical="top" wrapText="1"/>
    </xf>
    <xf numFmtId="3" fontId="38" fillId="0" borderId="73" xfId="0" applyNumberFormat="1" applyFont="1" applyBorder="1" applyAlignment="1">
      <alignment horizontal="right" vertical="top" wrapText="1"/>
    </xf>
    <xf numFmtId="0" fontId="38" fillId="0" borderId="24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left" vertical="top" wrapText="1"/>
    </xf>
    <xf numFmtId="3" fontId="38" fillId="0" borderId="15" xfId="0" applyNumberFormat="1" applyFont="1" applyBorder="1" applyAlignment="1">
      <alignment horizontal="right" vertical="top" wrapText="1"/>
    </xf>
    <xf numFmtId="3" fontId="38" fillId="0" borderId="14" xfId="0" applyNumberFormat="1" applyFont="1" applyBorder="1" applyAlignment="1">
      <alignment horizontal="right" vertical="top" wrapText="1"/>
    </xf>
    <xf numFmtId="0" fontId="37" fillId="0" borderId="24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left" vertical="top" wrapText="1"/>
    </xf>
    <xf numFmtId="3" fontId="37" fillId="0" borderId="15" xfId="0" applyNumberFormat="1" applyFont="1" applyBorder="1" applyAlignment="1">
      <alignment horizontal="right" vertical="top" wrapText="1"/>
    </xf>
    <xf numFmtId="3" fontId="37" fillId="0" borderId="14" xfId="0" applyNumberFormat="1" applyFont="1" applyBorder="1" applyAlignment="1">
      <alignment horizontal="right" vertical="top" wrapText="1"/>
    </xf>
    <xf numFmtId="0" fontId="37" fillId="0" borderId="62" xfId="0" applyFont="1" applyBorder="1" applyAlignment="1">
      <alignment horizontal="center" vertical="top" wrapText="1"/>
    </xf>
    <xf numFmtId="0" fontId="37" fillId="0" borderId="51" xfId="0" applyFont="1" applyBorder="1" applyAlignment="1">
      <alignment horizontal="left" vertical="top" wrapText="1"/>
    </xf>
    <xf numFmtId="3" fontId="37" fillId="0" borderId="51" xfId="0" applyNumberFormat="1" applyFont="1" applyBorder="1" applyAlignment="1">
      <alignment horizontal="right" vertical="top" wrapText="1"/>
    </xf>
    <xf numFmtId="3" fontId="37" fillId="0" borderId="55" xfId="0" applyNumberFormat="1" applyFont="1" applyBorder="1" applyAlignment="1">
      <alignment horizontal="right" vertical="top" wrapText="1"/>
    </xf>
    <xf numFmtId="0" fontId="38" fillId="0" borderId="39" xfId="0" applyFont="1" applyBorder="1" applyAlignment="1">
      <alignment/>
    </xf>
    <xf numFmtId="0" fontId="38" fillId="0" borderId="39" xfId="0" applyFont="1" applyBorder="1" applyAlignment="1">
      <alignment wrapText="1"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 wrapText="1"/>
    </xf>
    <xf numFmtId="0" fontId="37" fillId="0" borderId="36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7" fillId="0" borderId="84" xfId="0" applyFont="1" applyBorder="1" applyAlignment="1">
      <alignment horizontal="center"/>
    </xf>
    <xf numFmtId="3" fontId="38" fillId="0" borderId="69" xfId="0" applyNumberFormat="1" applyFont="1" applyBorder="1" applyAlignment="1">
      <alignment horizontal="right" vertical="top" wrapText="1"/>
    </xf>
    <xf numFmtId="3" fontId="38" fillId="0" borderId="30" xfId="0" applyNumberFormat="1" applyFont="1" applyBorder="1" applyAlignment="1">
      <alignment horizontal="right" vertical="top" wrapText="1"/>
    </xf>
    <xf numFmtId="3" fontId="37" fillId="0" borderId="30" xfId="0" applyNumberFormat="1" applyFont="1" applyBorder="1" applyAlignment="1">
      <alignment horizontal="right" vertical="top" wrapText="1"/>
    </xf>
    <xf numFmtId="3" fontId="37" fillId="0" borderId="75" xfId="0" applyNumberFormat="1" applyFont="1" applyBorder="1" applyAlignment="1">
      <alignment horizontal="right" vertical="top" wrapText="1"/>
    </xf>
    <xf numFmtId="0" fontId="38" fillId="0" borderId="0" xfId="0" applyFont="1" applyAlignment="1">
      <alignment wrapText="1"/>
    </xf>
    <xf numFmtId="0" fontId="37" fillId="0" borderId="26" xfId="0" applyFont="1" applyBorder="1" applyAlignment="1">
      <alignment horizontal="center" vertical="top" wrapText="1"/>
    </xf>
    <xf numFmtId="0" fontId="37" fillId="0" borderId="20" xfId="0" applyFont="1" applyBorder="1" applyAlignment="1">
      <alignment horizontal="left" vertical="top" wrapText="1"/>
    </xf>
    <xf numFmtId="3" fontId="37" fillId="0" borderId="20" xfId="0" applyNumberFormat="1" applyFont="1" applyBorder="1" applyAlignment="1">
      <alignment horizontal="right" vertical="top" wrapText="1"/>
    </xf>
    <xf numFmtId="3" fontId="37" fillId="0" borderId="21" xfId="0" applyNumberFormat="1" applyFont="1" applyBorder="1" applyAlignment="1">
      <alignment horizontal="right" vertical="top" wrapText="1"/>
    </xf>
    <xf numFmtId="3" fontId="37" fillId="0" borderId="22" xfId="0" applyNumberFormat="1" applyFont="1" applyBorder="1" applyAlignment="1">
      <alignment horizontal="right" vertical="top" wrapText="1"/>
    </xf>
    <xf numFmtId="0" fontId="38" fillId="0" borderId="25" xfId="0" applyFont="1" applyBorder="1" applyAlignment="1">
      <alignment horizontal="center" vertical="top" wrapText="1"/>
    </xf>
    <xf numFmtId="3" fontId="38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3" fontId="38" fillId="0" borderId="70" xfId="0" applyNumberFormat="1" applyFont="1" applyBorder="1" applyAlignment="1">
      <alignment horizontal="right" vertical="top" wrapText="1"/>
    </xf>
    <xf numFmtId="0" fontId="10" fillId="0" borderId="34" xfId="0" applyFont="1" applyBorder="1" applyAlignment="1">
      <alignment horizontal="center" wrapText="1"/>
    </xf>
    <xf numFmtId="0" fontId="38" fillId="0" borderId="13" xfId="0" applyFont="1" applyBorder="1" applyAlignment="1">
      <alignment horizontal="left" vertical="top" wrapText="1"/>
    </xf>
    <xf numFmtId="3" fontId="37" fillId="0" borderId="28" xfId="0" applyNumberFormat="1" applyFont="1" applyBorder="1" applyAlignment="1">
      <alignment horizontal="right" vertical="top" wrapText="1"/>
    </xf>
    <xf numFmtId="3" fontId="38" fillId="0" borderId="29" xfId="0" applyNumberFormat="1" applyFont="1" applyBorder="1" applyAlignment="1">
      <alignment horizontal="right" vertical="top" wrapText="1"/>
    </xf>
    <xf numFmtId="3" fontId="38" fillId="0" borderId="32" xfId="0" applyNumberFormat="1" applyFont="1" applyBorder="1" applyAlignment="1">
      <alignment horizontal="right" vertical="top" wrapText="1"/>
    </xf>
    <xf numFmtId="3" fontId="38" fillId="0" borderId="52" xfId="0" applyNumberFormat="1" applyFont="1" applyBorder="1" applyAlignment="1">
      <alignment horizontal="right" vertical="top" wrapText="1"/>
    </xf>
    <xf numFmtId="3" fontId="38" fillId="0" borderId="42" xfId="0" applyNumberFormat="1" applyFont="1" applyBorder="1" applyAlignment="1">
      <alignment horizontal="right" vertical="top" wrapText="1"/>
    </xf>
    <xf numFmtId="3" fontId="38" fillId="0" borderId="77" xfId="0" applyNumberFormat="1" applyFont="1" applyBorder="1" applyAlignment="1">
      <alignment horizontal="right" vertical="top" wrapText="1"/>
    </xf>
    <xf numFmtId="3" fontId="38" fillId="0" borderId="17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center"/>
    </xf>
    <xf numFmtId="171" fontId="28" fillId="0" borderId="46" xfId="53" applyNumberFormat="1" applyFont="1" applyBorder="1" applyAlignment="1">
      <alignment horizontal="right"/>
    </xf>
    <xf numFmtId="3" fontId="22" fillId="0" borderId="39" xfId="0" applyNumberFormat="1" applyFont="1" applyFill="1" applyBorder="1" applyAlignment="1">
      <alignment/>
    </xf>
    <xf numFmtId="3" fontId="22" fillId="0" borderId="57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0" fontId="37" fillId="0" borderId="47" xfId="0" applyFont="1" applyBorder="1" applyAlignment="1">
      <alignment horizontal="center" vertical="top" wrapText="1"/>
    </xf>
    <xf numFmtId="0" fontId="37" fillId="0" borderId="52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/>
    </xf>
    <xf numFmtId="3" fontId="22" fillId="0" borderId="22" xfId="0" applyNumberFormat="1" applyFont="1" applyBorder="1" applyAlignment="1">
      <alignment horizontal="left" indent="1"/>
    </xf>
    <xf numFmtId="0" fontId="35" fillId="0" borderId="0" xfId="0" applyFont="1" applyAlignment="1">
      <alignment horizontal="center"/>
    </xf>
    <xf numFmtId="4" fontId="25" fillId="0" borderId="45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4" fontId="25" fillId="0" borderId="23" xfId="0" applyNumberFormat="1" applyFont="1" applyBorder="1" applyAlignment="1">
      <alignment/>
    </xf>
    <xf numFmtId="4" fontId="25" fillId="0" borderId="19" xfId="0" applyNumberFormat="1" applyFont="1" applyBorder="1" applyAlignment="1">
      <alignment/>
    </xf>
    <xf numFmtId="4" fontId="25" fillId="0" borderId="22" xfId="0" applyNumberFormat="1" applyFont="1" applyBorder="1" applyAlignment="1">
      <alignment/>
    </xf>
    <xf numFmtId="0" fontId="25" fillId="0" borderId="70" xfId="0" applyFont="1" applyBorder="1" applyAlignment="1">
      <alignment horizontal="left" wrapText="1"/>
    </xf>
    <xf numFmtId="4" fontId="25" fillId="0" borderId="10" xfId="0" applyNumberFormat="1" applyFont="1" applyBorder="1" applyAlignment="1">
      <alignment/>
    </xf>
    <xf numFmtId="4" fontId="25" fillId="0" borderId="46" xfId="0" applyNumberFormat="1" applyFont="1" applyBorder="1" applyAlignment="1">
      <alignment/>
    </xf>
    <xf numFmtId="4" fontId="26" fillId="0" borderId="23" xfId="0" applyNumberFormat="1" applyFont="1" applyBorder="1" applyAlignment="1">
      <alignment/>
    </xf>
    <xf numFmtId="4" fontId="26" fillId="0" borderId="19" xfId="0" applyNumberFormat="1" applyFont="1" applyBorder="1" applyAlignment="1">
      <alignment/>
    </xf>
    <xf numFmtId="4" fontId="26" fillId="0" borderId="22" xfId="0" applyNumberFormat="1" applyFont="1" applyBorder="1" applyAlignment="1">
      <alignment/>
    </xf>
    <xf numFmtId="4" fontId="25" fillId="0" borderId="69" xfId="0" applyNumberFormat="1" applyFont="1" applyBorder="1" applyAlignment="1">
      <alignment/>
    </xf>
    <xf numFmtId="4" fontId="25" fillId="0" borderId="30" xfId="0" applyNumberFormat="1" applyFont="1" applyBorder="1" applyAlignment="1">
      <alignment/>
    </xf>
    <xf numFmtId="4" fontId="25" fillId="0" borderId="77" xfId="0" applyNumberFormat="1" applyFont="1" applyBorder="1" applyAlignment="1">
      <alignment/>
    </xf>
    <xf numFmtId="4" fontId="25" fillId="0" borderId="70" xfId="0" applyNumberFormat="1" applyFont="1" applyBorder="1" applyAlignment="1">
      <alignment/>
    </xf>
    <xf numFmtId="4" fontId="25" fillId="0" borderId="75" xfId="0" applyNumberFormat="1" applyFont="1" applyBorder="1" applyAlignment="1">
      <alignment/>
    </xf>
    <xf numFmtId="4" fontId="26" fillId="0" borderId="77" xfId="0" applyNumberFormat="1" applyFont="1" applyBorder="1" applyAlignment="1">
      <alignment/>
    </xf>
    <xf numFmtId="3" fontId="21" fillId="0" borderId="59" xfId="0" applyNumberFormat="1" applyFont="1" applyFill="1" applyBorder="1" applyAlignment="1">
      <alignment/>
    </xf>
    <xf numFmtId="0" fontId="22" fillId="0" borderId="48" xfId="64" applyFont="1" applyBorder="1" applyAlignment="1">
      <alignment/>
      <protection/>
    </xf>
    <xf numFmtId="0" fontId="22" fillId="0" borderId="58" xfId="64" applyFont="1" applyBorder="1" applyAlignment="1">
      <alignment/>
      <protection/>
    </xf>
    <xf numFmtId="3" fontId="27" fillId="0" borderId="39" xfId="64" applyNumberFormat="1" applyFont="1" applyBorder="1" applyAlignment="1">
      <alignment horizontal="right"/>
      <protection/>
    </xf>
    <xf numFmtId="3" fontId="27" fillId="0" borderId="58" xfId="53" applyNumberFormat="1" applyFont="1" applyBorder="1" applyAlignment="1">
      <alignment horizontal="right"/>
    </xf>
    <xf numFmtId="0" fontId="28" fillId="0" borderId="34" xfId="64" applyFont="1" applyBorder="1">
      <alignment/>
      <protection/>
    </xf>
    <xf numFmtId="0" fontId="21" fillId="0" borderId="34" xfId="64" applyFont="1" applyBorder="1">
      <alignment/>
      <protection/>
    </xf>
    <xf numFmtId="3" fontId="22" fillId="0" borderId="34" xfId="53" applyNumberFormat="1" applyFont="1" applyBorder="1" applyAlignment="1">
      <alignment horizontal="right"/>
    </xf>
    <xf numFmtId="0" fontId="22" fillId="0" borderId="34" xfId="0" applyFont="1" applyBorder="1" applyAlignment="1">
      <alignment/>
    </xf>
    <xf numFmtId="3" fontId="22" fillId="0" borderId="20" xfId="0" applyNumberFormat="1" applyFont="1" applyFill="1" applyBorder="1" applyAlignment="1">
      <alignment/>
    </xf>
    <xf numFmtId="3" fontId="22" fillId="0" borderId="20" xfId="0" applyNumberFormat="1" applyFont="1" applyBorder="1" applyAlignment="1">
      <alignment/>
    </xf>
    <xf numFmtId="2" fontId="21" fillId="0" borderId="0" xfId="0" applyNumberFormat="1" applyFont="1" applyFill="1" applyAlignment="1">
      <alignment/>
    </xf>
    <xf numFmtId="3" fontId="12" fillId="0" borderId="25" xfId="0" applyNumberFormat="1" applyFont="1" applyBorder="1" applyAlignment="1">
      <alignment/>
    </xf>
    <xf numFmtId="3" fontId="12" fillId="0" borderId="24" xfId="0" applyNumberFormat="1" applyFont="1" applyFill="1" applyBorder="1" applyAlignment="1" applyProtection="1">
      <alignment/>
      <protection locked="0"/>
    </xf>
    <xf numFmtId="3" fontId="12" fillId="0" borderId="47" xfId="0" applyNumberFormat="1" applyFont="1" applyFill="1" applyBorder="1" applyAlignment="1" applyProtection="1">
      <alignment/>
      <protection locked="0"/>
    </xf>
    <xf numFmtId="3" fontId="10" fillId="0" borderId="26" xfId="0" applyNumberFormat="1" applyFont="1" applyBorder="1" applyAlignment="1">
      <alignment/>
    </xf>
    <xf numFmtId="3" fontId="10" fillId="0" borderId="26" xfId="0" applyNumberFormat="1" applyFont="1" applyFill="1" applyBorder="1" applyAlignment="1" applyProtection="1">
      <alignment vertical="center" wrapText="1"/>
      <protection locked="0"/>
    </xf>
    <xf numFmtId="3" fontId="12" fillId="0" borderId="25" xfId="0" applyNumberFormat="1" applyFont="1" applyFill="1" applyBorder="1" applyAlignment="1" applyProtection="1">
      <alignment wrapText="1"/>
      <protection locked="0"/>
    </xf>
    <xf numFmtId="3" fontId="10" fillId="0" borderId="26" xfId="0" applyNumberFormat="1" applyFont="1" applyFill="1" applyBorder="1" applyAlignment="1" applyProtection="1">
      <alignment/>
      <protection locked="0"/>
    </xf>
    <xf numFmtId="4" fontId="24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69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0" xfId="0" applyNumberFormat="1" applyFont="1" applyFill="1" applyBorder="1" applyAlignment="1" applyProtection="1">
      <alignment/>
      <protection locked="0"/>
    </xf>
    <xf numFmtId="0" fontId="43" fillId="0" borderId="0" xfId="0" applyFont="1" applyAlignment="1">
      <alignment/>
    </xf>
    <xf numFmtId="3" fontId="44" fillId="0" borderId="0" xfId="0" applyNumberFormat="1" applyFont="1" applyFill="1" applyBorder="1" applyAlignment="1" applyProtection="1">
      <alignment horizontal="right"/>
      <protection locked="0"/>
    </xf>
    <xf numFmtId="3" fontId="45" fillId="0" borderId="0" xfId="0" applyNumberFormat="1" applyFont="1" applyFill="1" applyBorder="1" applyAlignment="1" applyProtection="1">
      <alignment horizontal="centerContinuous"/>
      <protection locked="0"/>
    </xf>
    <xf numFmtId="0" fontId="44" fillId="0" borderId="0" xfId="0" applyFont="1" applyBorder="1" applyAlignment="1">
      <alignment horizontal="center"/>
    </xf>
    <xf numFmtId="3" fontId="44" fillId="0" borderId="0" xfId="0" applyNumberFormat="1" applyFont="1" applyAlignment="1">
      <alignment/>
    </xf>
    <xf numFmtId="3" fontId="45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45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5" fillId="0" borderId="28" xfId="0" applyNumberFormat="1" applyFont="1" applyFill="1" applyBorder="1" applyAlignment="1" applyProtection="1">
      <alignment horizontal="center" vertical="center" wrapText="1"/>
      <protection locked="0"/>
    </xf>
    <xf numFmtId="184" fontId="45" fillId="0" borderId="21" xfId="0" applyNumberFormat="1" applyFont="1" applyFill="1" applyBorder="1" applyAlignment="1" applyProtection="1">
      <alignment horizontal="center" vertical="center" wrapText="1"/>
      <protection locked="0"/>
    </xf>
    <xf numFmtId="184" fontId="45" fillId="0" borderId="20" xfId="0" applyNumberFormat="1" applyFont="1" applyFill="1" applyBorder="1" applyAlignment="1" applyProtection="1">
      <alignment horizontal="center" vertical="center" wrapText="1"/>
      <protection locked="0"/>
    </xf>
    <xf numFmtId="184" fontId="45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45" fillId="0" borderId="19" xfId="0" applyNumberFormat="1" applyFont="1" applyFill="1" applyBorder="1" applyAlignment="1" applyProtection="1">
      <alignment/>
      <protection locked="0"/>
    </xf>
    <xf numFmtId="3" fontId="45" fillId="0" borderId="21" xfId="0" applyNumberFormat="1" applyFont="1" applyFill="1" applyBorder="1" applyAlignment="1" applyProtection="1">
      <alignment/>
      <protection locked="0"/>
    </xf>
    <xf numFmtId="3" fontId="45" fillId="0" borderId="28" xfId="0" applyNumberFormat="1" applyFont="1" applyFill="1" applyBorder="1" applyAlignment="1" applyProtection="1">
      <alignment/>
      <protection locked="0"/>
    </xf>
    <xf numFmtId="4" fontId="45" fillId="0" borderId="28" xfId="0" applyNumberFormat="1" applyFont="1" applyFill="1" applyBorder="1" applyAlignment="1" applyProtection="1">
      <alignment/>
      <protection locked="0"/>
    </xf>
    <xf numFmtId="3" fontId="45" fillId="0" borderId="23" xfId="0" applyNumberFormat="1" applyFont="1" applyFill="1" applyBorder="1" applyAlignment="1" applyProtection="1">
      <alignment/>
      <protection locked="0"/>
    </xf>
    <xf numFmtId="3" fontId="45" fillId="0" borderId="18" xfId="0" applyNumberFormat="1" applyFont="1" applyFill="1" applyBorder="1" applyAlignment="1" applyProtection="1">
      <alignment/>
      <protection locked="0"/>
    </xf>
    <xf numFmtId="3" fontId="45" fillId="0" borderId="44" xfId="0" applyNumberFormat="1" applyFont="1" applyFill="1" applyBorder="1" applyAlignment="1" applyProtection="1">
      <alignment/>
      <protection locked="0"/>
    </xf>
    <xf numFmtId="3" fontId="46" fillId="0" borderId="19" xfId="0" applyNumberFormat="1" applyFont="1" applyFill="1" applyBorder="1" applyAlignment="1" applyProtection="1">
      <alignment/>
      <protection locked="0"/>
    </xf>
    <xf numFmtId="3" fontId="46" fillId="0" borderId="21" xfId="0" applyNumberFormat="1" applyFont="1" applyFill="1" applyBorder="1" applyAlignment="1" applyProtection="1">
      <alignment/>
      <protection locked="0"/>
    </xf>
    <xf numFmtId="3" fontId="46" fillId="0" borderId="28" xfId="0" applyNumberFormat="1" applyFont="1" applyFill="1" applyBorder="1" applyAlignment="1" applyProtection="1">
      <alignment/>
      <protection locked="0"/>
    </xf>
    <xf numFmtId="3" fontId="44" fillId="0" borderId="23" xfId="0" applyNumberFormat="1" applyFont="1" applyFill="1" applyBorder="1" applyAlignment="1" applyProtection="1">
      <alignment/>
      <protection locked="0"/>
    </xf>
    <xf numFmtId="3" fontId="44" fillId="0" borderId="73" xfId="0" applyNumberFormat="1" applyFont="1" applyFill="1" applyBorder="1" applyAlignment="1" applyProtection="1">
      <alignment/>
      <protection locked="0"/>
    </xf>
    <xf numFmtId="3" fontId="44" fillId="0" borderId="50" xfId="0" applyNumberFormat="1" applyFont="1" applyFill="1" applyBorder="1" applyAlignment="1" applyProtection="1">
      <alignment/>
      <protection locked="0"/>
    </xf>
    <xf numFmtId="4" fontId="44" fillId="0" borderId="69" xfId="0" applyNumberFormat="1" applyFont="1" applyFill="1" applyBorder="1" applyAlignment="1" applyProtection="1">
      <alignment/>
      <protection locked="0"/>
    </xf>
    <xf numFmtId="3" fontId="44" fillId="0" borderId="16" xfId="0" applyNumberFormat="1" applyFont="1" applyFill="1" applyBorder="1" applyAlignment="1" applyProtection="1">
      <alignment/>
      <protection locked="0"/>
    </xf>
    <xf numFmtId="3" fontId="44" fillId="0" borderId="10" xfId="0" applyNumberFormat="1" applyFont="1" applyFill="1" applyBorder="1" applyAlignment="1" applyProtection="1">
      <alignment/>
      <protection locked="0"/>
    </xf>
    <xf numFmtId="3" fontId="44" fillId="0" borderId="14" xfId="0" applyNumberFormat="1" applyFont="1" applyFill="1" applyBorder="1" applyAlignment="1" applyProtection="1">
      <alignment/>
      <protection locked="0"/>
    </xf>
    <xf numFmtId="3" fontId="44" fillId="0" borderId="32" xfId="0" applyNumberFormat="1" applyFont="1" applyFill="1" applyBorder="1" applyAlignment="1" applyProtection="1">
      <alignment/>
      <protection locked="0"/>
    </xf>
    <xf numFmtId="4" fontId="44" fillId="0" borderId="29" xfId="0" applyNumberFormat="1" applyFont="1" applyFill="1" applyBorder="1" applyAlignment="1" applyProtection="1">
      <alignment/>
      <protection locked="0"/>
    </xf>
    <xf numFmtId="3" fontId="44" fillId="0" borderId="11" xfId="0" applyNumberFormat="1" applyFont="1" applyBorder="1" applyAlignment="1">
      <alignment/>
    </xf>
    <xf numFmtId="3" fontId="44" fillId="0" borderId="17" xfId="0" applyNumberFormat="1" applyFont="1" applyFill="1" applyBorder="1" applyAlignment="1" applyProtection="1">
      <alignment/>
      <protection locked="0"/>
    </xf>
    <xf numFmtId="3" fontId="44" fillId="0" borderId="42" xfId="0" applyNumberFormat="1" applyFont="1" applyFill="1" applyBorder="1" applyAlignment="1" applyProtection="1">
      <alignment/>
      <protection locked="0"/>
    </xf>
    <xf numFmtId="3" fontId="44" fillId="0" borderId="55" xfId="0" applyNumberFormat="1" applyFont="1" applyFill="1" applyBorder="1" applyAlignment="1" applyProtection="1">
      <alignment/>
      <protection locked="0"/>
    </xf>
    <xf numFmtId="3" fontId="44" fillId="0" borderId="68" xfId="0" applyNumberFormat="1" applyFont="1" applyFill="1" applyBorder="1" applyAlignment="1" applyProtection="1">
      <alignment/>
      <protection locked="0"/>
    </xf>
    <xf numFmtId="3" fontId="44" fillId="0" borderId="11" xfId="0" applyNumberFormat="1" applyFont="1" applyFill="1" applyBorder="1" applyAlignment="1" applyProtection="1">
      <alignment/>
      <protection locked="0"/>
    </xf>
    <xf numFmtId="3" fontId="44" fillId="0" borderId="13" xfId="0" applyNumberFormat="1" applyFont="1" applyFill="1" applyBorder="1" applyAlignment="1" applyProtection="1">
      <alignment/>
      <protection locked="0"/>
    </xf>
    <xf numFmtId="3" fontId="44" fillId="0" borderId="29" xfId="0" applyNumberFormat="1" applyFont="1" applyFill="1" applyBorder="1" applyAlignment="1" applyProtection="1">
      <alignment/>
      <protection locked="0"/>
    </xf>
    <xf numFmtId="3" fontId="44" fillId="0" borderId="23" xfId="0" applyNumberFormat="1" applyFont="1" applyBorder="1" applyAlignment="1">
      <alignment/>
    </xf>
    <xf numFmtId="0" fontId="44" fillId="0" borderId="11" xfId="64" applyFont="1" applyFill="1" applyBorder="1">
      <alignment/>
      <protection/>
    </xf>
    <xf numFmtId="0" fontId="46" fillId="0" borderId="19" xfId="0" applyFont="1" applyBorder="1" applyAlignment="1">
      <alignment/>
    </xf>
    <xf numFmtId="3" fontId="46" fillId="0" borderId="21" xfId="0" applyNumberFormat="1" applyFont="1" applyBorder="1" applyAlignment="1">
      <alignment/>
    </xf>
    <xf numFmtId="3" fontId="46" fillId="0" borderId="28" xfId="0" applyNumberFormat="1" applyFont="1" applyBorder="1" applyAlignment="1">
      <alignment/>
    </xf>
    <xf numFmtId="3" fontId="45" fillId="0" borderId="45" xfId="0" applyNumberFormat="1" applyFont="1" applyFill="1" applyBorder="1" applyAlignment="1" applyProtection="1">
      <alignment/>
      <protection locked="0"/>
    </xf>
    <xf numFmtId="3" fontId="45" fillId="0" borderId="73" xfId="0" applyNumberFormat="1" applyFont="1" applyFill="1" applyBorder="1" applyAlignment="1" applyProtection="1">
      <alignment/>
      <protection locked="0"/>
    </xf>
    <xf numFmtId="3" fontId="45" fillId="0" borderId="50" xfId="0" applyNumberFormat="1" applyFont="1" applyFill="1" applyBorder="1" applyAlignment="1" applyProtection="1">
      <alignment/>
      <protection locked="0"/>
    </xf>
    <xf numFmtId="0" fontId="45" fillId="0" borderId="19" xfId="0" applyFont="1" applyBorder="1" applyAlignment="1">
      <alignment/>
    </xf>
    <xf numFmtId="3" fontId="45" fillId="0" borderId="21" xfId="0" applyNumberFormat="1" applyFont="1" applyBorder="1" applyAlignment="1">
      <alignment/>
    </xf>
    <xf numFmtId="3" fontId="45" fillId="0" borderId="28" xfId="0" applyNumberFormat="1" applyFont="1" applyBorder="1" applyAlignment="1">
      <alignment/>
    </xf>
    <xf numFmtId="0" fontId="44" fillId="0" borderId="19" xfId="0" applyFont="1" applyBorder="1" applyAlignment="1" applyProtection="1">
      <alignment horizontal="left" vertical="center" wrapText="1"/>
      <protection/>
    </xf>
    <xf numFmtId="3" fontId="44" fillId="0" borderId="21" xfId="0" applyNumberFormat="1" applyFont="1" applyFill="1" applyBorder="1" applyAlignment="1">
      <alignment/>
    </xf>
    <xf numFmtId="3" fontId="44" fillId="0" borderId="28" xfId="0" applyNumberFormat="1" applyFont="1" applyFill="1" applyBorder="1" applyAlignment="1">
      <alignment/>
    </xf>
    <xf numFmtId="3" fontId="44" fillId="0" borderId="10" xfId="0" applyNumberFormat="1" applyFont="1" applyBorder="1" applyAlignment="1">
      <alignment/>
    </xf>
    <xf numFmtId="3" fontId="45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45" fillId="0" borderId="20" xfId="0" applyNumberFormat="1" applyFont="1" applyFill="1" applyBorder="1" applyAlignment="1" applyProtection="1">
      <alignment/>
      <protection locked="0"/>
    </xf>
    <xf numFmtId="3" fontId="45" fillId="0" borderId="66" xfId="0" applyNumberFormat="1" applyFont="1" applyFill="1" applyBorder="1" applyAlignment="1" applyProtection="1">
      <alignment/>
      <protection locked="0"/>
    </xf>
    <xf numFmtId="3" fontId="46" fillId="0" borderId="20" xfId="0" applyNumberFormat="1" applyFont="1" applyFill="1" applyBorder="1" applyAlignment="1" applyProtection="1">
      <alignment/>
      <protection locked="0"/>
    </xf>
    <xf numFmtId="3" fontId="44" fillId="0" borderId="38" xfId="0" applyNumberFormat="1" applyFont="1" applyFill="1" applyBorder="1" applyAlignment="1" applyProtection="1">
      <alignment/>
      <protection locked="0"/>
    </xf>
    <xf numFmtId="3" fontId="44" fillId="0" borderId="15" xfId="0" applyNumberFormat="1" applyFont="1" applyFill="1" applyBorder="1" applyAlignment="1" applyProtection="1">
      <alignment/>
      <protection locked="0"/>
    </xf>
    <xf numFmtId="3" fontId="44" fillId="0" borderId="52" xfId="0" applyNumberFormat="1" applyFont="1" applyFill="1" applyBorder="1" applyAlignment="1" applyProtection="1">
      <alignment/>
      <protection locked="0"/>
    </xf>
    <xf numFmtId="3" fontId="44" fillId="0" borderId="51" xfId="0" applyNumberFormat="1" applyFont="1" applyFill="1" applyBorder="1" applyAlignment="1" applyProtection="1">
      <alignment/>
      <protection locked="0"/>
    </xf>
    <xf numFmtId="3" fontId="44" fillId="0" borderId="12" xfId="0" applyNumberFormat="1" applyFont="1" applyFill="1" applyBorder="1" applyAlignment="1" applyProtection="1">
      <alignment/>
      <protection locked="0"/>
    </xf>
    <xf numFmtId="3" fontId="46" fillId="0" borderId="20" xfId="0" applyNumberFormat="1" applyFont="1" applyBorder="1" applyAlignment="1">
      <alignment/>
    </xf>
    <xf numFmtId="3" fontId="45" fillId="0" borderId="38" xfId="0" applyNumberFormat="1" applyFont="1" applyFill="1" applyBorder="1" applyAlignment="1" applyProtection="1">
      <alignment/>
      <protection locked="0"/>
    </xf>
    <xf numFmtId="3" fontId="45" fillId="0" borderId="20" xfId="0" applyNumberFormat="1" applyFont="1" applyBorder="1" applyAlignment="1">
      <alignment/>
    </xf>
    <xf numFmtId="0" fontId="44" fillId="0" borderId="20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22" xfId="0" applyFont="1" applyBorder="1" applyAlignment="1">
      <alignment horizontal="center"/>
    </xf>
    <xf numFmtId="3" fontId="24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 horizontal="center"/>
    </xf>
    <xf numFmtId="9" fontId="24" fillId="0" borderId="15" xfId="0" applyNumberFormat="1" applyFont="1" applyBorder="1" applyAlignment="1">
      <alignment horizontal="center"/>
    </xf>
    <xf numFmtId="3" fontId="24" fillId="0" borderId="70" xfId="0" applyNumberFormat="1" applyFont="1" applyBorder="1" applyAlignment="1">
      <alignment/>
    </xf>
    <xf numFmtId="0" fontId="24" fillId="0" borderId="15" xfId="0" applyFont="1" applyBorder="1" applyAlignment="1">
      <alignment horizontal="center"/>
    </xf>
    <xf numFmtId="0" fontId="23" fillId="0" borderId="61" xfId="0" applyFont="1" applyBorder="1" applyAlignment="1">
      <alignment/>
    </xf>
    <xf numFmtId="3" fontId="23" fillId="0" borderId="38" xfId="0" applyNumberFormat="1" applyFont="1" applyBorder="1" applyAlignment="1">
      <alignment/>
    </xf>
    <xf numFmtId="9" fontId="23" fillId="0" borderId="38" xfId="0" applyNumberFormat="1" applyFont="1" applyBorder="1" applyAlignment="1">
      <alignment horizontal="center"/>
    </xf>
    <xf numFmtId="3" fontId="23" fillId="0" borderId="69" xfId="0" applyNumberFormat="1" applyFont="1" applyBorder="1" applyAlignment="1">
      <alignment/>
    </xf>
    <xf numFmtId="3" fontId="23" fillId="0" borderId="73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0" fontId="23" fillId="0" borderId="21" xfId="0" applyFont="1" applyBorder="1" applyAlignment="1">
      <alignment/>
    </xf>
    <xf numFmtId="0" fontId="24" fillId="0" borderId="49" xfId="0" applyFont="1" applyBorder="1" applyAlignment="1">
      <alignment/>
    </xf>
    <xf numFmtId="3" fontId="24" fillId="0" borderId="58" xfId="0" applyNumberFormat="1" applyFont="1" applyBorder="1" applyAlignment="1">
      <alignment/>
    </xf>
    <xf numFmtId="3" fontId="24" fillId="0" borderId="58" xfId="0" applyNumberFormat="1" applyFont="1" applyBorder="1" applyAlignment="1">
      <alignment horizontal="center"/>
    </xf>
    <xf numFmtId="9" fontId="24" fillId="0" borderId="58" xfId="0" applyNumberFormat="1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4" fillId="0" borderId="57" xfId="0" applyFont="1" applyBorder="1" applyAlignment="1">
      <alignment/>
    </xf>
    <xf numFmtId="3" fontId="24" fillId="0" borderId="76" xfId="0" applyNumberFormat="1" applyFont="1" applyBorder="1" applyAlignment="1">
      <alignment/>
    </xf>
    <xf numFmtId="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1" fillId="0" borderId="12" xfId="0" applyNumberFormat="1" applyFont="1" applyBorder="1" applyAlignment="1">
      <alignment horizontal="right" vertical="top" wrapText="1"/>
    </xf>
    <xf numFmtId="3" fontId="0" fillId="0" borderId="5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0" fontId="11" fillId="0" borderId="39" xfId="0" applyFont="1" applyBorder="1" applyAlignment="1">
      <alignment/>
    </xf>
    <xf numFmtId="0" fontId="11" fillId="0" borderId="45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/>
    </xf>
    <xf numFmtId="0" fontId="37" fillId="0" borderId="20" xfId="0" applyFont="1" applyBorder="1" applyAlignment="1">
      <alignment horizontal="center"/>
    </xf>
    <xf numFmtId="3" fontId="1" fillId="0" borderId="51" xfId="0" applyNumberFormat="1" applyFont="1" applyBorder="1" applyAlignment="1">
      <alignment horizontal="right" vertical="top" wrapText="1"/>
    </xf>
    <xf numFmtId="0" fontId="12" fillId="0" borderId="39" xfId="0" applyFont="1" applyBorder="1" applyAlignment="1">
      <alignment horizontal="right"/>
    </xf>
    <xf numFmtId="0" fontId="37" fillId="0" borderId="14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center" wrapText="1"/>
    </xf>
    <xf numFmtId="3" fontId="38" fillId="0" borderId="33" xfId="0" applyNumberFormat="1" applyFont="1" applyBorder="1" applyAlignment="1">
      <alignment horizontal="right" vertical="top" wrapText="1"/>
    </xf>
    <xf numFmtId="3" fontId="38" fillId="0" borderId="78" xfId="0" applyNumberFormat="1" applyFont="1" applyBorder="1" applyAlignment="1">
      <alignment horizontal="right" vertical="top" wrapText="1"/>
    </xf>
    <xf numFmtId="3" fontId="37" fillId="0" borderId="27" xfId="0" applyNumberFormat="1" applyFont="1" applyBorder="1" applyAlignment="1">
      <alignment horizontal="right" vertical="top" wrapText="1"/>
    </xf>
    <xf numFmtId="3" fontId="38" fillId="0" borderId="31" xfId="0" applyNumberFormat="1" applyFont="1" applyBorder="1" applyAlignment="1">
      <alignment horizontal="right" vertical="top" wrapText="1"/>
    </xf>
    <xf numFmtId="3" fontId="10" fillId="0" borderId="34" xfId="0" applyNumberFormat="1" applyFont="1" applyBorder="1" applyAlignment="1">
      <alignment horizontal="right" wrapText="1"/>
    </xf>
    <xf numFmtId="0" fontId="37" fillId="0" borderId="55" xfId="0" applyFont="1" applyBorder="1" applyAlignment="1">
      <alignment horizontal="left" vertical="top" wrapText="1"/>
    </xf>
    <xf numFmtId="0" fontId="37" fillId="0" borderId="21" xfId="0" applyFont="1" applyBorder="1" applyAlignment="1">
      <alignment horizontal="left" vertical="top" wrapText="1"/>
    </xf>
    <xf numFmtId="0" fontId="38" fillId="0" borderId="62" xfId="0" applyFont="1" applyBorder="1" applyAlignment="1">
      <alignment horizontal="center" vertical="top" wrapText="1"/>
    </xf>
    <xf numFmtId="0" fontId="38" fillId="0" borderId="55" xfId="0" applyFont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5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35" fillId="0" borderId="34" xfId="0" applyFont="1" applyBorder="1" applyAlignment="1">
      <alignment horizont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15" xfId="0" applyNumberFormat="1" applyFont="1" applyBorder="1" applyAlignment="1">
      <alignment horizontal="right" vertical="center" wrapText="1"/>
    </xf>
    <xf numFmtId="3" fontId="11" fillId="0" borderId="32" xfId="0" applyNumberFormat="1" applyFont="1" applyBorder="1" applyAlignment="1">
      <alignment horizontal="right" vertical="center" wrapText="1"/>
    </xf>
    <xf numFmtId="3" fontId="11" fillId="0" borderId="30" xfId="0" applyNumberFormat="1" applyFont="1" applyBorder="1" applyAlignment="1">
      <alignment horizontal="right" vertical="center" wrapText="1"/>
    </xf>
    <xf numFmtId="3" fontId="11" fillId="0" borderId="51" xfId="0" applyNumberFormat="1" applyFont="1" applyBorder="1" applyAlignment="1">
      <alignment horizontal="right" vertical="center" wrapText="1"/>
    </xf>
    <xf numFmtId="3" fontId="11" fillId="0" borderId="52" xfId="0" applyNumberFormat="1" applyFont="1" applyBorder="1" applyAlignment="1">
      <alignment horizontal="right" vertical="center" wrapText="1"/>
    </xf>
    <xf numFmtId="3" fontId="11" fillId="0" borderId="42" xfId="0" applyNumberFormat="1" applyFont="1" applyBorder="1" applyAlignment="1">
      <alignment horizontal="right" vertical="center" wrapText="1"/>
    </xf>
    <xf numFmtId="3" fontId="11" fillId="0" borderId="77" xfId="0" applyNumberFormat="1" applyFont="1" applyBorder="1" applyAlignment="1">
      <alignment horizontal="right" vertical="center" wrapText="1"/>
    </xf>
    <xf numFmtId="3" fontId="35" fillId="0" borderId="20" xfId="0" applyNumberFormat="1" applyFont="1" applyBorder="1" applyAlignment="1">
      <alignment horizontal="right" vertical="center" wrapText="1"/>
    </xf>
    <xf numFmtId="3" fontId="35" fillId="0" borderId="28" xfId="0" applyNumberFormat="1" applyFont="1" applyBorder="1" applyAlignment="1">
      <alignment horizontal="right" vertical="center" wrapText="1"/>
    </xf>
    <xf numFmtId="3" fontId="35" fillId="0" borderId="22" xfId="0" applyNumberFormat="1" applyFont="1" applyBorder="1" applyAlignment="1">
      <alignment horizontal="right" vertical="center" wrapText="1"/>
    </xf>
    <xf numFmtId="3" fontId="11" fillId="0" borderId="29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35" fillId="0" borderId="21" xfId="0" applyNumberFormat="1" applyFont="1" applyBorder="1" applyAlignment="1">
      <alignment horizontal="right" vertical="center" wrapText="1"/>
    </xf>
    <xf numFmtId="0" fontId="10" fillId="0" borderId="35" xfId="0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right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35" fillId="0" borderId="36" xfId="0" applyNumberFormat="1" applyFont="1" applyBorder="1" applyAlignment="1">
      <alignment horizontal="right" vertical="center" wrapText="1"/>
    </xf>
    <xf numFmtId="3" fontId="35" fillId="0" borderId="40" xfId="0" applyNumberFormat="1" applyFont="1" applyBorder="1" applyAlignment="1">
      <alignment horizontal="right" vertical="center" wrapText="1"/>
    </xf>
    <xf numFmtId="3" fontId="35" fillId="0" borderId="84" xfId="0" applyNumberFormat="1" applyFont="1" applyBorder="1" applyAlignment="1">
      <alignment horizontal="right" vertical="center" wrapText="1"/>
    </xf>
    <xf numFmtId="3" fontId="35" fillId="0" borderId="0" xfId="0" applyNumberFormat="1" applyFont="1" applyBorder="1" applyAlignment="1">
      <alignment horizontal="right" vertical="center" wrapText="1"/>
    </xf>
    <xf numFmtId="3" fontId="11" fillId="0" borderId="38" xfId="0" applyNumberFormat="1" applyFont="1" applyBorder="1" applyAlignment="1">
      <alignment horizontal="right" vertical="center" wrapText="1"/>
    </xf>
    <xf numFmtId="3" fontId="11" fillId="0" borderId="73" xfId="0" applyNumberFormat="1" applyFont="1" applyBorder="1" applyAlignment="1">
      <alignment horizontal="right" vertical="center" wrapText="1"/>
    </xf>
    <xf numFmtId="3" fontId="11" fillId="0" borderId="69" xfId="0" applyNumberFormat="1" applyFont="1" applyBorder="1" applyAlignment="1">
      <alignment horizontal="right" vertical="center" wrapText="1"/>
    </xf>
    <xf numFmtId="3" fontId="35" fillId="0" borderId="76" xfId="0" applyNumberFormat="1" applyFont="1" applyBorder="1" applyAlignment="1">
      <alignment horizontal="right" vertical="center" wrapText="1"/>
    </xf>
    <xf numFmtId="0" fontId="38" fillId="0" borderId="5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3" fontId="1" fillId="0" borderId="51" xfId="0" applyNumberFormat="1" applyFont="1" applyBorder="1" applyAlignment="1">
      <alignment horizontal="right" vertical="center" wrapText="1"/>
    </xf>
    <xf numFmtId="3" fontId="1" fillId="0" borderId="34" xfId="0" applyNumberFormat="1" applyFont="1" applyBorder="1" applyAlignment="1">
      <alignment horizontal="right" vertical="center" wrapText="1"/>
    </xf>
    <xf numFmtId="0" fontId="37" fillId="0" borderId="49" xfId="0" applyFont="1" applyBorder="1" applyAlignment="1">
      <alignment horizontal="center" vertical="top" wrapText="1"/>
    </xf>
    <xf numFmtId="0" fontId="37" fillId="0" borderId="58" xfId="0" applyFont="1" applyBorder="1" applyAlignment="1">
      <alignment horizontal="left" vertical="top" wrapText="1"/>
    </xf>
    <xf numFmtId="3" fontId="1" fillId="0" borderId="58" xfId="0" applyNumberFormat="1" applyFont="1" applyBorder="1" applyAlignment="1">
      <alignment horizontal="right" vertical="center" wrapText="1"/>
    </xf>
    <xf numFmtId="3" fontId="35" fillId="0" borderId="58" xfId="0" applyNumberFormat="1" applyFont="1" applyBorder="1" applyAlignment="1">
      <alignment horizontal="right" vertical="center" wrapText="1"/>
    </xf>
    <xf numFmtId="3" fontId="35" fillId="0" borderId="57" xfId="0" applyNumberFormat="1" applyFont="1" applyBorder="1" applyAlignment="1">
      <alignment horizontal="right" vertical="center" wrapText="1"/>
    </xf>
    <xf numFmtId="3" fontId="11" fillId="0" borderId="55" xfId="0" applyNumberFormat="1" applyFont="1" applyBorder="1" applyAlignment="1">
      <alignment horizontal="right" vertical="center" wrapText="1"/>
    </xf>
    <xf numFmtId="3" fontId="11" fillId="0" borderId="75" xfId="0" applyNumberFormat="1" applyFont="1" applyBorder="1" applyAlignment="1">
      <alignment horizontal="right" vertical="center" wrapText="1"/>
    </xf>
    <xf numFmtId="0" fontId="38" fillId="0" borderId="47" xfId="0" applyFont="1" applyBorder="1" applyAlignment="1">
      <alignment horizontal="center" vertical="top" wrapText="1"/>
    </xf>
    <xf numFmtId="0" fontId="38" fillId="0" borderId="52" xfId="0" applyFont="1" applyBorder="1" applyAlignment="1">
      <alignment horizontal="left" vertical="top" wrapText="1"/>
    </xf>
    <xf numFmtId="3" fontId="0" fillId="0" borderId="52" xfId="0" applyNumberFormat="1" applyFont="1" applyBorder="1" applyAlignment="1">
      <alignment horizontal="right" vertical="center" wrapText="1"/>
    </xf>
    <xf numFmtId="0" fontId="11" fillId="0" borderId="26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1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43" fillId="34" borderId="61" xfId="0" applyFont="1" applyFill="1" applyBorder="1" applyAlignment="1">
      <alignment horizontal="center" vertical="top" wrapText="1"/>
    </xf>
    <xf numFmtId="0" fontId="43" fillId="34" borderId="38" xfId="0" applyFont="1" applyFill="1" applyBorder="1" applyAlignment="1">
      <alignment horizontal="center" vertical="top" wrapText="1"/>
    </xf>
    <xf numFmtId="0" fontId="43" fillId="34" borderId="50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3" fontId="1" fillId="0" borderId="32" xfId="0" applyNumberFormat="1" applyFont="1" applyBorder="1" applyAlignment="1">
      <alignment horizontal="right" vertical="top" wrapText="1"/>
    </xf>
    <xf numFmtId="0" fontId="0" fillId="0" borderId="24" xfId="0" applyFont="1" applyBorder="1" applyAlignment="1">
      <alignment horizontal="center" vertical="top" wrapText="1"/>
    </xf>
    <xf numFmtId="3" fontId="0" fillId="0" borderId="32" xfId="0" applyNumberFormat="1" applyFont="1" applyBorder="1" applyAlignment="1">
      <alignment horizontal="right" vertical="top" wrapText="1"/>
    </xf>
    <xf numFmtId="0" fontId="0" fillId="0" borderId="62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left" vertical="top" wrapText="1"/>
    </xf>
    <xf numFmtId="3" fontId="0" fillId="0" borderId="68" xfId="0" applyNumberFormat="1" applyFont="1" applyBorder="1" applyAlignment="1">
      <alignment horizontal="right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29" xfId="0" applyNumberFormat="1" applyFont="1" applyBorder="1" applyAlignment="1">
      <alignment horizontal="right" vertical="top" wrapText="1"/>
    </xf>
    <xf numFmtId="0" fontId="43" fillId="34" borderId="62" xfId="0" applyFont="1" applyFill="1" applyBorder="1" applyAlignment="1">
      <alignment horizontal="center" vertical="top" wrapText="1"/>
    </xf>
    <xf numFmtId="0" fontId="43" fillId="34" borderId="51" xfId="0" applyFont="1" applyFill="1" applyBorder="1" applyAlignment="1">
      <alignment horizontal="center" vertical="top" wrapText="1"/>
    </xf>
    <xf numFmtId="0" fontId="43" fillId="34" borderId="68" xfId="0" applyFont="1" applyFill="1" applyBorder="1" applyAlignment="1">
      <alignment horizontal="center" vertical="top" wrapText="1"/>
    </xf>
    <xf numFmtId="0" fontId="43" fillId="34" borderId="49" xfId="0" applyFont="1" applyFill="1" applyBorder="1" applyAlignment="1">
      <alignment horizontal="center" vertical="top" wrapText="1"/>
    </xf>
    <xf numFmtId="0" fontId="43" fillId="34" borderId="58" xfId="0" applyFont="1" applyFill="1" applyBorder="1" applyAlignment="1">
      <alignment horizontal="center" vertical="top" wrapText="1"/>
    </xf>
    <xf numFmtId="0" fontId="43" fillId="34" borderId="59" xfId="0" applyFont="1" applyFill="1" applyBorder="1" applyAlignment="1">
      <alignment horizontal="center" vertical="top" wrapText="1"/>
    </xf>
    <xf numFmtId="0" fontId="43" fillId="34" borderId="61" xfId="0" applyFont="1" applyFill="1" applyBorder="1" applyAlignment="1">
      <alignment horizontal="center" vertical="center" wrapText="1"/>
    </xf>
    <xf numFmtId="0" fontId="43" fillId="34" borderId="38" xfId="0" applyFont="1" applyFill="1" applyBorder="1" applyAlignment="1">
      <alignment horizontal="center" vertical="center" wrapText="1"/>
    </xf>
    <xf numFmtId="0" fontId="43" fillId="34" borderId="50" xfId="0" applyFont="1" applyFill="1" applyBorder="1" applyAlignment="1">
      <alignment horizontal="center" vertical="center" wrapText="1"/>
    </xf>
    <xf numFmtId="0" fontId="43" fillId="34" borderId="26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8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/>
    </xf>
    <xf numFmtId="0" fontId="0" fillId="0" borderId="52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0" borderId="26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/>
    </xf>
    <xf numFmtId="0" fontId="38" fillId="0" borderId="24" xfId="0" applyFont="1" applyFill="1" applyBorder="1" applyAlignment="1">
      <alignment horizontal="left"/>
    </xf>
    <xf numFmtId="0" fontId="38" fillId="0" borderId="43" xfId="0" applyFont="1" applyFill="1" applyBorder="1" applyAlignment="1">
      <alignment horizontal="left"/>
    </xf>
    <xf numFmtId="0" fontId="37" fillId="0" borderId="19" xfId="0" applyFont="1" applyFill="1" applyBorder="1" applyAlignment="1">
      <alignment horizontal="left"/>
    </xf>
    <xf numFmtId="0" fontId="37" fillId="0" borderId="61" xfId="0" applyFont="1" applyFill="1" applyBorder="1" applyAlignment="1">
      <alignment horizontal="left"/>
    </xf>
    <xf numFmtId="0" fontId="37" fillId="0" borderId="24" xfId="0" applyFont="1" applyFill="1" applyBorder="1" applyAlignment="1">
      <alignment horizontal="left"/>
    </xf>
    <xf numFmtId="0" fontId="37" fillId="0" borderId="26" xfId="0" applyFont="1" applyFill="1" applyBorder="1" applyAlignment="1">
      <alignment horizontal="left"/>
    </xf>
    <xf numFmtId="0" fontId="38" fillId="0" borderId="24" xfId="0" applyFont="1" applyFill="1" applyBorder="1" applyAlignment="1">
      <alignment/>
    </xf>
    <xf numFmtId="0" fontId="37" fillId="0" borderId="23" xfId="0" applyFont="1" applyFill="1" applyBorder="1" applyAlignment="1">
      <alignment horizontal="left"/>
    </xf>
    <xf numFmtId="0" fontId="38" fillId="0" borderId="23" xfId="0" applyFont="1" applyFill="1" applyBorder="1" applyAlignment="1">
      <alignment/>
    </xf>
    <xf numFmtId="0" fontId="38" fillId="0" borderId="10" xfId="0" applyFont="1" applyFill="1" applyBorder="1" applyAlignment="1">
      <alignment horizontal="left"/>
    </xf>
    <xf numFmtId="0" fontId="37" fillId="0" borderId="10" xfId="0" applyFont="1" applyFill="1" applyBorder="1" applyAlignment="1">
      <alignment horizontal="left"/>
    </xf>
    <xf numFmtId="0" fontId="38" fillId="0" borderId="23" xfId="0" applyFont="1" applyFill="1" applyBorder="1" applyAlignment="1">
      <alignment horizontal="left"/>
    </xf>
    <xf numFmtId="0" fontId="38" fillId="0" borderId="15" xfId="0" applyFont="1" applyBorder="1" applyAlignment="1">
      <alignment/>
    </xf>
    <xf numFmtId="0" fontId="37" fillId="0" borderId="25" xfId="0" applyFont="1" applyFill="1" applyBorder="1" applyAlignment="1">
      <alignment/>
    </xf>
    <xf numFmtId="0" fontId="38" fillId="0" borderId="47" xfId="0" applyFont="1" applyFill="1" applyBorder="1" applyAlignment="1">
      <alignment horizontal="left"/>
    </xf>
    <xf numFmtId="0" fontId="37" fillId="0" borderId="26" xfId="0" applyFont="1" applyFill="1" applyBorder="1" applyAlignment="1">
      <alignment/>
    </xf>
    <xf numFmtId="0" fontId="37" fillId="0" borderId="47" xfId="0" applyFont="1" applyFill="1" applyBorder="1" applyAlignment="1">
      <alignment horizontal="left"/>
    </xf>
    <xf numFmtId="0" fontId="41" fillId="0" borderId="15" xfId="0" applyFont="1" applyBorder="1" applyAlignment="1">
      <alignment/>
    </xf>
    <xf numFmtId="0" fontId="37" fillId="0" borderId="47" xfId="0" applyFont="1" applyFill="1" applyBorder="1" applyAlignment="1">
      <alignment/>
    </xf>
    <xf numFmtId="0" fontId="37" fillId="0" borderId="16" xfId="0" applyFont="1" applyFill="1" applyBorder="1" applyAlignment="1">
      <alignment horizontal="left"/>
    </xf>
    <xf numFmtId="0" fontId="38" fillId="0" borderId="15" xfId="0" applyFont="1" applyFill="1" applyBorder="1" applyAlignment="1">
      <alignment/>
    </xf>
    <xf numFmtId="0" fontId="38" fillId="0" borderId="70" xfId="0" applyFont="1" applyFill="1" applyBorder="1" applyAlignment="1">
      <alignment horizontal="left"/>
    </xf>
    <xf numFmtId="0" fontId="37" fillId="0" borderId="0" xfId="0" applyFont="1" applyAlignment="1">
      <alignment/>
    </xf>
    <xf numFmtId="0" fontId="37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0" fontId="37" fillId="0" borderId="14" xfId="0" applyFont="1" applyFill="1" applyBorder="1" applyAlignment="1">
      <alignment/>
    </xf>
    <xf numFmtId="0" fontId="38" fillId="0" borderId="17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17" xfId="0" applyFont="1" applyFill="1" applyBorder="1" applyAlignment="1">
      <alignment horizontal="left"/>
    </xf>
    <xf numFmtId="0" fontId="37" fillId="0" borderId="21" xfId="0" applyFont="1" applyFill="1" applyBorder="1" applyAlignment="1">
      <alignment horizontal="left"/>
    </xf>
    <xf numFmtId="0" fontId="37" fillId="0" borderId="38" xfId="0" applyFont="1" applyFill="1" applyBorder="1" applyAlignment="1">
      <alignment horizontal="left"/>
    </xf>
    <xf numFmtId="0" fontId="37" fillId="0" borderId="18" xfId="0" applyFont="1" applyFill="1" applyBorder="1" applyAlignment="1">
      <alignment horizontal="left"/>
    </xf>
    <xf numFmtId="0" fontId="37" fillId="0" borderId="14" xfId="0" applyFont="1" applyFill="1" applyBorder="1" applyAlignment="1">
      <alignment horizontal="left"/>
    </xf>
    <xf numFmtId="0" fontId="37" fillId="0" borderId="17" xfId="0" applyFont="1" applyBorder="1" applyAlignment="1">
      <alignment/>
    </xf>
    <xf numFmtId="0" fontId="37" fillId="0" borderId="21" xfId="0" applyFont="1" applyFill="1" applyBorder="1" applyAlignment="1">
      <alignment/>
    </xf>
    <xf numFmtId="0" fontId="37" fillId="0" borderId="18" xfId="0" applyFont="1" applyFill="1" applyBorder="1" applyAlignment="1">
      <alignment/>
    </xf>
    <xf numFmtId="0" fontId="38" fillId="0" borderId="18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0" xfId="0" applyFont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/>
    </xf>
    <xf numFmtId="0" fontId="37" fillId="0" borderId="12" xfId="0" applyFont="1" applyFill="1" applyBorder="1" applyAlignment="1">
      <alignment/>
    </xf>
    <xf numFmtId="3" fontId="37" fillId="0" borderId="15" xfId="0" applyNumberFormat="1" applyFont="1" applyBorder="1" applyAlignment="1">
      <alignment/>
    </xf>
    <xf numFmtId="3" fontId="37" fillId="0" borderId="15" xfId="0" applyNumberFormat="1" applyFont="1" applyFill="1" applyBorder="1" applyAlignment="1">
      <alignment/>
    </xf>
    <xf numFmtId="3" fontId="38" fillId="0" borderId="15" xfId="0" applyNumberFormat="1" applyFont="1" applyBorder="1" applyAlignment="1">
      <alignment/>
    </xf>
    <xf numFmtId="3" fontId="38" fillId="0" borderId="15" xfId="0" applyNumberFormat="1" applyFont="1" applyFill="1" applyBorder="1" applyAlignment="1">
      <alignment/>
    </xf>
    <xf numFmtId="3" fontId="37" fillId="0" borderId="52" xfId="0" applyNumberFormat="1" applyFont="1" applyBorder="1" applyAlignment="1">
      <alignment/>
    </xf>
    <xf numFmtId="3" fontId="37" fillId="0" borderId="20" xfId="0" applyNumberFormat="1" applyFont="1" applyBorder="1" applyAlignment="1">
      <alignment/>
    </xf>
    <xf numFmtId="3" fontId="37" fillId="0" borderId="28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3" fontId="37" fillId="0" borderId="12" xfId="0" applyNumberFormat="1" applyFont="1" applyFill="1" applyBorder="1" applyAlignment="1">
      <alignment/>
    </xf>
    <xf numFmtId="0" fontId="38" fillId="0" borderId="52" xfId="0" applyFont="1" applyBorder="1" applyAlignment="1">
      <alignment/>
    </xf>
    <xf numFmtId="0" fontId="38" fillId="0" borderId="52" xfId="0" applyFont="1" applyFill="1" applyBorder="1" applyAlignment="1">
      <alignment/>
    </xf>
    <xf numFmtId="3" fontId="37" fillId="0" borderId="52" xfId="0" applyNumberFormat="1" applyFont="1" applyFill="1" applyBorder="1" applyAlignment="1">
      <alignment/>
    </xf>
    <xf numFmtId="3" fontId="37" fillId="0" borderId="20" xfId="0" applyNumberFormat="1" applyFont="1" applyFill="1" applyBorder="1" applyAlignment="1">
      <alignment/>
    </xf>
    <xf numFmtId="3" fontId="37" fillId="0" borderId="28" xfId="0" applyNumberFormat="1" applyFont="1" applyFill="1" applyBorder="1" applyAlignment="1">
      <alignment/>
    </xf>
    <xf numFmtId="0" fontId="38" fillId="0" borderId="12" xfId="0" applyFont="1" applyBorder="1" applyAlignment="1">
      <alignment/>
    </xf>
    <xf numFmtId="0" fontId="38" fillId="0" borderId="12" xfId="0" applyFont="1" applyFill="1" applyBorder="1" applyAlignment="1">
      <alignment/>
    </xf>
    <xf numFmtId="0" fontId="37" fillId="0" borderId="15" xfId="0" applyFont="1" applyBorder="1" applyAlignment="1">
      <alignment/>
    </xf>
    <xf numFmtId="0" fontId="37" fillId="0" borderId="15" xfId="0" applyFont="1" applyFill="1" applyBorder="1" applyAlignment="1">
      <alignment/>
    </xf>
    <xf numFmtId="3" fontId="38" fillId="0" borderId="52" xfId="0" applyNumberFormat="1" applyFont="1" applyBorder="1" applyAlignment="1">
      <alignment/>
    </xf>
    <xf numFmtId="3" fontId="38" fillId="0" borderId="52" xfId="0" applyNumberFormat="1" applyFont="1" applyFill="1" applyBorder="1" applyAlignment="1">
      <alignment/>
    </xf>
    <xf numFmtId="0" fontId="38" fillId="0" borderId="66" xfId="0" applyFont="1" applyBorder="1" applyAlignment="1">
      <alignment/>
    </xf>
    <xf numFmtId="0" fontId="38" fillId="0" borderId="66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0" fontId="11" fillId="0" borderId="26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3" fontId="35" fillId="0" borderId="28" xfId="0" applyNumberFormat="1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47" xfId="0" applyFont="1" applyBorder="1" applyAlignment="1">
      <alignment horizontal="center" vertical="top" wrapText="1"/>
    </xf>
    <xf numFmtId="0" fontId="11" fillId="0" borderId="52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center" vertical="top" wrapText="1"/>
    </xf>
    <xf numFmtId="0" fontId="35" fillId="0" borderId="20" xfId="0" applyFont="1" applyBorder="1" applyAlignment="1">
      <alignment horizontal="left" vertical="top" wrapText="1"/>
    </xf>
    <xf numFmtId="3" fontId="35" fillId="0" borderId="0" xfId="0" applyNumberFormat="1" applyFont="1" applyBorder="1" applyAlignment="1">
      <alignment/>
    </xf>
    <xf numFmtId="188" fontId="11" fillId="0" borderId="0" xfId="0" applyNumberFormat="1" applyFont="1" applyAlignment="1">
      <alignment/>
    </xf>
    <xf numFmtId="0" fontId="35" fillId="0" borderId="0" xfId="0" applyFont="1" applyAlignment="1">
      <alignment wrapText="1"/>
    </xf>
    <xf numFmtId="3" fontId="11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0" fontId="47" fillId="0" borderId="0" xfId="0" applyFont="1" applyAlignment="1">
      <alignment/>
    </xf>
    <xf numFmtId="0" fontId="41" fillId="0" borderId="0" xfId="0" applyFont="1" applyAlignment="1">
      <alignment/>
    </xf>
    <xf numFmtId="0" fontId="47" fillId="0" borderId="20" xfId="0" applyFont="1" applyBorder="1" applyAlignment="1">
      <alignment/>
    </xf>
    <xf numFmtId="0" fontId="41" fillId="0" borderId="20" xfId="0" applyFont="1" applyBorder="1" applyAlignment="1">
      <alignment/>
    </xf>
    <xf numFmtId="0" fontId="47" fillId="0" borderId="12" xfId="0" applyFont="1" applyBorder="1" applyAlignment="1">
      <alignment/>
    </xf>
    <xf numFmtId="0" fontId="41" fillId="0" borderId="12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52" xfId="0" applyFont="1" applyBorder="1" applyAlignment="1">
      <alignment/>
    </xf>
    <xf numFmtId="0" fontId="41" fillId="0" borderId="52" xfId="0" applyFont="1" applyBorder="1" applyAlignment="1">
      <alignment/>
    </xf>
    <xf numFmtId="0" fontId="41" fillId="0" borderId="15" xfId="0" applyFont="1" applyFill="1" applyBorder="1" applyAlignment="1">
      <alignment horizontal="left"/>
    </xf>
    <xf numFmtId="0" fontId="48" fillId="0" borderId="15" xfId="0" applyFont="1" applyBorder="1" applyAlignment="1">
      <alignment/>
    </xf>
    <xf numFmtId="0" fontId="39" fillId="0" borderId="15" xfId="0" applyFont="1" applyBorder="1" applyAlignment="1">
      <alignment/>
    </xf>
    <xf numFmtId="0" fontId="47" fillId="0" borderId="66" xfId="0" applyFont="1" applyBorder="1" applyAlignment="1">
      <alignment/>
    </xf>
    <xf numFmtId="0" fontId="41" fillId="0" borderId="66" xfId="0" applyFont="1" applyBorder="1" applyAlignment="1">
      <alignment/>
    </xf>
    <xf numFmtId="3" fontId="38" fillId="33" borderId="15" xfId="0" applyNumberFormat="1" applyFont="1" applyFill="1" applyBorder="1" applyAlignment="1">
      <alignment/>
    </xf>
    <xf numFmtId="3" fontId="37" fillId="33" borderId="15" xfId="0" applyNumberFormat="1" applyFont="1" applyFill="1" applyBorder="1" applyAlignment="1">
      <alignment/>
    </xf>
    <xf numFmtId="0" fontId="0" fillId="0" borderId="66" xfId="0" applyBorder="1" applyAlignment="1">
      <alignment/>
    </xf>
    <xf numFmtId="0" fontId="1" fillId="0" borderId="20" xfId="0" applyFont="1" applyBorder="1" applyAlignment="1">
      <alignment horizontal="center" vertical="center"/>
    </xf>
    <xf numFmtId="3" fontId="10" fillId="0" borderId="42" xfId="0" applyNumberFormat="1" applyFont="1" applyFill="1" applyBorder="1" applyAlignment="1">
      <alignment/>
    </xf>
    <xf numFmtId="0" fontId="0" fillId="0" borderId="34" xfId="0" applyFont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0" fontId="0" fillId="0" borderId="34" xfId="0" applyBorder="1" applyAlignment="1">
      <alignment horizontal="center" vertical="center"/>
    </xf>
    <xf numFmtId="3" fontId="24" fillId="0" borderId="34" xfId="0" applyNumberFormat="1" applyFont="1" applyBorder="1" applyAlignment="1">
      <alignment horizontal="center"/>
    </xf>
    <xf numFmtId="3" fontId="24" fillId="0" borderId="60" xfId="0" applyNumberFormat="1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3" fontId="24" fillId="0" borderId="22" xfId="0" applyNumberFormat="1" applyFont="1" applyBorder="1" applyAlignment="1">
      <alignment horizontal="center"/>
    </xf>
    <xf numFmtId="3" fontId="24" fillId="0" borderId="27" xfId="0" applyNumberFormat="1" applyFont="1" applyBorder="1" applyAlignment="1">
      <alignment horizontal="center"/>
    </xf>
    <xf numFmtId="0" fontId="24" fillId="0" borderId="49" xfId="0" applyFont="1" applyBorder="1" applyAlignment="1">
      <alignment horizontal="left"/>
    </xf>
    <xf numFmtId="0" fontId="24" fillId="0" borderId="58" xfId="0" applyFont="1" applyBorder="1" applyAlignment="1">
      <alignment horizontal="left"/>
    </xf>
    <xf numFmtId="0" fontId="24" fillId="0" borderId="59" xfId="0" applyFont="1" applyBorder="1" applyAlignment="1">
      <alignment horizontal="left"/>
    </xf>
    <xf numFmtId="0" fontId="24" fillId="0" borderId="39" xfId="0" applyFont="1" applyBorder="1" applyAlignment="1">
      <alignment horizontal="left" wrapText="1"/>
    </xf>
    <xf numFmtId="3" fontId="24" fillId="0" borderId="76" xfId="0" applyNumberFormat="1" applyFont="1" applyBorder="1" applyAlignment="1">
      <alignment/>
    </xf>
    <xf numFmtId="3" fontId="24" fillId="0" borderId="80" xfId="0" applyNumberFormat="1" applyFont="1" applyBorder="1" applyAlignment="1">
      <alignment/>
    </xf>
    <xf numFmtId="3" fontId="24" fillId="0" borderId="39" xfId="0" applyNumberFormat="1" applyFont="1" applyBorder="1" applyAlignment="1">
      <alignment/>
    </xf>
    <xf numFmtId="3" fontId="24" fillId="0" borderId="58" xfId="0" applyNumberFormat="1" applyFont="1" applyBorder="1" applyAlignment="1">
      <alignment/>
    </xf>
    <xf numFmtId="3" fontId="24" fillId="0" borderId="59" xfId="0" applyNumberFormat="1" applyFont="1" applyBorder="1" applyAlignment="1">
      <alignment/>
    </xf>
    <xf numFmtId="4" fontId="24" fillId="0" borderId="76" xfId="0" applyNumberFormat="1" applyFont="1" applyBorder="1" applyAlignment="1">
      <alignment/>
    </xf>
    <xf numFmtId="0" fontId="23" fillId="0" borderId="25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23" fillId="0" borderId="71" xfId="0" applyFont="1" applyBorder="1" applyAlignment="1">
      <alignment horizontal="left" wrapText="1" indent="1"/>
    </xf>
    <xf numFmtId="3" fontId="23" fillId="0" borderId="69" xfId="0" applyNumberFormat="1" applyFont="1" applyBorder="1" applyAlignment="1">
      <alignment/>
    </xf>
    <xf numFmtId="3" fontId="23" fillId="0" borderId="37" xfId="0" applyNumberFormat="1" applyFont="1" applyBorder="1" applyAlignment="1">
      <alignment/>
    </xf>
    <xf numFmtId="3" fontId="23" fillId="0" borderId="74" xfId="0" applyNumberFormat="1" applyFont="1" applyBorder="1" applyAlignment="1">
      <alignment/>
    </xf>
    <xf numFmtId="3" fontId="23" fillId="0" borderId="38" xfId="0" applyNumberFormat="1" applyFont="1" applyBorder="1" applyAlignment="1">
      <alignment/>
    </xf>
    <xf numFmtId="3" fontId="23" fillId="0" borderId="50" xfId="0" applyNumberFormat="1" applyFont="1" applyBorder="1" applyAlignment="1">
      <alignment/>
    </xf>
    <xf numFmtId="4" fontId="23" fillId="0" borderId="69" xfId="0" applyNumberFormat="1" applyFont="1" applyBorder="1" applyAlignment="1">
      <alignment/>
    </xf>
    <xf numFmtId="0" fontId="23" fillId="0" borderId="24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32" xfId="0" applyFont="1" applyBorder="1" applyAlignment="1">
      <alignment horizontal="left"/>
    </xf>
    <xf numFmtId="0" fontId="23" fillId="0" borderId="72" xfId="0" applyFont="1" applyBorder="1" applyAlignment="1">
      <alignment horizontal="left" wrapText="1" indent="2"/>
    </xf>
    <xf numFmtId="3" fontId="23" fillId="0" borderId="70" xfId="0" applyNumberFormat="1" applyFont="1" applyBorder="1" applyAlignment="1">
      <alignment/>
    </xf>
    <xf numFmtId="3" fontId="23" fillId="0" borderId="33" xfId="0" applyNumberFormat="1" applyFont="1" applyBorder="1" applyAlignment="1">
      <alignment/>
    </xf>
    <xf numFmtId="3" fontId="23" fillId="0" borderId="72" xfId="0" applyNumberFormat="1" applyFont="1" applyBorder="1" applyAlignment="1">
      <alignment/>
    </xf>
    <xf numFmtId="3" fontId="23" fillId="0" borderId="15" xfId="0" applyNumberFormat="1" applyFont="1" applyBorder="1" applyAlignment="1">
      <alignment/>
    </xf>
    <xf numFmtId="3" fontId="23" fillId="0" borderId="32" xfId="0" applyNumberFormat="1" applyFont="1" applyBorder="1" applyAlignment="1">
      <alignment/>
    </xf>
    <xf numFmtId="4" fontId="23" fillId="0" borderId="30" xfId="0" applyNumberFormat="1" applyFont="1" applyBorder="1" applyAlignment="1">
      <alignment/>
    </xf>
    <xf numFmtId="0" fontId="23" fillId="0" borderId="72" xfId="0" applyFont="1" applyBorder="1" applyAlignment="1">
      <alignment horizontal="left" wrapText="1" indent="1"/>
    </xf>
    <xf numFmtId="0" fontId="23" fillId="0" borderId="25" xfId="0" applyFont="1" applyFill="1" applyBorder="1" applyAlignment="1" applyProtection="1">
      <alignment horizontal="left"/>
      <protection/>
    </xf>
    <xf numFmtId="0" fontId="23" fillId="0" borderId="15" xfId="0" applyFont="1" applyFill="1" applyBorder="1" applyAlignment="1" applyProtection="1">
      <alignment horizontal="left"/>
      <protection/>
    </xf>
    <xf numFmtId="49" fontId="23" fillId="0" borderId="64" xfId="0" applyNumberFormat="1" applyFont="1" applyFill="1" applyBorder="1" applyAlignment="1" applyProtection="1">
      <alignment horizontal="left"/>
      <protection/>
    </xf>
    <xf numFmtId="0" fontId="23" fillId="0" borderId="47" xfId="0" applyFont="1" applyFill="1" applyBorder="1" applyAlignment="1" applyProtection="1">
      <alignment horizontal="left"/>
      <protection/>
    </xf>
    <xf numFmtId="0" fontId="23" fillId="0" borderId="51" xfId="0" applyFont="1" applyFill="1" applyBorder="1" applyAlignment="1" applyProtection="1">
      <alignment horizontal="left"/>
      <protection/>
    </xf>
    <xf numFmtId="0" fontId="23" fillId="0" borderId="51" xfId="0" applyFont="1" applyBorder="1" applyAlignment="1">
      <alignment horizontal="left"/>
    </xf>
    <xf numFmtId="49" fontId="23" fillId="0" borderId="53" xfId="0" applyNumberFormat="1" applyFont="1" applyFill="1" applyBorder="1" applyAlignment="1" applyProtection="1">
      <alignment horizontal="left"/>
      <protection/>
    </xf>
    <xf numFmtId="0" fontId="23" fillId="0" borderId="87" xfId="0" applyFont="1" applyBorder="1" applyAlignment="1">
      <alignment horizontal="left" wrapText="1" indent="1"/>
    </xf>
    <xf numFmtId="3" fontId="23" fillId="0" borderId="85" xfId="0" applyNumberFormat="1" applyFont="1" applyBorder="1" applyAlignment="1">
      <alignment/>
    </xf>
    <xf numFmtId="3" fontId="23" fillId="0" borderId="80" xfId="0" applyNumberFormat="1" applyFont="1" applyBorder="1" applyAlignment="1">
      <alignment/>
    </xf>
    <xf numFmtId="3" fontId="23" fillId="0" borderId="39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59" xfId="0" applyNumberFormat="1" applyFont="1" applyBorder="1" applyAlignment="1">
      <alignment/>
    </xf>
    <xf numFmtId="4" fontId="23" fillId="0" borderId="77" xfId="0" applyNumberFormat="1" applyFont="1" applyBorder="1" applyAlignment="1">
      <alignment/>
    </xf>
    <xf numFmtId="0" fontId="24" fillId="0" borderId="26" xfId="0" applyFont="1" applyFill="1" applyBorder="1" applyAlignment="1" applyProtection="1">
      <alignment horizontal="left"/>
      <protection/>
    </xf>
    <xf numFmtId="0" fontId="24" fillId="0" borderId="39" xfId="0" applyFont="1" applyFill="1" applyBorder="1" applyAlignment="1" applyProtection="1">
      <alignment horizontal="left"/>
      <protection/>
    </xf>
    <xf numFmtId="49" fontId="24" fillId="0" borderId="20" xfId="0" applyNumberFormat="1" applyFont="1" applyFill="1" applyBorder="1" applyAlignment="1" applyProtection="1">
      <alignment horizontal="left"/>
      <protection/>
    </xf>
    <xf numFmtId="49" fontId="24" fillId="0" borderId="28" xfId="0" applyNumberFormat="1" applyFont="1" applyFill="1" applyBorder="1" applyAlignment="1" applyProtection="1">
      <alignment horizontal="left"/>
      <protection/>
    </xf>
    <xf numFmtId="0" fontId="24" fillId="0" borderId="34" xfId="0" applyFont="1" applyBorder="1" applyAlignment="1">
      <alignment horizontal="left" wrapText="1"/>
    </xf>
    <xf numFmtId="3" fontId="24" fillId="0" borderId="22" xfId="0" applyNumberFormat="1" applyFont="1" applyBorder="1" applyAlignment="1">
      <alignment/>
    </xf>
    <xf numFmtId="4" fontId="24" fillId="0" borderId="22" xfId="0" applyNumberFormat="1" applyFont="1" applyBorder="1" applyAlignment="1">
      <alignment/>
    </xf>
    <xf numFmtId="0" fontId="23" fillId="0" borderId="61" xfId="0" applyFont="1" applyFill="1" applyBorder="1" applyAlignment="1" applyProtection="1">
      <alignment horizontal="left"/>
      <protection/>
    </xf>
    <xf numFmtId="0" fontId="23" fillId="0" borderId="38" xfId="0" applyFont="1" applyFill="1" applyBorder="1" applyAlignment="1" applyProtection="1">
      <alignment horizontal="left"/>
      <protection/>
    </xf>
    <xf numFmtId="49" fontId="23" fillId="0" borderId="38" xfId="0" applyNumberFormat="1" applyFont="1" applyFill="1" applyBorder="1" applyAlignment="1" applyProtection="1">
      <alignment horizontal="left"/>
      <protection/>
    </xf>
    <xf numFmtId="49" fontId="23" fillId="0" borderId="50" xfId="0" applyNumberFormat="1" applyFont="1" applyFill="1" applyBorder="1" applyAlignment="1" applyProtection="1">
      <alignment horizontal="left"/>
      <protection/>
    </xf>
    <xf numFmtId="0" fontId="23" fillId="0" borderId="74" xfId="0" applyFont="1" applyBorder="1" applyAlignment="1">
      <alignment horizontal="left" wrapText="1" indent="1"/>
    </xf>
    <xf numFmtId="0" fontId="23" fillId="0" borderId="24" xfId="0" applyFont="1" applyFill="1" applyBorder="1" applyAlignment="1" applyProtection="1">
      <alignment horizontal="left"/>
      <protection/>
    </xf>
    <xf numFmtId="49" fontId="23" fillId="0" borderId="15" xfId="0" applyNumberFormat="1" applyFont="1" applyFill="1" applyBorder="1" applyAlignment="1" applyProtection="1">
      <alignment horizontal="left"/>
      <protection/>
    </xf>
    <xf numFmtId="49" fontId="23" fillId="0" borderId="32" xfId="0" applyNumberFormat="1" applyFont="1" applyFill="1" applyBorder="1" applyAlignment="1" applyProtection="1">
      <alignment horizontal="left"/>
      <protection/>
    </xf>
    <xf numFmtId="0" fontId="23" fillId="0" borderId="62" xfId="0" applyFont="1" applyFill="1" applyBorder="1" applyAlignment="1" applyProtection="1">
      <alignment horizontal="left"/>
      <protection/>
    </xf>
    <xf numFmtId="49" fontId="23" fillId="0" borderId="51" xfId="0" applyNumberFormat="1" applyFont="1" applyFill="1" applyBorder="1" applyAlignment="1" applyProtection="1">
      <alignment horizontal="left"/>
      <protection/>
    </xf>
    <xf numFmtId="49" fontId="23" fillId="0" borderId="68" xfId="0" applyNumberFormat="1" applyFont="1" applyFill="1" applyBorder="1" applyAlignment="1" applyProtection="1">
      <alignment horizontal="left"/>
      <protection/>
    </xf>
    <xf numFmtId="0" fontId="23" fillId="0" borderId="79" xfId="0" applyFont="1" applyBorder="1" applyAlignment="1">
      <alignment horizontal="left" wrapText="1" indent="1"/>
    </xf>
    <xf numFmtId="3" fontId="23" fillId="0" borderId="77" xfId="0" applyNumberFormat="1" applyFont="1" applyBorder="1" applyAlignment="1">
      <alignment/>
    </xf>
    <xf numFmtId="0" fontId="24" fillId="0" borderId="27" xfId="0" applyFont="1" applyFill="1" applyBorder="1" applyAlignment="1" applyProtection="1">
      <alignment horizontal="left"/>
      <protection/>
    </xf>
    <xf numFmtId="49" fontId="24" fillId="0" borderId="27" xfId="0" applyNumberFormat="1" applyFont="1" applyFill="1" applyBorder="1" applyAlignment="1" applyProtection="1">
      <alignment horizontal="left"/>
      <protection/>
    </xf>
    <xf numFmtId="49" fontId="24" fillId="0" borderId="60" xfId="0" applyNumberFormat="1" applyFont="1" applyFill="1" applyBorder="1" applyAlignment="1" applyProtection="1">
      <alignment horizontal="left"/>
      <protection/>
    </xf>
    <xf numFmtId="0" fontId="24" fillId="0" borderId="34" xfId="0" applyFont="1" applyBorder="1" applyAlignment="1">
      <alignment horizontal="left"/>
    </xf>
    <xf numFmtId="0" fontId="24" fillId="0" borderId="61" xfId="0" applyFont="1" applyFill="1" applyBorder="1" applyAlignment="1" applyProtection="1">
      <alignment horizontal="left"/>
      <protection/>
    </xf>
    <xf numFmtId="0" fontId="24" fillId="0" borderId="38" xfId="0" applyFont="1" applyFill="1" applyBorder="1" applyAlignment="1" applyProtection="1">
      <alignment horizontal="left"/>
      <protection/>
    </xf>
    <xf numFmtId="49" fontId="24" fillId="0" borderId="38" xfId="0" applyNumberFormat="1" applyFont="1" applyFill="1" applyBorder="1" applyAlignment="1" applyProtection="1">
      <alignment horizontal="left"/>
      <protection/>
    </xf>
    <xf numFmtId="49" fontId="24" fillId="0" borderId="50" xfId="0" applyNumberFormat="1" applyFont="1" applyFill="1" applyBorder="1" applyAlignment="1" applyProtection="1">
      <alignment horizontal="left"/>
      <protection/>
    </xf>
    <xf numFmtId="0" fontId="24" fillId="0" borderId="74" xfId="0" applyFont="1" applyBorder="1" applyAlignment="1">
      <alignment horizontal="left" wrapText="1" indent="1"/>
    </xf>
    <xf numFmtId="3" fontId="24" fillId="0" borderId="69" xfId="0" applyNumberFormat="1" applyFont="1" applyBorder="1" applyAlignment="1">
      <alignment/>
    </xf>
    <xf numFmtId="3" fontId="24" fillId="0" borderId="37" xfId="0" applyNumberFormat="1" applyFont="1" applyBorder="1" applyAlignment="1">
      <alignment/>
    </xf>
    <xf numFmtId="3" fontId="24" fillId="0" borderId="74" xfId="0" applyNumberFormat="1" applyFont="1" applyBorder="1" applyAlignment="1">
      <alignment/>
    </xf>
    <xf numFmtId="3" fontId="24" fillId="0" borderId="38" xfId="0" applyNumberFormat="1" applyFont="1" applyBorder="1" applyAlignment="1">
      <alignment/>
    </xf>
    <xf numFmtId="3" fontId="24" fillId="0" borderId="50" xfId="0" applyNumberFormat="1" applyFont="1" applyBorder="1" applyAlignment="1">
      <alignment/>
    </xf>
    <xf numFmtId="0" fontId="24" fillId="0" borderId="24" xfId="0" applyFont="1" applyFill="1" applyBorder="1" applyAlignment="1" applyProtection="1">
      <alignment horizontal="left"/>
      <protection/>
    </xf>
    <xf numFmtId="0" fontId="24" fillId="0" borderId="15" xfId="0" applyFont="1" applyFill="1" applyBorder="1" applyAlignment="1" applyProtection="1">
      <alignment horizontal="left"/>
      <protection/>
    </xf>
    <xf numFmtId="49" fontId="24" fillId="0" borderId="15" xfId="0" applyNumberFormat="1" applyFont="1" applyFill="1" applyBorder="1" applyAlignment="1" applyProtection="1">
      <alignment horizontal="left"/>
      <protection/>
    </xf>
    <xf numFmtId="49" fontId="24" fillId="0" borderId="32" xfId="0" applyNumberFormat="1" applyFont="1" applyFill="1" applyBorder="1" applyAlignment="1" applyProtection="1">
      <alignment horizontal="left"/>
      <protection/>
    </xf>
    <xf numFmtId="0" fontId="24" fillId="0" borderId="72" xfId="0" applyFont="1" applyBorder="1" applyAlignment="1">
      <alignment horizontal="left" wrapText="1" indent="1"/>
    </xf>
    <xf numFmtId="3" fontId="24" fillId="0" borderId="70" xfId="0" applyNumberFormat="1" applyFont="1" applyBorder="1" applyAlignment="1">
      <alignment/>
    </xf>
    <xf numFmtId="3" fontId="24" fillId="0" borderId="33" xfId="0" applyNumberFormat="1" applyFont="1" applyBorder="1" applyAlignment="1">
      <alignment/>
    </xf>
    <xf numFmtId="3" fontId="24" fillId="0" borderId="72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3" fontId="24" fillId="0" borderId="32" xfId="0" applyNumberFormat="1" applyFont="1" applyBorder="1" applyAlignment="1">
      <alignment/>
    </xf>
    <xf numFmtId="3" fontId="24" fillId="0" borderId="30" xfId="0" applyNumberFormat="1" applyFont="1" applyBorder="1" applyAlignment="1">
      <alignment/>
    </xf>
    <xf numFmtId="0" fontId="30" fillId="0" borderId="24" xfId="0" applyFont="1" applyFill="1" applyBorder="1" applyAlignment="1" applyProtection="1">
      <alignment horizontal="left" indent="3"/>
      <protection/>
    </xf>
    <xf numFmtId="0" fontId="30" fillId="0" borderId="15" xfId="0" applyFont="1" applyFill="1" applyBorder="1" applyAlignment="1" applyProtection="1">
      <alignment horizontal="left" indent="3"/>
      <protection/>
    </xf>
    <xf numFmtId="49" fontId="30" fillId="0" borderId="15" xfId="0" applyNumberFormat="1" applyFont="1" applyFill="1" applyBorder="1" applyAlignment="1" applyProtection="1">
      <alignment horizontal="left" indent="3"/>
      <protection/>
    </xf>
    <xf numFmtId="49" fontId="30" fillId="0" borderId="32" xfId="0" applyNumberFormat="1" applyFont="1" applyFill="1" applyBorder="1" applyAlignment="1" applyProtection="1">
      <alignment horizontal="left" indent="3"/>
      <protection/>
    </xf>
    <xf numFmtId="0" fontId="30" fillId="0" borderId="72" xfId="0" applyFont="1" applyBorder="1" applyAlignment="1">
      <alignment horizontal="left" wrapText="1" indent="3"/>
    </xf>
    <xf numFmtId="3" fontId="30" fillId="0" borderId="33" xfId="0" applyNumberFormat="1" applyFont="1" applyBorder="1" applyAlignment="1">
      <alignment/>
    </xf>
    <xf numFmtId="3" fontId="30" fillId="0" borderId="72" xfId="0" applyNumberFormat="1" applyFont="1" applyBorder="1" applyAlignment="1">
      <alignment/>
    </xf>
    <xf numFmtId="3" fontId="30" fillId="0" borderId="15" xfId="0" applyNumberFormat="1" applyFont="1" applyBorder="1" applyAlignment="1">
      <alignment/>
    </xf>
    <xf numFmtId="3" fontId="30" fillId="0" borderId="32" xfId="0" applyNumberFormat="1" applyFont="1" applyBorder="1" applyAlignment="1">
      <alignment/>
    </xf>
    <xf numFmtId="0" fontId="30" fillId="0" borderId="43" xfId="0" applyFont="1" applyFill="1" applyBorder="1" applyAlignment="1" applyProtection="1">
      <alignment horizontal="left"/>
      <protection/>
    </xf>
    <xf numFmtId="0" fontId="30" fillId="0" borderId="66" xfId="0" applyFont="1" applyFill="1" applyBorder="1" applyAlignment="1" applyProtection="1">
      <alignment horizontal="left"/>
      <protection/>
    </xf>
    <xf numFmtId="49" fontId="30" fillId="0" borderId="66" xfId="0" applyNumberFormat="1" applyFont="1" applyFill="1" applyBorder="1" applyAlignment="1" applyProtection="1">
      <alignment horizontal="left"/>
      <protection/>
    </xf>
    <xf numFmtId="49" fontId="30" fillId="0" borderId="44" xfId="0" applyNumberFormat="1" applyFont="1" applyFill="1" applyBorder="1" applyAlignment="1" applyProtection="1">
      <alignment horizontal="left"/>
      <protection/>
    </xf>
    <xf numFmtId="0" fontId="30" fillId="0" borderId="0" xfId="0" applyFont="1" applyBorder="1" applyAlignment="1">
      <alignment horizontal="left" wrapText="1" indent="3"/>
    </xf>
    <xf numFmtId="0" fontId="30" fillId="0" borderId="24" xfId="0" applyFont="1" applyFill="1" applyBorder="1" applyAlignment="1" applyProtection="1">
      <alignment horizontal="left"/>
      <protection/>
    </xf>
    <xf numFmtId="0" fontId="30" fillId="0" borderId="15" xfId="0" applyFont="1" applyFill="1" applyBorder="1" applyAlignment="1" applyProtection="1">
      <alignment horizontal="left"/>
      <protection/>
    </xf>
    <xf numFmtId="49" fontId="30" fillId="0" borderId="15" xfId="0" applyNumberFormat="1" applyFont="1" applyFill="1" applyBorder="1" applyAlignment="1" applyProtection="1">
      <alignment horizontal="left"/>
      <protection/>
    </xf>
    <xf numFmtId="49" fontId="30" fillId="0" borderId="32" xfId="0" applyNumberFormat="1" applyFont="1" applyFill="1" applyBorder="1" applyAlignment="1" applyProtection="1">
      <alignment horizontal="left"/>
      <protection/>
    </xf>
    <xf numFmtId="0" fontId="30" fillId="0" borderId="58" xfId="0" applyFont="1" applyFill="1" applyBorder="1" applyAlignment="1" applyProtection="1">
      <alignment horizontal="left"/>
      <protection/>
    </xf>
    <xf numFmtId="49" fontId="30" fillId="0" borderId="58" xfId="0" applyNumberFormat="1" applyFont="1" applyFill="1" applyBorder="1" applyAlignment="1" applyProtection="1">
      <alignment horizontal="left"/>
      <protection/>
    </xf>
    <xf numFmtId="49" fontId="30" fillId="0" borderId="59" xfId="0" applyNumberFormat="1" applyFont="1" applyFill="1" applyBorder="1" applyAlignment="1" applyProtection="1">
      <alignment horizontal="left"/>
      <protection/>
    </xf>
    <xf numFmtId="0" fontId="30" fillId="0" borderId="39" xfId="0" applyFont="1" applyBorder="1" applyAlignment="1">
      <alignment horizontal="left" wrapText="1" indent="3"/>
    </xf>
    <xf numFmtId="3" fontId="23" fillId="0" borderId="75" xfId="0" applyNumberFormat="1" applyFont="1" applyBorder="1" applyAlignment="1">
      <alignment/>
    </xf>
    <xf numFmtId="3" fontId="30" fillId="0" borderId="80" xfId="0" applyNumberFormat="1" applyFont="1" applyBorder="1" applyAlignment="1">
      <alignment/>
    </xf>
    <xf numFmtId="3" fontId="30" fillId="0" borderId="39" xfId="0" applyNumberFormat="1" applyFont="1" applyBorder="1" applyAlignment="1">
      <alignment/>
    </xf>
    <xf numFmtId="3" fontId="30" fillId="0" borderId="58" xfId="0" applyNumberFormat="1" applyFont="1" applyBorder="1" applyAlignment="1">
      <alignment/>
    </xf>
    <xf numFmtId="3" fontId="30" fillId="0" borderId="59" xfId="0" applyNumberFormat="1" applyFont="1" applyBorder="1" applyAlignment="1">
      <alignment/>
    </xf>
    <xf numFmtId="0" fontId="24" fillId="0" borderId="58" xfId="0" applyFont="1" applyFill="1" applyBorder="1" applyAlignment="1" applyProtection="1">
      <alignment horizontal="left"/>
      <protection/>
    </xf>
    <xf numFmtId="49" fontId="24" fillId="0" borderId="58" xfId="0" applyNumberFormat="1" applyFont="1" applyFill="1" applyBorder="1" applyAlignment="1" applyProtection="1">
      <alignment horizontal="left"/>
      <protection/>
    </xf>
    <xf numFmtId="49" fontId="24" fillId="0" borderId="59" xfId="0" applyNumberFormat="1" applyFont="1" applyFill="1" applyBorder="1" applyAlignment="1" applyProtection="1">
      <alignment horizontal="left"/>
      <protection/>
    </xf>
    <xf numFmtId="0" fontId="24" fillId="0" borderId="39" xfId="0" applyFont="1" applyBorder="1" applyAlignment="1">
      <alignment horizontal="left"/>
    </xf>
    <xf numFmtId="3" fontId="23" fillId="0" borderId="27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49" fontId="23" fillId="0" borderId="61" xfId="0" applyNumberFormat="1" applyFont="1" applyFill="1" applyBorder="1" applyAlignment="1" applyProtection="1">
      <alignment horizontal="left"/>
      <protection/>
    </xf>
    <xf numFmtId="49" fontId="23" fillId="0" borderId="37" xfId="0" applyNumberFormat="1" applyFont="1" applyFill="1" applyBorder="1" applyAlignment="1" applyProtection="1">
      <alignment horizontal="left"/>
      <protection/>
    </xf>
    <xf numFmtId="49" fontId="23" fillId="0" borderId="24" xfId="0" applyNumberFormat="1" applyFont="1" applyFill="1" applyBorder="1" applyAlignment="1" applyProtection="1">
      <alignment horizontal="left"/>
      <protection/>
    </xf>
    <xf numFmtId="49" fontId="23" fillId="0" borderId="33" xfId="0" applyNumberFormat="1" applyFont="1" applyFill="1" applyBorder="1" applyAlignment="1" applyProtection="1">
      <alignment horizontal="left"/>
      <protection/>
    </xf>
    <xf numFmtId="3" fontId="23" fillId="0" borderId="30" xfId="0" applyNumberFormat="1" applyFont="1" applyBorder="1" applyAlignment="1">
      <alignment/>
    </xf>
    <xf numFmtId="0" fontId="23" fillId="0" borderId="72" xfId="0" applyFont="1" applyBorder="1" applyAlignment="1" applyProtection="1">
      <alignment horizontal="left" wrapText="1" indent="1"/>
      <protection/>
    </xf>
    <xf numFmtId="0" fontId="23" fillId="0" borderId="72" xfId="0" applyFont="1" applyBorder="1" applyAlignment="1">
      <alignment horizontal="left" indent="1"/>
    </xf>
    <xf numFmtId="49" fontId="23" fillId="0" borderId="62" xfId="0" applyNumberFormat="1" applyFont="1" applyFill="1" applyBorder="1" applyAlignment="1" applyProtection="1">
      <alignment horizontal="left"/>
      <protection/>
    </xf>
    <xf numFmtId="49" fontId="23" fillId="0" borderId="78" xfId="0" applyNumberFormat="1" applyFont="1" applyFill="1" applyBorder="1" applyAlignment="1" applyProtection="1">
      <alignment horizontal="left"/>
      <protection/>
    </xf>
    <xf numFmtId="49" fontId="23" fillId="0" borderId="52" xfId="0" applyNumberFormat="1" applyFont="1" applyFill="1" applyBorder="1" applyAlignment="1" applyProtection="1">
      <alignment horizontal="left"/>
      <protection/>
    </xf>
    <xf numFmtId="49" fontId="23" fillId="0" borderId="42" xfId="0" applyNumberFormat="1" applyFont="1" applyFill="1" applyBorder="1" applyAlignment="1" applyProtection="1">
      <alignment horizontal="left"/>
      <protection/>
    </xf>
    <xf numFmtId="0" fontId="23" fillId="0" borderId="39" xfId="0" applyFont="1" applyBorder="1" applyAlignment="1">
      <alignment horizontal="left" wrapText="1" indent="1"/>
    </xf>
    <xf numFmtId="0" fontId="24" fillId="0" borderId="19" xfId="0" applyFont="1" applyFill="1" applyBorder="1" applyAlignment="1" applyProtection="1">
      <alignment horizontal="left"/>
      <protection/>
    </xf>
    <xf numFmtId="0" fontId="24" fillId="0" borderId="34" xfId="0" applyFont="1" applyFill="1" applyBorder="1" applyAlignment="1" applyProtection="1">
      <alignment horizontal="left"/>
      <protection/>
    </xf>
    <xf numFmtId="49" fontId="24" fillId="0" borderId="21" xfId="0" applyNumberFormat="1" applyFont="1" applyFill="1" applyBorder="1" applyAlignment="1" applyProtection="1">
      <alignment horizontal="left"/>
      <protection/>
    </xf>
    <xf numFmtId="0" fontId="24" fillId="0" borderId="34" xfId="0" applyFont="1" applyBorder="1" applyAlignment="1" applyProtection="1">
      <alignment horizontal="left"/>
      <protection/>
    </xf>
    <xf numFmtId="0" fontId="23" fillId="0" borderId="43" xfId="0" applyFont="1" applyFill="1" applyBorder="1" applyAlignment="1" applyProtection="1">
      <alignment horizontal="left"/>
      <protection/>
    </xf>
    <xf numFmtId="0" fontId="23" fillId="0" borderId="65" xfId="0" applyFont="1" applyFill="1" applyBorder="1" applyAlignment="1" applyProtection="1">
      <alignment horizontal="left"/>
      <protection/>
    </xf>
    <xf numFmtId="49" fontId="23" fillId="0" borderId="24" xfId="63" applyNumberFormat="1" applyFont="1" applyFill="1" applyBorder="1" applyAlignment="1" applyProtection="1">
      <alignment horizontal="left"/>
      <protection/>
    </xf>
    <xf numFmtId="49" fontId="23" fillId="0" borderId="33" xfId="63" applyNumberFormat="1" applyFont="1" applyFill="1" applyBorder="1" applyAlignment="1" applyProtection="1">
      <alignment horizontal="left"/>
      <protection/>
    </xf>
    <xf numFmtId="49" fontId="23" fillId="0" borderId="47" xfId="63" applyNumberFormat="1" applyFont="1" applyFill="1" applyBorder="1" applyAlignment="1" applyProtection="1">
      <alignment horizontal="left"/>
      <protection/>
    </xf>
    <xf numFmtId="49" fontId="23" fillId="0" borderId="78" xfId="63" applyNumberFormat="1" applyFont="1" applyFill="1" applyBorder="1" applyAlignment="1" applyProtection="1">
      <alignment horizontal="left"/>
      <protection/>
    </xf>
    <xf numFmtId="49" fontId="24" fillId="0" borderId="26" xfId="63" applyNumberFormat="1" applyFont="1" applyFill="1" applyBorder="1" applyAlignment="1" applyProtection="1">
      <alignment horizontal="left"/>
      <protection/>
    </xf>
    <xf numFmtId="49" fontId="24" fillId="0" borderId="34" xfId="63" applyNumberFormat="1" applyFont="1" applyFill="1" applyBorder="1" applyAlignment="1" applyProtection="1">
      <alignment horizontal="left"/>
      <protection/>
    </xf>
    <xf numFmtId="49" fontId="24" fillId="0" borderId="20" xfId="63" applyNumberFormat="1" applyFont="1" applyFill="1" applyBorder="1" applyAlignment="1" applyProtection="1">
      <alignment horizontal="left"/>
      <protection/>
    </xf>
    <xf numFmtId="49" fontId="24" fillId="0" borderId="60" xfId="63" applyNumberFormat="1" applyFont="1" applyFill="1" applyBorder="1" applyAlignment="1" applyProtection="1">
      <alignment horizontal="left"/>
      <protection/>
    </xf>
    <xf numFmtId="49" fontId="23" fillId="0" borderId="61" xfId="63" applyNumberFormat="1" applyFont="1" applyFill="1" applyBorder="1" applyAlignment="1" applyProtection="1">
      <alignment horizontal="left"/>
      <protection/>
    </xf>
    <xf numFmtId="49" fontId="23" fillId="0" borderId="74" xfId="63" applyNumberFormat="1" applyFont="1" applyFill="1" applyBorder="1" applyAlignment="1" applyProtection="1">
      <alignment horizontal="left"/>
      <protection/>
    </xf>
    <xf numFmtId="49" fontId="23" fillId="0" borderId="38" xfId="63" applyNumberFormat="1" applyFont="1" applyFill="1" applyBorder="1" applyAlignment="1" applyProtection="1">
      <alignment horizontal="left"/>
      <protection/>
    </xf>
    <xf numFmtId="49" fontId="23" fillId="0" borderId="63" xfId="63" applyNumberFormat="1" applyFont="1" applyFill="1" applyBorder="1" applyAlignment="1" applyProtection="1">
      <alignment horizontal="left"/>
      <protection/>
    </xf>
    <xf numFmtId="49" fontId="23" fillId="0" borderId="43" xfId="63" applyNumberFormat="1" applyFont="1" applyFill="1" applyBorder="1" applyAlignment="1" applyProtection="1">
      <alignment horizontal="left"/>
      <protection/>
    </xf>
    <xf numFmtId="49" fontId="23" fillId="0" borderId="0" xfId="63" applyNumberFormat="1" applyFont="1" applyFill="1" applyBorder="1" applyAlignment="1" applyProtection="1">
      <alignment horizontal="left"/>
      <protection/>
    </xf>
    <xf numFmtId="49" fontId="23" fillId="0" borderId="66" xfId="63" applyNumberFormat="1" applyFont="1" applyFill="1" applyBorder="1" applyAlignment="1" applyProtection="1">
      <alignment horizontal="left"/>
      <protection/>
    </xf>
    <xf numFmtId="49" fontId="23" fillId="0" borderId="67" xfId="63" applyNumberFormat="1" applyFont="1" applyFill="1" applyBorder="1" applyAlignment="1" applyProtection="1">
      <alignment horizontal="left"/>
      <protection/>
    </xf>
    <xf numFmtId="3" fontId="24" fillId="0" borderId="77" xfId="0" applyNumberFormat="1" applyFont="1" applyBorder="1" applyAlignment="1">
      <alignment/>
    </xf>
    <xf numFmtId="49" fontId="23" fillId="0" borderId="72" xfId="63" applyNumberFormat="1" applyFont="1" applyFill="1" applyBorder="1" applyAlignment="1" applyProtection="1">
      <alignment horizontal="left"/>
      <protection/>
    </xf>
    <xf numFmtId="49" fontId="23" fillId="0" borderId="15" xfId="63" applyNumberFormat="1" applyFont="1" applyFill="1" applyBorder="1" applyAlignment="1" applyProtection="1">
      <alignment horizontal="left"/>
      <protection/>
    </xf>
    <xf numFmtId="49" fontId="23" fillId="0" borderId="54" xfId="63" applyNumberFormat="1" applyFont="1" applyFill="1" applyBorder="1" applyAlignment="1" applyProtection="1">
      <alignment horizontal="left"/>
      <protection/>
    </xf>
    <xf numFmtId="49" fontId="23" fillId="0" borderId="25" xfId="63" applyNumberFormat="1" applyFont="1" applyFill="1" applyBorder="1" applyAlignment="1" applyProtection="1">
      <alignment horizontal="left"/>
      <protection/>
    </xf>
    <xf numFmtId="49" fontId="23" fillId="0" borderId="12" xfId="63" applyNumberFormat="1" applyFont="1" applyFill="1" applyBorder="1" applyAlignment="1" applyProtection="1">
      <alignment horizontal="left"/>
      <protection/>
    </xf>
    <xf numFmtId="49" fontId="23" fillId="0" borderId="29" xfId="63" applyNumberFormat="1" applyFont="1" applyFill="1" applyBorder="1" applyAlignment="1" applyProtection="1">
      <alignment horizontal="left"/>
      <protection/>
    </xf>
    <xf numFmtId="49" fontId="23" fillId="0" borderId="52" xfId="63" applyNumberFormat="1" applyFont="1" applyFill="1" applyBorder="1" applyAlignment="1" applyProtection="1">
      <alignment horizontal="left"/>
      <protection/>
    </xf>
    <xf numFmtId="0" fontId="23" fillId="0" borderId="79" xfId="0" applyFont="1" applyBorder="1" applyAlignment="1">
      <alignment horizontal="left" indent="1"/>
    </xf>
    <xf numFmtId="49" fontId="24" fillId="0" borderId="27" xfId="63" applyNumberFormat="1" applyFont="1" applyFill="1" applyBorder="1" applyAlignment="1" applyProtection="1">
      <alignment horizontal="left"/>
      <protection/>
    </xf>
    <xf numFmtId="0" fontId="24" fillId="0" borderId="34" xfId="0" applyFont="1" applyBorder="1" applyAlignment="1" applyProtection="1">
      <alignment horizontal="left" wrapText="1"/>
      <protection/>
    </xf>
    <xf numFmtId="3" fontId="24" fillId="0" borderId="27" xfId="0" applyNumberFormat="1" applyFont="1" applyBorder="1" applyAlignment="1">
      <alignment/>
    </xf>
    <xf numFmtId="3" fontId="24" fillId="0" borderId="34" xfId="0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3" fontId="24" fillId="0" borderId="28" xfId="0" applyNumberFormat="1" applyFont="1" applyBorder="1" applyAlignment="1">
      <alignment/>
    </xf>
    <xf numFmtId="49" fontId="24" fillId="0" borderId="25" xfId="63" applyNumberFormat="1" applyFont="1" applyFill="1" applyBorder="1" applyAlignment="1" applyProtection="1">
      <alignment horizontal="left"/>
      <protection/>
    </xf>
    <xf numFmtId="49" fontId="24" fillId="0" borderId="31" xfId="63" applyNumberFormat="1" applyFont="1" applyFill="1" applyBorder="1" applyAlignment="1" applyProtection="1">
      <alignment horizontal="left"/>
      <protection/>
    </xf>
    <xf numFmtId="49" fontId="24" fillId="0" borderId="64" xfId="63" applyNumberFormat="1" applyFont="1" applyFill="1" applyBorder="1" applyAlignment="1" applyProtection="1">
      <alignment horizontal="left"/>
      <protection/>
    </xf>
    <xf numFmtId="0" fontId="24" fillId="0" borderId="71" xfId="0" applyFont="1" applyBorder="1" applyAlignment="1">
      <alignment horizontal="left" wrapText="1" indent="1"/>
    </xf>
    <xf numFmtId="4" fontId="24" fillId="0" borderId="30" xfId="0" applyNumberFormat="1" applyFont="1" applyBorder="1" applyAlignment="1">
      <alignment/>
    </xf>
    <xf numFmtId="49" fontId="23" fillId="0" borderId="32" xfId="63" applyNumberFormat="1" applyFont="1" applyFill="1" applyBorder="1" applyAlignment="1" applyProtection="1">
      <alignment horizontal="left"/>
      <protection/>
    </xf>
    <xf numFmtId="0" fontId="23" fillId="0" borderId="72" xfId="0" applyFont="1" applyBorder="1" applyAlignment="1">
      <alignment horizontal="left" wrapText="1" indent="3"/>
    </xf>
    <xf numFmtId="0" fontId="23" fillId="0" borderId="72" xfId="0" applyFont="1" applyBorder="1" applyAlignment="1">
      <alignment horizontal="left" indent="3"/>
    </xf>
    <xf numFmtId="49" fontId="23" fillId="0" borderId="42" xfId="63" applyNumberFormat="1" applyFont="1" applyFill="1" applyBorder="1" applyAlignment="1" applyProtection="1">
      <alignment horizontal="left"/>
      <protection/>
    </xf>
    <xf numFmtId="0" fontId="23" fillId="0" borderId="87" xfId="0" applyFont="1" applyBorder="1" applyAlignment="1">
      <alignment horizontal="left" wrapText="1" indent="3"/>
    </xf>
    <xf numFmtId="49" fontId="23" fillId="0" borderId="51" xfId="63" applyNumberFormat="1" applyFont="1" applyFill="1" applyBorder="1" applyAlignment="1" applyProtection="1">
      <alignment horizontal="left"/>
      <protection/>
    </xf>
    <xf numFmtId="0" fontId="24" fillId="0" borderId="83" xfId="0" applyFont="1" applyBorder="1" applyAlignment="1" applyProtection="1">
      <alignment horizontal="left"/>
      <protection/>
    </xf>
    <xf numFmtId="3" fontId="24" fillId="0" borderId="84" xfId="0" applyNumberFormat="1" applyFont="1" applyBorder="1" applyAlignment="1">
      <alignment/>
    </xf>
    <xf numFmtId="3" fontId="24" fillId="0" borderId="65" xfId="0" applyNumberFormat="1" applyFont="1" applyBorder="1" applyAlignment="1">
      <alignment/>
    </xf>
    <xf numFmtId="3" fontId="24" fillId="0" borderId="83" xfId="0" applyNumberFormat="1" applyFont="1" applyBorder="1" applyAlignment="1">
      <alignment/>
    </xf>
    <xf numFmtId="3" fontId="24" fillId="0" borderId="66" xfId="0" applyNumberFormat="1" applyFont="1" applyBorder="1" applyAlignment="1">
      <alignment/>
    </xf>
    <xf numFmtId="3" fontId="24" fillId="0" borderId="44" xfId="0" applyNumberFormat="1" applyFont="1" applyBorder="1" applyAlignment="1">
      <alignment/>
    </xf>
    <xf numFmtId="0" fontId="24" fillId="0" borderId="35" xfId="0" applyFont="1" applyBorder="1" applyAlignment="1" applyProtection="1">
      <alignment horizontal="center"/>
      <protection/>
    </xf>
    <xf numFmtId="0" fontId="24" fillId="0" borderId="36" xfId="0" applyFont="1" applyBorder="1" applyAlignment="1" applyProtection="1">
      <alignment horizontal="center"/>
      <protection/>
    </xf>
    <xf numFmtId="0" fontId="23" fillId="0" borderId="40" xfId="0" applyFont="1" applyBorder="1" applyAlignment="1">
      <alignment horizontal="left" indent="3"/>
    </xf>
    <xf numFmtId="3" fontId="23" fillId="0" borderId="84" xfId="0" applyNumberFormat="1" applyFont="1" applyBorder="1" applyAlignment="1">
      <alignment/>
    </xf>
    <xf numFmtId="3" fontId="23" fillId="0" borderId="82" xfId="0" applyNumberFormat="1" applyFont="1" applyBorder="1" applyAlignment="1">
      <alignment/>
    </xf>
    <xf numFmtId="3" fontId="23" fillId="0" borderId="83" xfId="0" applyNumberFormat="1" applyFont="1" applyBorder="1" applyAlignment="1">
      <alignment/>
    </xf>
    <xf numFmtId="3" fontId="23" fillId="0" borderId="36" xfId="0" applyNumberFormat="1" applyFont="1" applyBorder="1" applyAlignment="1">
      <alignment/>
    </xf>
    <xf numFmtId="3" fontId="23" fillId="0" borderId="81" xfId="0" applyNumberFormat="1" applyFont="1" applyBorder="1" applyAlignment="1">
      <alignment/>
    </xf>
    <xf numFmtId="0" fontId="24" fillId="0" borderId="26" xfId="0" applyFont="1" applyBorder="1" applyAlignment="1" applyProtection="1">
      <alignment horizontal="center"/>
      <protection/>
    </xf>
    <xf numFmtId="0" fontId="24" fillId="0" borderId="20" xfId="0" applyFont="1" applyBorder="1" applyAlignment="1" applyProtection="1">
      <alignment horizontal="center"/>
      <protection/>
    </xf>
    <xf numFmtId="0" fontId="24" fillId="0" borderId="21" xfId="0" applyFont="1" applyBorder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left" wrapText="1"/>
      <protection/>
    </xf>
    <xf numFmtId="3" fontId="24" fillId="0" borderId="0" xfId="0" applyNumberFormat="1" applyFont="1" applyBorder="1" applyAlignment="1">
      <alignment/>
    </xf>
    <xf numFmtId="0" fontId="24" fillId="0" borderId="21" xfId="0" applyFont="1" applyFill="1" applyBorder="1" applyAlignment="1" applyProtection="1">
      <alignment horizontal="left"/>
      <protection/>
    </xf>
    <xf numFmtId="0" fontId="24" fillId="0" borderId="28" xfId="0" applyFont="1" applyFill="1" applyBorder="1" applyAlignment="1" applyProtection="1">
      <alignment horizontal="left"/>
      <protection/>
    </xf>
    <xf numFmtId="0" fontId="24" fillId="0" borderId="34" xfId="0" applyFont="1" applyFill="1" applyBorder="1" applyAlignment="1" applyProtection="1">
      <alignment horizontal="left" wrapText="1"/>
      <protection/>
    </xf>
    <xf numFmtId="3" fontId="24" fillId="0" borderId="19" xfId="0" applyNumberFormat="1" applyFont="1" applyBorder="1" applyAlignment="1">
      <alignment/>
    </xf>
    <xf numFmtId="3" fontId="24" fillId="0" borderId="60" xfId="0" applyNumberFormat="1" applyFont="1" applyBorder="1" applyAlignment="1">
      <alignment/>
    </xf>
    <xf numFmtId="0" fontId="23" fillId="0" borderId="45" xfId="0" applyFont="1" applyBorder="1" applyAlignment="1">
      <alignment horizontal="left"/>
    </xf>
    <xf numFmtId="49" fontId="24" fillId="0" borderId="38" xfId="63" applyNumberFormat="1" applyFont="1" applyFill="1" applyBorder="1" applyAlignment="1" applyProtection="1">
      <alignment horizontal="left"/>
      <protection/>
    </xf>
    <xf numFmtId="49" fontId="24" fillId="0" borderId="50" xfId="63" applyNumberFormat="1" applyFont="1" applyFill="1" applyBorder="1" applyAlignment="1" applyProtection="1">
      <alignment horizontal="left"/>
      <protection/>
    </xf>
    <xf numFmtId="0" fontId="24" fillId="0" borderId="74" xfId="63" applyFont="1" applyFill="1" applyBorder="1" applyAlignment="1" applyProtection="1">
      <alignment horizontal="left" wrapText="1"/>
      <protection/>
    </xf>
    <xf numFmtId="3" fontId="24" fillId="0" borderId="45" xfId="0" applyNumberFormat="1" applyFont="1" applyBorder="1" applyAlignment="1">
      <alignment/>
    </xf>
    <xf numFmtId="3" fontId="24" fillId="0" borderId="63" xfId="0" applyNumberFormat="1" applyFont="1" applyBorder="1" applyAlignment="1">
      <alignment/>
    </xf>
    <xf numFmtId="0" fontId="23" fillId="0" borderId="10" xfId="0" applyFont="1" applyBorder="1" applyAlignment="1">
      <alignment horizontal="left"/>
    </xf>
    <xf numFmtId="49" fontId="24" fillId="0" borderId="15" xfId="63" applyNumberFormat="1" applyFont="1" applyFill="1" applyBorder="1" applyAlignment="1" applyProtection="1">
      <alignment horizontal="left"/>
      <protection/>
    </xf>
    <xf numFmtId="49" fontId="24" fillId="0" borderId="32" xfId="63" applyNumberFormat="1" applyFont="1" applyFill="1" applyBorder="1" applyAlignment="1" applyProtection="1">
      <alignment horizontal="left"/>
      <protection/>
    </xf>
    <xf numFmtId="0" fontId="24" fillId="0" borderId="72" xfId="63" applyFont="1" applyFill="1" applyBorder="1" applyAlignment="1" applyProtection="1">
      <alignment horizontal="left" wrapText="1"/>
      <protection/>
    </xf>
    <xf numFmtId="3" fontId="24" fillId="0" borderId="10" xfId="0" applyNumberFormat="1" applyFont="1" applyBorder="1" applyAlignment="1">
      <alignment/>
    </xf>
    <xf numFmtId="3" fontId="24" fillId="0" borderId="54" xfId="0" applyNumberFormat="1" applyFont="1" applyBorder="1" applyAlignment="1">
      <alignment/>
    </xf>
    <xf numFmtId="0" fontId="23" fillId="0" borderId="16" xfId="0" applyFont="1" applyBorder="1" applyAlignment="1">
      <alignment horizontal="left"/>
    </xf>
    <xf numFmtId="0" fontId="24" fillId="0" borderId="52" xfId="0" applyFont="1" applyFill="1" applyBorder="1" applyAlignment="1" applyProtection="1">
      <alignment horizontal="left"/>
      <protection/>
    </xf>
    <xf numFmtId="49" fontId="24" fillId="0" borderId="52" xfId="63" applyNumberFormat="1" applyFont="1" applyFill="1" applyBorder="1" applyAlignment="1" applyProtection="1">
      <alignment horizontal="left"/>
      <protection/>
    </xf>
    <xf numFmtId="49" fontId="24" fillId="0" borderId="42" xfId="63" applyNumberFormat="1" applyFont="1" applyFill="1" applyBorder="1" applyAlignment="1" applyProtection="1">
      <alignment horizontal="left"/>
      <protection/>
    </xf>
    <xf numFmtId="0" fontId="24" fillId="0" borderId="87" xfId="63" applyFont="1" applyFill="1" applyBorder="1" applyAlignment="1" applyProtection="1">
      <alignment horizontal="left" wrapText="1"/>
      <protection/>
    </xf>
    <xf numFmtId="3" fontId="24" fillId="0" borderId="85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3" fontId="24" fillId="0" borderId="52" xfId="0" applyNumberFormat="1" applyFont="1" applyBorder="1" applyAlignment="1">
      <alignment/>
    </xf>
    <xf numFmtId="3" fontId="24" fillId="0" borderId="87" xfId="0" applyNumberFormat="1" applyFont="1" applyBorder="1" applyAlignment="1">
      <alignment/>
    </xf>
    <xf numFmtId="3" fontId="24" fillId="0" borderId="53" xfId="0" applyNumberFormat="1" applyFont="1" applyBorder="1" applyAlignment="1">
      <alignment/>
    </xf>
    <xf numFmtId="3" fontId="24" fillId="0" borderId="78" xfId="0" applyNumberFormat="1" applyFont="1" applyBorder="1" applyAlignment="1">
      <alignment/>
    </xf>
    <xf numFmtId="3" fontId="24" fillId="0" borderId="42" xfId="0" applyNumberFormat="1" applyFont="1" applyBorder="1" applyAlignment="1">
      <alignment/>
    </xf>
    <xf numFmtId="0" fontId="23" fillId="0" borderId="19" xfId="0" applyFont="1" applyBorder="1" applyAlignment="1">
      <alignment horizontal="left"/>
    </xf>
    <xf numFmtId="0" fontId="24" fillId="0" borderId="20" xfId="0" applyFont="1" applyFill="1" applyBorder="1" applyAlignment="1" applyProtection="1">
      <alignment horizontal="left"/>
      <protection/>
    </xf>
    <xf numFmtId="0" fontId="24" fillId="0" borderId="20" xfId="63" applyFont="1" applyFill="1" applyBorder="1" applyAlignment="1" applyProtection="1">
      <alignment horizontal="left"/>
      <protection/>
    </xf>
    <xf numFmtId="49" fontId="24" fillId="0" borderId="28" xfId="63" applyNumberFormat="1" applyFont="1" applyFill="1" applyBorder="1" applyAlignment="1" applyProtection="1">
      <alignment horizontal="left"/>
      <protection/>
    </xf>
    <xf numFmtId="0" fontId="24" fillId="0" borderId="34" xfId="63" applyFont="1" applyFill="1" applyBorder="1" applyAlignment="1" applyProtection="1">
      <alignment horizontal="left" wrapText="1"/>
      <protection/>
    </xf>
    <xf numFmtId="0" fontId="24" fillId="0" borderId="45" xfId="0" applyFont="1" applyBorder="1" applyAlignment="1">
      <alignment horizontal="left"/>
    </xf>
    <xf numFmtId="0" fontId="24" fillId="0" borderId="38" xfId="63" applyFont="1" applyFill="1" applyBorder="1" applyAlignment="1" applyProtection="1">
      <alignment horizontal="left"/>
      <protection/>
    </xf>
    <xf numFmtId="0" fontId="23" fillId="0" borderId="48" xfId="0" applyFont="1" applyBorder="1" applyAlignment="1">
      <alignment horizontal="left"/>
    </xf>
    <xf numFmtId="49" fontId="23" fillId="0" borderId="58" xfId="63" applyNumberFormat="1" applyFont="1" applyFill="1" applyBorder="1" applyAlignment="1" applyProtection="1">
      <alignment horizontal="left"/>
      <protection/>
    </xf>
    <xf numFmtId="49" fontId="23" fillId="0" borderId="59" xfId="63" applyNumberFormat="1" applyFont="1" applyFill="1" applyBorder="1" applyAlignment="1" applyProtection="1">
      <alignment horizontal="left"/>
      <protection/>
    </xf>
    <xf numFmtId="0" fontId="24" fillId="0" borderId="39" xfId="0" applyFont="1" applyBorder="1" applyAlignment="1" applyProtection="1">
      <alignment horizontal="left" wrapText="1"/>
      <protection/>
    </xf>
    <xf numFmtId="3" fontId="24" fillId="0" borderId="48" xfId="0" applyNumberFormat="1" applyFont="1" applyBorder="1" applyAlignment="1">
      <alignment/>
    </xf>
    <xf numFmtId="3" fontId="24" fillId="0" borderId="86" xfId="0" applyNumberFormat="1" applyFont="1" applyBorder="1" applyAlignment="1">
      <alignment/>
    </xf>
    <xf numFmtId="0" fontId="23" fillId="0" borderId="61" xfId="0" applyFont="1" applyBorder="1" applyAlignment="1">
      <alignment horizontal="left"/>
    </xf>
    <xf numFmtId="3" fontId="23" fillId="0" borderId="45" xfId="0" applyNumberFormat="1" applyFont="1" applyBorder="1" applyAlignment="1">
      <alignment/>
    </xf>
    <xf numFmtId="3" fontId="23" fillId="0" borderId="63" xfId="0" applyNumberFormat="1" applyFont="1" applyBorder="1" applyAlignment="1">
      <alignment/>
    </xf>
    <xf numFmtId="0" fontId="23" fillId="0" borderId="12" xfId="0" applyFont="1" applyFill="1" applyBorder="1" applyAlignment="1" applyProtection="1">
      <alignment horizontal="left"/>
      <protection/>
    </xf>
    <xf numFmtId="3" fontId="23" fillId="0" borderId="10" xfId="0" applyNumberFormat="1" applyFont="1" applyBorder="1" applyAlignment="1">
      <alignment/>
    </xf>
    <xf numFmtId="3" fontId="23" fillId="0" borderId="54" xfId="0" applyNumberFormat="1" applyFont="1" applyBorder="1" applyAlignment="1">
      <alignment/>
    </xf>
    <xf numFmtId="3" fontId="23" fillId="0" borderId="48" xfId="0" applyNumberFormat="1" applyFont="1" applyBorder="1" applyAlignment="1">
      <alignment/>
    </xf>
    <xf numFmtId="3" fontId="23" fillId="0" borderId="86" xfId="0" applyNumberFormat="1" applyFont="1" applyBorder="1" applyAlignment="1">
      <alignment/>
    </xf>
    <xf numFmtId="49" fontId="24" fillId="0" borderId="58" xfId="63" applyNumberFormat="1" applyFont="1" applyFill="1" applyBorder="1" applyAlignment="1" applyProtection="1">
      <alignment horizontal="left"/>
      <protection/>
    </xf>
    <xf numFmtId="49" fontId="24" fillId="0" borderId="59" xfId="63" applyNumberFormat="1" applyFont="1" applyFill="1" applyBorder="1" applyAlignment="1" applyProtection="1">
      <alignment horizontal="left"/>
      <protection/>
    </xf>
    <xf numFmtId="0" fontId="23" fillId="0" borderId="49" xfId="0" applyFont="1" applyBorder="1" applyAlignment="1">
      <alignment horizontal="left"/>
    </xf>
    <xf numFmtId="49" fontId="23" fillId="0" borderId="68" xfId="63" applyNumberFormat="1" applyFont="1" applyFill="1" applyBorder="1" applyAlignment="1" applyProtection="1">
      <alignment horizontal="left"/>
      <protection/>
    </xf>
    <xf numFmtId="3" fontId="23" fillId="0" borderId="76" xfId="0" applyNumberFormat="1" applyFont="1" applyBorder="1" applyAlignment="1">
      <alignment/>
    </xf>
    <xf numFmtId="49" fontId="23" fillId="0" borderId="50" xfId="63" applyNumberFormat="1" applyFont="1" applyFill="1" applyBorder="1" applyAlignment="1" applyProtection="1">
      <alignment horizontal="left"/>
      <protection/>
    </xf>
    <xf numFmtId="0" fontId="23" fillId="0" borderId="74" xfId="0" applyFont="1" applyBorder="1" applyAlignment="1" applyProtection="1">
      <alignment horizontal="left" wrapText="1" indent="1"/>
      <protection/>
    </xf>
    <xf numFmtId="0" fontId="23" fillId="0" borderId="52" xfId="0" applyFont="1" applyFill="1" applyBorder="1" applyAlignment="1" applyProtection="1">
      <alignment horizontal="left"/>
      <protection/>
    </xf>
    <xf numFmtId="0" fontId="24" fillId="0" borderId="61" xfId="0" applyFont="1" applyBorder="1" applyAlignment="1">
      <alignment horizontal="left"/>
    </xf>
    <xf numFmtId="0" fontId="24" fillId="0" borderId="74" xfId="0" applyFont="1" applyBorder="1" applyAlignment="1">
      <alignment horizontal="left"/>
    </xf>
    <xf numFmtId="0" fontId="23" fillId="0" borderId="66" xfId="0" applyFont="1" applyFill="1" applyBorder="1" applyAlignment="1" applyProtection="1">
      <alignment horizontal="left"/>
      <protection/>
    </xf>
    <xf numFmtId="0" fontId="23" fillId="0" borderId="66" xfId="63" applyFont="1" applyFill="1" applyBorder="1" applyAlignment="1" applyProtection="1">
      <alignment horizontal="left"/>
      <protection/>
    </xf>
    <xf numFmtId="49" fontId="23" fillId="0" borderId="44" xfId="63" applyNumberFormat="1" applyFont="1" applyFill="1" applyBorder="1" applyAlignment="1" applyProtection="1">
      <alignment horizontal="left"/>
      <protection/>
    </xf>
    <xf numFmtId="0" fontId="23" fillId="0" borderId="0" xfId="0" applyFont="1" applyBorder="1" applyAlignment="1">
      <alignment horizontal="left" indent="1"/>
    </xf>
    <xf numFmtId="0" fontId="23" fillId="0" borderId="15" xfId="63" applyFont="1" applyFill="1" applyBorder="1" applyAlignment="1" applyProtection="1">
      <alignment horizontal="left"/>
      <protection/>
    </xf>
    <xf numFmtId="3" fontId="24" fillId="0" borderId="22" xfId="0" applyNumberFormat="1" applyFont="1" applyBorder="1" applyAlignment="1">
      <alignment horizontal="left"/>
    </xf>
    <xf numFmtId="3" fontId="24" fillId="0" borderId="19" xfId="0" applyNumberFormat="1" applyFont="1" applyBorder="1" applyAlignment="1">
      <alignment horizontal="left"/>
    </xf>
    <xf numFmtId="3" fontId="24" fillId="0" borderId="20" xfId="0" applyNumberFormat="1" applyFont="1" applyBorder="1" applyAlignment="1">
      <alignment horizontal="left"/>
    </xf>
    <xf numFmtId="3" fontId="24" fillId="0" borderId="34" xfId="0" applyNumberFormat="1" applyFont="1" applyBorder="1" applyAlignment="1">
      <alignment horizontal="left"/>
    </xf>
    <xf numFmtId="3" fontId="24" fillId="0" borderId="22" xfId="0" applyNumberFormat="1" applyFont="1" applyBorder="1" applyAlignment="1">
      <alignment horizontal="right"/>
    </xf>
    <xf numFmtId="3" fontId="24" fillId="0" borderId="34" xfId="0" applyNumberFormat="1" applyFont="1" applyBorder="1" applyAlignment="1">
      <alignment horizontal="right"/>
    </xf>
    <xf numFmtId="0" fontId="23" fillId="0" borderId="34" xfId="0" applyFont="1" applyFill="1" applyBorder="1" applyAlignment="1" applyProtection="1">
      <alignment horizontal="left"/>
      <protection/>
    </xf>
    <xf numFmtId="0" fontId="23" fillId="0" borderId="34" xfId="0" applyFont="1" applyBorder="1" applyAlignment="1">
      <alignment horizontal="left" wrapText="1" indent="2"/>
    </xf>
    <xf numFmtId="3" fontId="23" fillId="0" borderId="22" xfId="0" applyNumberFormat="1" applyFont="1" applyBorder="1" applyAlignment="1">
      <alignment/>
    </xf>
    <xf numFmtId="0" fontId="24" fillId="0" borderId="60" xfId="0" applyFont="1" applyBorder="1" applyAlignment="1">
      <alignment horizontal="left"/>
    </xf>
    <xf numFmtId="0" fontId="44" fillId="0" borderId="0" xfId="0" applyFont="1" applyAlignment="1">
      <alignment/>
    </xf>
    <xf numFmtId="0" fontId="44" fillId="0" borderId="0" xfId="62" applyFont="1">
      <alignment/>
      <protection/>
    </xf>
    <xf numFmtId="3" fontId="44" fillId="0" borderId="0" xfId="62" applyNumberFormat="1" applyFont="1" applyFill="1" applyBorder="1" applyAlignment="1" applyProtection="1">
      <alignment/>
      <protection locked="0"/>
    </xf>
    <xf numFmtId="3" fontId="44" fillId="0" borderId="0" xfId="62" applyNumberFormat="1" applyFont="1" applyFill="1" applyBorder="1" applyAlignment="1" applyProtection="1">
      <alignment wrapText="1"/>
      <protection locked="0"/>
    </xf>
    <xf numFmtId="3" fontId="45" fillId="0" borderId="41" xfId="62" applyNumberFormat="1" applyFont="1" applyFill="1" applyBorder="1" applyAlignment="1" applyProtection="1">
      <alignment horizontal="center" vertical="center" wrapText="1"/>
      <protection locked="0"/>
    </xf>
    <xf numFmtId="3" fontId="45" fillId="0" borderId="19" xfId="62" applyNumberFormat="1" applyFont="1" applyFill="1" applyBorder="1" applyAlignment="1" applyProtection="1">
      <alignment horizontal="center" vertical="center" wrapText="1"/>
      <protection locked="0"/>
    </xf>
    <xf numFmtId="3" fontId="45" fillId="0" borderId="19" xfId="62" applyNumberFormat="1" applyFont="1" applyBorder="1" applyAlignment="1">
      <alignment horizontal="center" vertical="center" wrapText="1"/>
      <protection/>
    </xf>
    <xf numFmtId="3" fontId="45" fillId="0" borderId="20" xfId="62" applyNumberFormat="1" applyFont="1" applyBorder="1" applyAlignment="1">
      <alignment horizontal="center" vertical="center" wrapText="1"/>
      <protection/>
    </xf>
    <xf numFmtId="3" fontId="45" fillId="0" borderId="34" xfId="62" applyNumberFormat="1" applyFont="1" applyFill="1" applyBorder="1" applyAlignment="1" applyProtection="1">
      <alignment horizontal="center" vertical="center" wrapText="1"/>
      <protection locked="0"/>
    </xf>
    <xf numFmtId="3" fontId="45" fillId="0" borderId="60" xfId="62" applyNumberFormat="1" applyFont="1" applyFill="1" applyBorder="1" applyAlignment="1" applyProtection="1">
      <alignment horizontal="center" vertical="center" wrapText="1"/>
      <protection locked="0"/>
    </xf>
    <xf numFmtId="0" fontId="44" fillId="0" borderId="11" xfId="62" applyFont="1" applyBorder="1" applyAlignment="1">
      <alignment horizontal="left" wrapText="1"/>
      <protection/>
    </xf>
    <xf numFmtId="3" fontId="44" fillId="0" borderId="45" xfId="62" applyNumberFormat="1" applyFont="1" applyBorder="1" applyAlignment="1">
      <alignment/>
      <protection/>
    </xf>
    <xf numFmtId="3" fontId="44" fillId="0" borderId="38" xfId="62" applyNumberFormat="1" applyFont="1" applyBorder="1" applyAlignment="1">
      <alignment/>
      <protection/>
    </xf>
    <xf numFmtId="3" fontId="44" fillId="0" borderId="63" xfId="62" applyNumberFormat="1" applyFont="1" applyBorder="1" applyAlignment="1">
      <alignment/>
      <protection/>
    </xf>
    <xf numFmtId="0" fontId="44" fillId="0" borderId="16" xfId="62" applyFont="1" applyBorder="1" applyAlignment="1">
      <alignment horizontal="left" wrapText="1"/>
      <protection/>
    </xf>
    <xf numFmtId="3" fontId="44" fillId="0" borderId="10" xfId="62" applyNumberFormat="1" applyFont="1" applyBorder="1" applyAlignment="1">
      <alignment/>
      <protection/>
    </xf>
    <xf numFmtId="3" fontId="44" fillId="0" borderId="15" xfId="62" applyNumberFormat="1" applyFont="1" applyBorder="1" applyAlignment="1">
      <alignment/>
      <protection/>
    </xf>
    <xf numFmtId="3" fontId="44" fillId="0" borderId="54" xfId="62" applyNumberFormat="1" applyFont="1" applyBorder="1" applyAlignment="1">
      <alignment/>
      <protection/>
    </xf>
    <xf numFmtId="0" fontId="44" fillId="0" borderId="10" xfId="62" applyFont="1" applyBorder="1" applyAlignment="1">
      <alignment horizontal="left" wrapText="1"/>
      <protection/>
    </xf>
    <xf numFmtId="0" fontId="45" fillId="0" borderId="10" xfId="62" applyFont="1" applyBorder="1" applyAlignment="1">
      <alignment horizontal="left" wrapText="1"/>
      <protection/>
    </xf>
    <xf numFmtId="0" fontId="45" fillId="0" borderId="10" xfId="62" applyFont="1" applyBorder="1" applyAlignment="1" applyProtection="1">
      <alignment horizontal="left" wrapText="1"/>
      <protection/>
    </xf>
    <xf numFmtId="0" fontId="45" fillId="0" borderId="70" xfId="62" applyFont="1" applyBorder="1" applyAlignment="1">
      <alignment horizontal="left" wrapText="1"/>
      <protection/>
    </xf>
    <xf numFmtId="0" fontId="45" fillId="0" borderId="77" xfId="62" applyFont="1" applyBorder="1" applyAlignment="1">
      <alignment horizontal="left" wrapText="1"/>
      <protection/>
    </xf>
    <xf numFmtId="3" fontId="44" fillId="0" borderId="23" xfId="62" applyNumberFormat="1" applyFont="1" applyBorder="1" applyAlignment="1">
      <alignment/>
      <protection/>
    </xf>
    <xf numFmtId="3" fontId="44" fillId="0" borderId="66" xfId="62" applyNumberFormat="1" applyFont="1" applyBorder="1" applyAlignment="1">
      <alignment/>
      <protection/>
    </xf>
    <xf numFmtId="3" fontId="44" fillId="0" borderId="67" xfId="62" applyNumberFormat="1" applyFont="1" applyBorder="1" applyAlignment="1">
      <alignment/>
      <protection/>
    </xf>
    <xf numFmtId="3" fontId="44" fillId="0" borderId="64" xfId="62" applyNumberFormat="1" applyFont="1" applyBorder="1" applyAlignment="1">
      <alignment/>
      <protection/>
    </xf>
    <xf numFmtId="0" fontId="45" fillId="0" borderId="22" xfId="62" applyFont="1" applyBorder="1" applyAlignment="1" applyProtection="1">
      <alignment horizontal="left" wrapText="1"/>
      <protection/>
    </xf>
    <xf numFmtId="3" fontId="45" fillId="0" borderId="19" xfId="62" applyNumberFormat="1" applyFont="1" applyBorder="1" applyAlignment="1">
      <alignment/>
      <protection/>
    </xf>
    <xf numFmtId="3" fontId="45" fillId="0" borderId="20" xfId="62" applyNumberFormat="1" applyFont="1" applyBorder="1" applyAlignment="1">
      <alignment/>
      <protection/>
    </xf>
    <xf numFmtId="3" fontId="45" fillId="0" borderId="60" xfId="62" applyNumberFormat="1" applyFont="1" applyBorder="1" applyAlignment="1">
      <alignment/>
      <protection/>
    </xf>
    <xf numFmtId="3" fontId="45" fillId="0" borderId="63" xfId="62" applyNumberFormat="1" applyFont="1" applyBorder="1" applyAlignment="1">
      <alignment/>
      <protection/>
    </xf>
    <xf numFmtId="3" fontId="44" fillId="0" borderId="11" xfId="62" applyNumberFormat="1" applyFont="1" applyBorder="1" applyAlignment="1">
      <alignment/>
      <protection/>
    </xf>
    <xf numFmtId="3" fontId="44" fillId="0" borderId="12" xfId="62" applyNumberFormat="1" applyFont="1" applyBorder="1" applyAlignment="1">
      <alignment/>
      <protection/>
    </xf>
    <xf numFmtId="0" fontId="44" fillId="0" borderId="75" xfId="62" applyFont="1" applyBorder="1" applyAlignment="1">
      <alignment horizontal="left" wrapText="1"/>
      <protection/>
    </xf>
    <xf numFmtId="3" fontId="44" fillId="0" borderId="46" xfId="62" applyNumberFormat="1" applyFont="1" applyBorder="1" applyAlignment="1">
      <alignment/>
      <protection/>
    </xf>
    <xf numFmtId="3" fontId="44" fillId="0" borderId="51" xfId="62" applyNumberFormat="1" applyFont="1" applyBorder="1" applyAlignment="1">
      <alignment/>
      <protection/>
    </xf>
    <xf numFmtId="3" fontId="44" fillId="0" borderId="56" xfId="62" applyNumberFormat="1" applyFont="1" applyBorder="1" applyAlignment="1">
      <alignment/>
      <protection/>
    </xf>
    <xf numFmtId="0" fontId="44" fillId="0" borderId="76" xfId="62" applyFont="1" applyBorder="1" applyAlignment="1">
      <alignment horizontal="left" wrapText="1"/>
      <protection/>
    </xf>
    <xf numFmtId="3" fontId="44" fillId="0" borderId="48" xfId="62" applyNumberFormat="1" applyFont="1" applyBorder="1" applyAlignment="1">
      <alignment/>
      <protection/>
    </xf>
    <xf numFmtId="3" fontId="44" fillId="0" borderId="58" xfId="62" applyNumberFormat="1" applyFont="1" applyBorder="1" applyAlignment="1">
      <alignment/>
      <protection/>
    </xf>
    <xf numFmtId="3" fontId="44" fillId="0" borderId="86" xfId="62" applyNumberFormat="1" applyFont="1" applyBorder="1" applyAlignment="1">
      <alignment/>
      <protection/>
    </xf>
    <xf numFmtId="0" fontId="45" fillId="0" borderId="77" xfId="62" applyFont="1" applyBorder="1" applyAlignment="1" applyProtection="1">
      <alignment horizontal="left" wrapText="1"/>
      <protection/>
    </xf>
    <xf numFmtId="3" fontId="45" fillId="0" borderId="23" xfId="62" applyNumberFormat="1" applyFont="1" applyBorder="1" applyAlignment="1">
      <alignment/>
      <protection/>
    </xf>
    <xf numFmtId="3" fontId="45" fillId="0" borderId="66" xfId="62" applyNumberFormat="1" applyFont="1" applyBorder="1" applyAlignment="1">
      <alignment/>
      <protection/>
    </xf>
    <xf numFmtId="3" fontId="45" fillId="0" borderId="67" xfId="62" applyNumberFormat="1" applyFont="1" applyBorder="1" applyAlignment="1">
      <alignment/>
      <protection/>
    </xf>
    <xf numFmtId="3" fontId="45" fillId="0" borderId="64" xfId="62" applyNumberFormat="1" applyFont="1" applyBorder="1" applyAlignment="1">
      <alignment/>
      <protection/>
    </xf>
    <xf numFmtId="0" fontId="44" fillId="0" borderId="77" xfId="62" applyFont="1" applyBorder="1" applyAlignment="1">
      <alignment horizontal="left" wrapText="1"/>
      <protection/>
    </xf>
    <xf numFmtId="0" fontId="45" fillId="0" borderId="19" xfId="62" applyFont="1" applyBorder="1" applyAlignment="1" applyProtection="1">
      <alignment horizontal="left" wrapText="1"/>
      <protection/>
    </xf>
    <xf numFmtId="14" fontId="45" fillId="0" borderId="22" xfId="62" applyNumberFormat="1" applyFont="1" applyBorder="1" applyAlignment="1" applyProtection="1">
      <alignment horizontal="left" wrapText="1"/>
      <protection/>
    </xf>
    <xf numFmtId="0" fontId="45" fillId="0" borderId="0" xfId="62" applyFont="1" applyBorder="1" applyAlignment="1" applyProtection="1">
      <alignment horizontal="left" wrapText="1"/>
      <protection/>
    </xf>
    <xf numFmtId="3" fontId="45" fillId="0" borderId="0" xfId="62" applyNumberFormat="1" applyFont="1" applyBorder="1" applyAlignment="1">
      <alignment/>
      <protection/>
    </xf>
    <xf numFmtId="3" fontId="44" fillId="0" borderId="0" xfId="62" applyNumberFormat="1" applyFont="1" applyFill="1" applyBorder="1" applyAlignment="1" applyProtection="1">
      <alignment horizontal="right"/>
      <protection locked="0"/>
    </xf>
    <xf numFmtId="3" fontId="45" fillId="0" borderId="19" xfId="62" applyNumberFormat="1" applyFont="1" applyBorder="1" applyAlignment="1">
      <alignment horizontal="center" wrapText="1"/>
      <protection/>
    </xf>
    <xf numFmtId="3" fontId="45" fillId="0" borderId="20" xfId="62" applyNumberFormat="1" applyFont="1" applyBorder="1" applyAlignment="1">
      <alignment horizontal="center" wrapText="1"/>
      <protection/>
    </xf>
    <xf numFmtId="0" fontId="45" fillId="0" borderId="74" xfId="63" applyFont="1" applyFill="1" applyBorder="1" applyAlignment="1" applyProtection="1">
      <alignment horizontal="left" wrapText="1"/>
      <protection/>
    </xf>
    <xf numFmtId="0" fontId="45" fillId="0" borderId="72" xfId="63" applyFont="1" applyFill="1" applyBorder="1" applyAlignment="1" applyProtection="1">
      <alignment horizontal="left" wrapText="1"/>
      <protection/>
    </xf>
    <xf numFmtId="0" fontId="45" fillId="0" borderId="54" xfId="63" applyFont="1" applyFill="1" applyBorder="1" applyAlignment="1" applyProtection="1">
      <alignment horizontal="left" wrapText="1"/>
      <protection/>
    </xf>
    <xf numFmtId="0" fontId="45" fillId="0" borderId="71" xfId="63" applyFont="1" applyFill="1" applyBorder="1" applyAlignment="1" applyProtection="1">
      <alignment horizontal="left" wrapText="1"/>
      <protection/>
    </xf>
    <xf numFmtId="0" fontId="45" fillId="0" borderId="54" xfId="62" applyFont="1" applyBorder="1" applyAlignment="1" applyProtection="1">
      <alignment horizontal="left" wrapText="1"/>
      <protection/>
    </xf>
    <xf numFmtId="0" fontId="44" fillId="0" borderId="71" xfId="62" applyFont="1" applyBorder="1" applyAlignment="1">
      <alignment horizontal="left" wrapText="1"/>
      <protection/>
    </xf>
    <xf numFmtId="0" fontId="44" fillId="0" borderId="53" xfId="62" applyFont="1" applyBorder="1" applyAlignment="1">
      <alignment horizontal="left" wrapText="1"/>
      <protection/>
    </xf>
    <xf numFmtId="3" fontId="44" fillId="0" borderId="16" xfId="62" applyNumberFormat="1" applyFont="1" applyBorder="1" applyAlignment="1">
      <alignment/>
      <protection/>
    </xf>
    <xf numFmtId="3" fontId="44" fillId="0" borderId="52" xfId="62" applyNumberFormat="1" applyFont="1" applyBorder="1" applyAlignment="1">
      <alignment/>
      <protection/>
    </xf>
    <xf numFmtId="3" fontId="44" fillId="0" borderId="53" xfId="62" applyNumberFormat="1" applyFont="1" applyBorder="1" applyAlignment="1">
      <alignment/>
      <protection/>
    </xf>
    <xf numFmtId="0" fontId="44" fillId="0" borderId="72" xfId="62" applyFont="1" applyBorder="1" applyAlignment="1">
      <alignment horizontal="left" wrapText="1"/>
      <protection/>
    </xf>
    <xf numFmtId="0" fontId="45" fillId="0" borderId="22" xfId="62" applyFont="1" applyBorder="1" applyAlignment="1">
      <alignment horizontal="left" wrapText="1"/>
      <protection/>
    </xf>
    <xf numFmtId="0" fontId="45" fillId="0" borderId="67" xfId="62" applyFont="1" applyBorder="1" applyAlignment="1" applyProtection="1">
      <alignment horizontal="left" wrapText="1"/>
      <protection/>
    </xf>
    <xf numFmtId="0" fontId="44" fillId="0" borderId="22" xfId="62" applyFont="1" applyBorder="1" applyAlignment="1">
      <alignment horizontal="left" wrapText="1"/>
      <protection/>
    </xf>
    <xf numFmtId="3" fontId="44" fillId="0" borderId="19" xfId="62" applyNumberFormat="1" applyFont="1" applyBorder="1" applyAlignment="1">
      <alignment/>
      <protection/>
    </xf>
    <xf numFmtId="3" fontId="44" fillId="0" borderId="20" xfId="62" applyNumberFormat="1" applyFont="1" applyBorder="1" applyAlignment="1">
      <alignment/>
      <protection/>
    </xf>
    <xf numFmtId="3" fontId="45" fillId="0" borderId="34" xfId="62" applyNumberFormat="1" applyFont="1" applyFill="1" applyBorder="1" applyAlignment="1" applyProtection="1">
      <alignment/>
      <protection locked="0"/>
    </xf>
    <xf numFmtId="3" fontId="45" fillId="0" borderId="60" xfId="62" applyNumberFormat="1" applyFont="1" applyFill="1" applyBorder="1" applyAlignment="1" applyProtection="1">
      <alignment/>
      <protection locked="0"/>
    </xf>
    <xf numFmtId="3" fontId="45" fillId="0" borderId="26" xfId="62" applyNumberFormat="1" applyFont="1" applyBorder="1" applyAlignment="1">
      <alignment/>
      <protection/>
    </xf>
    <xf numFmtId="3" fontId="45" fillId="0" borderId="34" xfId="62" applyNumberFormat="1" applyFont="1" applyBorder="1" applyAlignment="1">
      <alignment/>
      <protection/>
    </xf>
    <xf numFmtId="3" fontId="45" fillId="0" borderId="28" xfId="62" applyNumberFormat="1" applyFont="1" applyBorder="1" applyAlignment="1">
      <alignment/>
      <protection/>
    </xf>
    <xf numFmtId="0" fontId="4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60" xfId="0" applyFont="1" applyBorder="1" applyAlignment="1">
      <alignment horizontal="center"/>
    </xf>
    <xf numFmtId="14" fontId="24" fillId="0" borderId="19" xfId="0" applyNumberFormat="1" applyFont="1" applyBorder="1" applyAlignment="1">
      <alignment horizontal="center" vertical="center"/>
    </xf>
    <xf numFmtId="14" fontId="24" fillId="0" borderId="22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14" fontId="24" fillId="0" borderId="48" xfId="0" applyNumberFormat="1" applyFont="1" applyBorder="1" applyAlignment="1">
      <alignment horizontal="center" vertical="center" wrapText="1"/>
    </xf>
    <xf numFmtId="14" fontId="24" fillId="0" borderId="76" xfId="0" applyNumberFormat="1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4" fillId="0" borderId="19" xfId="0" applyFont="1" applyBorder="1" applyAlignment="1">
      <alignment wrapText="1"/>
    </xf>
    <xf numFmtId="3" fontId="24" fillId="0" borderId="28" xfId="0" applyNumberFormat="1" applyFont="1" applyBorder="1" applyAlignment="1">
      <alignment/>
    </xf>
    <xf numFmtId="4" fontId="24" fillId="0" borderId="22" xfId="0" applyNumberFormat="1" applyFont="1" applyBorder="1" applyAlignment="1">
      <alignment/>
    </xf>
    <xf numFmtId="0" fontId="24" fillId="0" borderId="34" xfId="63" applyFont="1" applyFill="1" applyBorder="1" applyAlignment="1" applyProtection="1">
      <alignment horizontal="left" vertical="center" wrapText="1"/>
      <protection/>
    </xf>
    <xf numFmtId="0" fontId="23" fillId="0" borderId="11" xfId="0" applyFont="1" applyBorder="1" applyAlignment="1">
      <alignment horizontal="left" wrapText="1" indent="1"/>
    </xf>
    <xf numFmtId="3" fontId="23" fillId="0" borderId="30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  <xf numFmtId="4" fontId="23" fillId="0" borderId="69" xfId="0" applyNumberFormat="1" applyFont="1" applyBorder="1" applyAlignment="1">
      <alignment/>
    </xf>
    <xf numFmtId="0" fontId="24" fillId="0" borderId="0" xfId="63" applyFont="1" applyFill="1" applyBorder="1" applyAlignment="1" applyProtection="1">
      <alignment horizontal="left" vertical="center" wrapText="1"/>
      <protection/>
    </xf>
    <xf numFmtId="3" fontId="24" fillId="0" borderId="77" xfId="0" applyNumberFormat="1" applyFont="1" applyBorder="1" applyAlignment="1">
      <alignment/>
    </xf>
    <xf numFmtId="3" fontId="24" fillId="0" borderId="65" xfId="0" applyNumberFormat="1" applyFont="1" applyBorder="1" applyAlignment="1">
      <alignment/>
    </xf>
    <xf numFmtId="3" fontId="24" fillId="0" borderId="66" xfId="0" applyNumberFormat="1" applyFont="1" applyBorder="1" applyAlignment="1">
      <alignment/>
    </xf>
    <xf numFmtId="3" fontId="24" fillId="0" borderId="44" xfId="0" applyNumberFormat="1" applyFont="1" applyBorder="1" applyAlignment="1">
      <alignment/>
    </xf>
    <xf numFmtId="4" fontId="23" fillId="0" borderId="22" xfId="0" applyNumberFormat="1" applyFont="1" applyBorder="1" applyAlignment="1">
      <alignment/>
    </xf>
    <xf numFmtId="0" fontId="23" fillId="0" borderId="10" xfId="0" applyFont="1" applyBorder="1" applyAlignment="1">
      <alignment horizontal="left" wrapText="1" indent="1"/>
    </xf>
    <xf numFmtId="3" fontId="23" fillId="0" borderId="72" xfId="0" applyNumberFormat="1" applyFont="1" applyBorder="1" applyAlignment="1">
      <alignment/>
    </xf>
    <xf numFmtId="4" fontId="23" fillId="0" borderId="30" xfId="0" applyNumberFormat="1" applyFont="1" applyBorder="1" applyAlignment="1">
      <alignment/>
    </xf>
    <xf numFmtId="4" fontId="23" fillId="0" borderId="76" xfId="0" applyNumberFormat="1" applyFont="1" applyBorder="1" applyAlignment="1">
      <alignment/>
    </xf>
    <xf numFmtId="0" fontId="23" fillId="0" borderId="16" xfId="0" applyFont="1" applyBorder="1" applyAlignment="1">
      <alignment horizontal="left" wrapText="1" indent="1"/>
    </xf>
    <xf numFmtId="3" fontId="23" fillId="0" borderId="85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23" fillId="0" borderId="87" xfId="0" applyNumberFormat="1" applyFont="1" applyBorder="1" applyAlignment="1">
      <alignment/>
    </xf>
    <xf numFmtId="3" fontId="23" fillId="0" borderId="77" xfId="0" applyNumberFormat="1" applyFont="1" applyBorder="1" applyAlignment="1">
      <alignment/>
    </xf>
    <xf numFmtId="0" fontId="24" fillId="0" borderId="34" xfId="0" applyFont="1" applyBorder="1" applyAlignment="1">
      <alignment wrapText="1"/>
    </xf>
    <xf numFmtId="0" fontId="23" fillId="0" borderId="11" xfId="0" applyFont="1" applyBorder="1" applyAlignment="1">
      <alignment horizontal="left" indent="1" shrinkToFit="1"/>
    </xf>
    <xf numFmtId="0" fontId="23" fillId="0" borderId="71" xfId="0" applyFont="1" applyBorder="1" applyAlignment="1">
      <alignment/>
    </xf>
    <xf numFmtId="3" fontId="24" fillId="0" borderId="30" xfId="0" applyNumberFormat="1" applyFont="1" applyBorder="1" applyAlignment="1">
      <alignment/>
    </xf>
    <xf numFmtId="3" fontId="23" fillId="0" borderId="31" xfId="0" applyNumberFormat="1" applyFont="1" applyBorder="1" applyAlignment="1">
      <alignment/>
    </xf>
    <xf numFmtId="3" fontId="23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0" xfId="0" applyFont="1" applyBorder="1" applyAlignment="1">
      <alignment horizontal="left" indent="1" shrinkToFit="1"/>
    </xf>
    <xf numFmtId="0" fontId="23" fillId="0" borderId="72" xfId="0" applyFont="1" applyBorder="1" applyAlignment="1">
      <alignment/>
    </xf>
    <xf numFmtId="3" fontId="23" fillId="0" borderId="33" xfId="0" applyNumberFormat="1" applyFont="1" applyBorder="1" applyAlignment="1">
      <alignment/>
    </xf>
    <xf numFmtId="3" fontId="23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0" xfId="0" applyNumberFormat="1" applyFont="1" applyFill="1" applyBorder="1" applyAlignment="1" applyProtection="1">
      <alignment horizontal="left" indent="1"/>
      <protection locked="0"/>
    </xf>
    <xf numFmtId="0" fontId="23" fillId="0" borderId="23" xfId="0" applyNumberFormat="1" applyFont="1" applyFill="1" applyBorder="1" applyAlignment="1" applyProtection="1">
      <alignment horizontal="left" indent="1"/>
      <protection locked="0"/>
    </xf>
    <xf numFmtId="4" fontId="23" fillId="0" borderId="70" xfId="0" applyNumberFormat="1" applyFont="1" applyBorder="1" applyAlignment="1">
      <alignment/>
    </xf>
    <xf numFmtId="0" fontId="50" fillId="0" borderId="10" xfId="0" applyFont="1" applyBorder="1" applyAlignment="1">
      <alignment horizontal="left" indent="1"/>
    </xf>
    <xf numFmtId="0" fontId="23" fillId="0" borderId="10" xfId="55" applyFont="1" applyBorder="1" applyAlignment="1" applyProtection="1">
      <alignment horizontal="left" indent="1"/>
      <protection/>
    </xf>
    <xf numFmtId="0" fontId="50" fillId="0" borderId="16" xfId="0" applyFont="1" applyBorder="1" applyAlignment="1">
      <alignment horizontal="left" indent="1"/>
    </xf>
    <xf numFmtId="3" fontId="23" fillId="0" borderId="45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3" fontId="23" fillId="0" borderId="50" xfId="0" applyNumberFormat="1" applyFont="1" applyBorder="1" applyAlignment="1">
      <alignment/>
    </xf>
    <xf numFmtId="3" fontId="23" fillId="0" borderId="74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0" fontId="23" fillId="0" borderId="10" xfId="0" applyFont="1" applyBorder="1" applyAlignment="1" applyProtection="1">
      <alignment horizontal="left" vertical="center" wrapText="1" indent="1"/>
      <protection/>
    </xf>
    <xf numFmtId="3" fontId="23" fillId="0" borderId="11" xfId="0" applyNumberFormat="1" applyFont="1" applyBorder="1" applyAlignment="1">
      <alignment/>
    </xf>
    <xf numFmtId="0" fontId="23" fillId="0" borderId="70" xfId="0" applyFont="1" applyBorder="1" applyAlignment="1">
      <alignment horizontal="left" wrapText="1" indent="1"/>
    </xf>
    <xf numFmtId="0" fontId="23" fillId="0" borderId="72" xfId="0" applyFont="1" applyBorder="1" applyAlignment="1" applyProtection="1">
      <alignment horizontal="left" vertical="center" wrapText="1" indent="1"/>
      <protection/>
    </xf>
    <xf numFmtId="3" fontId="24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23" xfId="0" applyFont="1" applyBorder="1" applyAlignment="1" applyProtection="1">
      <alignment horizontal="left" vertical="center" wrapText="1" indent="1"/>
      <protection/>
    </xf>
    <xf numFmtId="3" fontId="23" fillId="0" borderId="76" xfId="0" applyNumberFormat="1" applyFont="1" applyBorder="1" applyAlignment="1">
      <alignment/>
    </xf>
    <xf numFmtId="3" fontId="23" fillId="0" borderId="39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4" fillId="0" borderId="77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77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9" xfId="0" applyNumberFormat="1" applyFont="1" applyBorder="1" applyAlignment="1">
      <alignment/>
    </xf>
    <xf numFmtId="183" fontId="24" fillId="0" borderId="34" xfId="0" applyNumberFormat="1" applyFont="1" applyFill="1" applyBorder="1" applyAlignment="1" applyProtection="1">
      <alignment horizontal="left" vertical="center" wrapText="1"/>
      <protection locked="0"/>
    </xf>
    <xf numFmtId="3" fontId="24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71" xfId="0" applyFont="1" applyBorder="1" applyAlignment="1" applyProtection="1">
      <alignment horizontal="left" vertical="center" wrapText="1" indent="1"/>
      <protection/>
    </xf>
    <xf numFmtId="0" fontId="23" fillId="0" borderId="10" xfId="0" applyFont="1" applyBorder="1" applyAlignment="1">
      <alignment horizontal="left" indent="1"/>
    </xf>
    <xf numFmtId="0" fontId="23" fillId="0" borderId="87" xfId="0" applyFont="1" applyBorder="1" applyAlignment="1" applyProtection="1">
      <alignment horizontal="left" vertical="center" wrapText="1" indent="1"/>
      <protection/>
    </xf>
    <xf numFmtId="0" fontId="23" fillId="0" borderId="87" xfId="0" applyFont="1" applyBorder="1" applyAlignment="1">
      <alignment horizontal="left" indent="1"/>
    </xf>
    <xf numFmtId="0" fontId="23" fillId="0" borderId="53" xfId="0" applyFont="1" applyBorder="1" applyAlignment="1">
      <alignment horizontal="left" wrapText="1" indent="1"/>
    </xf>
    <xf numFmtId="3" fontId="23" fillId="0" borderId="43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23" fillId="0" borderId="44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24" fillId="0" borderId="19" xfId="0" applyFont="1" applyBorder="1" applyAlignment="1" applyProtection="1">
      <alignment horizontal="left" vertical="center" wrapText="1"/>
      <protection/>
    </xf>
    <xf numFmtId="0" fontId="24" fillId="0" borderId="60" xfId="0" applyFont="1" applyBorder="1" applyAlignment="1" applyProtection="1">
      <alignment horizontal="left" vertical="center" wrapText="1"/>
      <protection/>
    </xf>
    <xf numFmtId="3" fontId="24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1" xfId="0" applyFont="1" applyBorder="1" applyAlignment="1" applyProtection="1">
      <alignment horizontal="left" vertical="center" wrapText="1" indent="1"/>
      <protection/>
    </xf>
    <xf numFmtId="0" fontId="23" fillId="0" borderId="70" xfId="0" applyFont="1" applyBorder="1" applyAlignment="1" applyProtection="1">
      <alignment horizontal="left" vertical="center" wrapText="1" indent="1"/>
      <protection/>
    </xf>
    <xf numFmtId="0" fontId="23" fillId="0" borderId="54" xfId="0" applyFont="1" applyBorder="1" applyAlignment="1">
      <alignment horizontal="left" wrapText="1" indent="1"/>
    </xf>
    <xf numFmtId="0" fontId="24" fillId="0" borderId="34" xfId="0" applyFont="1" applyBorder="1" applyAlignment="1" applyProtection="1">
      <alignment horizontal="left" vertical="center" wrapText="1"/>
      <protection/>
    </xf>
    <xf numFmtId="0" fontId="24" fillId="0" borderId="41" xfId="0" applyFont="1" applyBorder="1" applyAlignment="1" applyProtection="1">
      <alignment horizontal="left" vertical="center" wrapText="1"/>
      <protection/>
    </xf>
    <xf numFmtId="3" fontId="24" fillId="0" borderId="84" xfId="0" applyNumberFormat="1" applyFont="1" applyBorder="1" applyAlignment="1">
      <alignment/>
    </xf>
    <xf numFmtId="3" fontId="24" fillId="0" borderId="41" xfId="0" applyNumberFormat="1" applyFont="1" applyBorder="1" applyAlignment="1">
      <alignment/>
    </xf>
    <xf numFmtId="3" fontId="24" fillId="0" borderId="88" xfId="0" applyNumberFormat="1" applyFont="1" applyBorder="1" applyAlignment="1">
      <alignment/>
    </xf>
    <xf numFmtId="0" fontId="24" fillId="0" borderId="34" xfId="0" applyFont="1" applyBorder="1" applyAlignment="1">
      <alignment/>
    </xf>
    <xf numFmtId="3" fontId="23" fillId="0" borderId="19" xfId="0" applyNumberFormat="1" applyFont="1" applyBorder="1" applyAlignment="1" applyProtection="1">
      <alignment horizontal="left" vertical="center" wrapText="1" indent="1"/>
      <protection/>
    </xf>
    <xf numFmtId="3" fontId="23" fillId="0" borderId="22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3" fontId="23" fillId="0" borderId="34" xfId="0" applyNumberFormat="1" applyFont="1" applyBorder="1" applyAlignment="1" applyProtection="1">
      <alignment horizontal="left" vertical="center" wrapText="1" indent="1"/>
      <protection/>
    </xf>
    <xf numFmtId="3" fontId="23" fillId="0" borderId="34" xfId="0" applyNumberFormat="1" applyFont="1" applyBorder="1" applyAlignment="1">
      <alignment/>
    </xf>
    <xf numFmtId="3" fontId="23" fillId="0" borderId="60" xfId="0" applyNumberFormat="1" applyFont="1" applyBorder="1" applyAlignment="1">
      <alignment/>
    </xf>
    <xf numFmtId="0" fontId="24" fillId="0" borderId="48" xfId="0" applyFont="1" applyBorder="1" applyAlignment="1" applyProtection="1">
      <alignment horizontal="left" vertical="center" wrapText="1"/>
      <protection/>
    </xf>
    <xf numFmtId="3" fontId="24" fillId="0" borderId="48" xfId="0" applyNumberFormat="1" applyFont="1" applyBorder="1" applyAlignment="1">
      <alignment/>
    </xf>
    <xf numFmtId="3" fontId="24" fillId="0" borderId="86" xfId="0" applyNumberFormat="1" applyFont="1" applyBorder="1" applyAlignment="1">
      <alignment/>
    </xf>
    <xf numFmtId="0" fontId="24" fillId="0" borderId="39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3" fontId="24" fillId="0" borderId="69" xfId="0" applyNumberFormat="1" applyFont="1" applyBorder="1" applyAlignment="1">
      <alignment/>
    </xf>
    <xf numFmtId="3" fontId="24" fillId="0" borderId="84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65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66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84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15" xfId="0" applyNumberFormat="1" applyFont="1" applyFill="1" applyBorder="1" applyAlignment="1">
      <alignment/>
    </xf>
    <xf numFmtId="3" fontId="23" fillId="0" borderId="78" xfId="0" applyNumberFormat="1" applyFont="1" applyBorder="1" applyAlignment="1">
      <alignment/>
    </xf>
    <xf numFmtId="3" fontId="2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3" fillId="33" borderId="33" xfId="0" applyNumberFormat="1" applyFont="1" applyFill="1" applyBorder="1" applyAlignment="1">
      <alignment/>
    </xf>
    <xf numFmtId="3" fontId="23" fillId="33" borderId="15" xfId="0" applyNumberFormat="1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0" fontId="23" fillId="0" borderId="70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15" xfId="0" applyFont="1" applyBorder="1" applyAlignment="1">
      <alignment/>
    </xf>
    <xf numFmtId="0" fontId="24" fillId="0" borderId="70" xfId="0" applyFont="1" applyBorder="1" applyAlignment="1">
      <alignment/>
    </xf>
    <xf numFmtId="0" fontId="23" fillId="0" borderId="76" xfId="0" applyFont="1" applyBorder="1" applyAlignment="1" applyProtection="1">
      <alignment horizontal="left" vertical="center" wrapText="1" indent="1"/>
      <protection/>
    </xf>
    <xf numFmtId="3" fontId="23" fillId="0" borderId="80" xfId="0" applyNumberFormat="1" applyFont="1" applyBorder="1" applyAlignment="1">
      <alignment/>
    </xf>
    <xf numFmtId="3" fontId="23" fillId="0" borderId="57" xfId="0" applyNumberFormat="1" applyFont="1" applyBorder="1" applyAlignment="1">
      <alignment/>
    </xf>
    <xf numFmtId="0" fontId="23" fillId="0" borderId="46" xfId="0" applyFont="1" applyBorder="1" applyAlignment="1">
      <alignment horizontal="left" indent="1"/>
    </xf>
    <xf numFmtId="3" fontId="24" fillId="0" borderId="75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89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51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55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75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75" xfId="0" applyNumberFormat="1" applyFont="1" applyBorder="1" applyAlignment="1">
      <alignment/>
    </xf>
    <xf numFmtId="3" fontId="24" fillId="0" borderId="76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76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76" xfId="0" applyNumberFormat="1" applyFont="1" applyBorder="1" applyAlignment="1">
      <alignment/>
    </xf>
    <xf numFmtId="3" fontId="24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52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23" xfId="0" applyFont="1" applyBorder="1" applyAlignment="1">
      <alignment horizontal="left" wrapText="1" indent="1"/>
    </xf>
    <xf numFmtId="0" fontId="23" fillId="0" borderId="69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30" xfId="0" applyFont="1" applyBorder="1" applyAlignment="1">
      <alignment/>
    </xf>
    <xf numFmtId="0" fontId="24" fillId="0" borderId="30" xfId="0" applyFont="1" applyBorder="1" applyAlignment="1">
      <alignment/>
    </xf>
    <xf numFmtId="0" fontId="23" fillId="0" borderId="54" xfId="0" applyFont="1" applyBorder="1" applyAlignment="1">
      <alignment horizontal="left" indent="1"/>
    </xf>
    <xf numFmtId="0" fontId="23" fillId="0" borderId="85" xfId="0" applyFont="1" applyBorder="1" applyAlignment="1">
      <alignment horizontal="left" wrapText="1" indent="1"/>
    </xf>
    <xf numFmtId="4" fontId="24" fillId="0" borderId="70" xfId="0" applyNumberFormat="1" applyFont="1" applyBorder="1" applyAlignment="1">
      <alignment/>
    </xf>
    <xf numFmtId="4" fontId="24" fillId="0" borderId="30" xfId="0" applyNumberFormat="1" applyFont="1" applyBorder="1" applyAlignment="1">
      <alignment/>
    </xf>
    <xf numFmtId="0" fontId="24" fillId="0" borderId="22" xfId="0" applyFont="1" applyBorder="1" applyAlignment="1" applyProtection="1">
      <alignment horizontal="left" vertical="center" wrapText="1"/>
      <protection/>
    </xf>
    <xf numFmtId="0" fontId="23" fillId="0" borderId="34" xfId="0" applyFont="1" applyBorder="1" applyAlignment="1" applyProtection="1">
      <alignment horizontal="left" vertical="center" wrapText="1" indent="1"/>
      <protection/>
    </xf>
    <xf numFmtId="0" fontId="23" fillId="0" borderId="22" xfId="0" applyFont="1" applyBorder="1" applyAlignment="1" applyProtection="1">
      <alignment horizontal="right" vertical="center" wrapText="1"/>
      <protection/>
    </xf>
    <xf numFmtId="3" fontId="23" fillId="0" borderId="34" xfId="0" applyNumberFormat="1" applyFont="1" applyBorder="1" applyAlignment="1">
      <alignment horizontal="right"/>
    </xf>
    <xf numFmtId="3" fontId="23" fillId="0" borderId="21" xfId="0" applyNumberFormat="1" applyFont="1" applyBorder="1" applyAlignment="1">
      <alignment horizontal="right"/>
    </xf>
    <xf numFmtId="3" fontId="23" fillId="0" borderId="22" xfId="0" applyNumberFormat="1" applyFont="1" applyBorder="1" applyAlignment="1">
      <alignment horizontal="right"/>
    </xf>
    <xf numFmtId="0" fontId="24" fillId="0" borderId="22" xfId="0" applyFont="1" applyBorder="1" applyAlignment="1" applyProtection="1">
      <alignment horizontal="right" vertical="center" wrapText="1"/>
      <protection/>
    </xf>
    <xf numFmtId="0" fontId="23" fillId="0" borderId="34" xfId="0" applyFont="1" applyBorder="1" applyAlignment="1">
      <alignment/>
    </xf>
    <xf numFmtId="3" fontId="2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22" xfId="0" applyNumberFormat="1" applyFont="1" applyBorder="1" applyAlignment="1" applyProtection="1">
      <alignment horizontal="right" vertical="center" wrapText="1"/>
      <protection/>
    </xf>
    <xf numFmtId="3" fontId="24" fillId="0" borderId="34" xfId="0" applyNumberFormat="1" applyFont="1" applyBorder="1" applyAlignment="1" applyProtection="1">
      <alignment horizontal="right" vertical="center" wrapText="1"/>
      <protection/>
    </xf>
    <xf numFmtId="3" fontId="24" fillId="0" borderId="21" xfId="0" applyNumberFormat="1" applyFont="1" applyBorder="1" applyAlignment="1" applyProtection="1">
      <alignment horizontal="right" vertical="center" wrapText="1"/>
      <protection/>
    </xf>
    <xf numFmtId="0" fontId="23" fillId="0" borderId="22" xfId="0" applyFont="1" applyBorder="1" applyAlignment="1">
      <alignment horizontal="center" vertical="center"/>
    </xf>
    <xf numFmtId="0" fontId="24" fillId="0" borderId="77" xfId="63" applyFont="1" applyFill="1" applyBorder="1" applyAlignment="1" applyProtection="1">
      <alignment horizontal="left" vertical="center" wrapText="1"/>
      <protection/>
    </xf>
    <xf numFmtId="3" fontId="23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3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0" fontId="24" fillId="0" borderId="60" xfId="63" applyFont="1" applyFill="1" applyBorder="1" applyAlignment="1" applyProtection="1">
      <alignment horizontal="left" vertical="center" wrapText="1"/>
      <protection/>
    </xf>
    <xf numFmtId="3" fontId="23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0" xfId="0" applyNumberFormat="1" applyFont="1" applyBorder="1" applyAlignment="1">
      <alignment/>
    </xf>
    <xf numFmtId="0" fontId="24" fillId="0" borderId="67" xfId="63" applyFont="1" applyFill="1" applyBorder="1" applyAlignment="1" applyProtection="1">
      <alignment horizontal="left" vertical="center" wrapText="1"/>
      <protection/>
    </xf>
    <xf numFmtId="0" fontId="24" fillId="0" borderId="69" xfId="63" applyFont="1" applyFill="1" applyBorder="1" applyAlignment="1" applyProtection="1">
      <alignment horizontal="left" vertical="center" wrapText="1"/>
      <protection/>
    </xf>
    <xf numFmtId="3" fontId="24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50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85" xfId="0" applyNumberFormat="1" applyFont="1" applyBorder="1" applyAlignment="1">
      <alignment/>
    </xf>
    <xf numFmtId="3" fontId="24" fillId="0" borderId="17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0" fontId="24" fillId="0" borderId="22" xfId="0" applyFont="1" applyBorder="1" applyAlignment="1">
      <alignment wrapText="1"/>
    </xf>
    <xf numFmtId="3" fontId="23" fillId="0" borderId="16" xfId="0" applyNumberFormat="1" applyFont="1" applyBorder="1" applyAlignment="1">
      <alignment/>
    </xf>
    <xf numFmtId="3" fontId="24" fillId="0" borderId="60" xfId="0" applyNumberFormat="1" applyFont="1" applyBorder="1" applyAlignment="1">
      <alignment/>
    </xf>
    <xf numFmtId="0" fontId="23" fillId="0" borderId="70" xfId="0" applyFont="1" applyBorder="1" applyAlignment="1" applyProtection="1">
      <alignment horizontal="left" vertical="center" wrapText="1"/>
      <protection/>
    </xf>
    <xf numFmtId="3" fontId="23" fillId="0" borderId="65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0" fontId="23" fillId="0" borderId="77" xfId="0" applyFont="1" applyBorder="1" applyAlignment="1">
      <alignment horizontal="left" indent="1"/>
    </xf>
    <xf numFmtId="183" fontId="24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30" xfId="0" applyFont="1" applyBorder="1" applyAlignment="1" applyProtection="1">
      <alignment horizontal="left" vertical="center" wrapText="1" indent="1"/>
      <protection/>
    </xf>
    <xf numFmtId="0" fontId="23" fillId="0" borderId="85" xfId="0" applyFont="1" applyBorder="1" applyAlignment="1" applyProtection="1">
      <alignment horizontal="left" vertical="center" wrapText="1" indent="1"/>
      <protection/>
    </xf>
    <xf numFmtId="3" fontId="23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85" xfId="0" applyFont="1" applyBorder="1" applyAlignment="1">
      <alignment horizontal="left" indent="1"/>
    </xf>
    <xf numFmtId="3" fontId="23" fillId="0" borderId="18" xfId="0" applyNumberFormat="1" applyFont="1" applyBorder="1" applyAlignment="1">
      <alignment/>
    </xf>
    <xf numFmtId="3" fontId="23" fillId="0" borderId="7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70" xfId="0" applyFont="1" applyBorder="1" applyAlignment="1">
      <alignment horizontal="left" indent="1"/>
    </xf>
    <xf numFmtId="3" fontId="24" fillId="0" borderId="75" xfId="0" applyNumberFormat="1" applyFont="1" applyBorder="1" applyAlignment="1">
      <alignment/>
    </xf>
    <xf numFmtId="3" fontId="23" fillId="0" borderId="89" xfId="0" applyNumberFormat="1" applyFont="1" applyBorder="1" applyAlignment="1">
      <alignment/>
    </xf>
    <xf numFmtId="3" fontId="23" fillId="0" borderId="51" xfId="0" applyNumberFormat="1" applyFont="1" applyBorder="1" applyAlignment="1">
      <alignment/>
    </xf>
    <xf numFmtId="3" fontId="23" fillId="0" borderId="55" xfId="0" applyNumberFormat="1" applyFont="1" applyBorder="1" applyAlignment="1">
      <alignment/>
    </xf>
    <xf numFmtId="3" fontId="23" fillId="0" borderId="48" xfId="0" applyNumberFormat="1" applyFont="1" applyBorder="1" applyAlignment="1">
      <alignment/>
    </xf>
    <xf numFmtId="3" fontId="23" fillId="0" borderId="62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68" xfId="0" applyNumberFormat="1" applyFont="1" applyFill="1" applyBorder="1" applyAlignment="1" applyProtection="1">
      <alignment horizontal="right" vertical="center" wrapText="1"/>
      <protection locked="0"/>
    </xf>
    <xf numFmtId="14" fontId="24" fillId="0" borderId="22" xfId="0" applyNumberFormat="1" applyFont="1" applyBorder="1" applyAlignment="1">
      <alignment horizontal="center" vertical="center" wrapText="1"/>
    </xf>
    <xf numFmtId="0" fontId="24" fillId="0" borderId="45" xfId="63" applyFont="1" applyFill="1" applyBorder="1" applyAlignment="1" applyProtection="1">
      <alignment horizontal="left" vertical="center" wrapText="1"/>
      <protection/>
    </xf>
    <xf numFmtId="3" fontId="23" fillId="0" borderId="73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77" xfId="0" applyFont="1" applyBorder="1" applyAlignment="1">
      <alignment/>
    </xf>
    <xf numFmtId="0" fontId="23" fillId="0" borderId="72" xfId="0" applyFont="1" applyBorder="1" applyAlignment="1" applyProtection="1">
      <alignment horizontal="left" vertical="center" wrapText="1"/>
      <protection/>
    </xf>
    <xf numFmtId="0" fontId="23" fillId="0" borderId="80" xfId="0" applyFont="1" applyBorder="1" applyAlignment="1">
      <alignment/>
    </xf>
    <xf numFmtId="0" fontId="23" fillId="0" borderId="58" xfId="0" applyFont="1" applyBorder="1" applyAlignment="1">
      <alignment/>
    </xf>
    <xf numFmtId="0" fontId="23" fillId="0" borderId="57" xfId="0" applyFont="1" applyBorder="1" applyAlignment="1">
      <alignment/>
    </xf>
    <xf numFmtId="3" fontId="24" fillId="0" borderId="80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85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85" xfId="0" applyFont="1" applyBorder="1" applyAlignment="1">
      <alignment/>
    </xf>
    <xf numFmtId="0" fontId="24" fillId="0" borderId="87" xfId="0" applyFont="1" applyBorder="1" applyAlignment="1">
      <alignment/>
    </xf>
    <xf numFmtId="0" fontId="24" fillId="0" borderId="52" xfId="0" applyFont="1" applyBorder="1" applyAlignment="1">
      <alignment/>
    </xf>
    <xf numFmtId="3" fontId="24" fillId="0" borderId="65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0" xfId="63" applyFont="1" applyFill="1" applyBorder="1" applyAlignment="1" applyProtection="1">
      <alignment horizontal="left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/>
      <protection/>
    </xf>
    <xf numFmtId="0" fontId="23" fillId="0" borderId="78" xfId="0" applyFont="1" applyBorder="1" applyAlignment="1">
      <alignment/>
    </xf>
    <xf numFmtId="0" fontId="23" fillId="0" borderId="52" xfId="0" applyFont="1" applyBorder="1" applyAlignment="1">
      <alignment/>
    </xf>
    <xf numFmtId="0" fontId="23" fillId="0" borderId="85" xfId="0" applyFont="1" applyBorder="1" applyAlignment="1">
      <alignment/>
    </xf>
    <xf numFmtId="0" fontId="24" fillId="0" borderId="75" xfId="0" applyFont="1" applyBorder="1" applyAlignment="1">
      <alignment/>
    </xf>
    <xf numFmtId="0" fontId="23" fillId="0" borderId="89" xfId="0" applyFont="1" applyBorder="1" applyAlignment="1">
      <alignment/>
    </xf>
    <xf numFmtId="0" fontId="23" fillId="0" borderId="51" xfId="0" applyFont="1" applyBorder="1" applyAlignment="1">
      <alignment/>
    </xf>
    <xf numFmtId="0" fontId="23" fillId="0" borderId="55" xfId="0" applyFont="1" applyBorder="1" applyAlignment="1">
      <alignment/>
    </xf>
    <xf numFmtId="0" fontId="23" fillId="0" borderId="75" xfId="0" applyFont="1" applyBorder="1" applyAlignment="1">
      <alignment/>
    </xf>
    <xf numFmtId="3" fontId="24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85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62" xfId="0" applyNumberFormat="1" applyFont="1" applyBorder="1" applyAlignment="1">
      <alignment/>
    </xf>
    <xf numFmtId="3" fontId="23" fillId="0" borderId="75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4" fillId="0" borderId="80" xfId="0" applyNumberFormat="1" applyFont="1" applyBorder="1" applyAlignment="1">
      <alignment/>
    </xf>
    <xf numFmtId="3" fontId="24" fillId="0" borderId="57" xfId="0" applyNumberFormat="1" applyFont="1" applyBorder="1" applyAlignment="1">
      <alignment/>
    </xf>
    <xf numFmtId="0" fontId="24" fillId="0" borderId="23" xfId="63" applyFont="1" applyFill="1" applyBorder="1" applyAlignment="1" applyProtection="1">
      <alignment horizontal="left" vertical="center" wrapText="1"/>
      <protection/>
    </xf>
    <xf numFmtId="0" fontId="24" fillId="0" borderId="19" xfId="63" applyFont="1" applyFill="1" applyBorder="1" applyAlignment="1" applyProtection="1">
      <alignment horizontal="left" vertical="center" wrapText="1"/>
      <protection/>
    </xf>
    <xf numFmtId="0" fontId="23" fillId="0" borderId="33" xfId="0" applyFont="1" applyBorder="1" applyAlignment="1" applyProtection="1">
      <alignment horizontal="left" vertical="center" wrapText="1" indent="1"/>
      <protection/>
    </xf>
    <xf numFmtId="183" fontId="24" fillId="0" borderId="19" xfId="0" applyNumberFormat="1" applyFont="1" applyFill="1" applyBorder="1" applyAlignment="1" applyProtection="1">
      <alignment horizontal="left" vertical="center" wrapText="1"/>
      <protection locked="0"/>
    </xf>
    <xf numFmtId="3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6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78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89" xfId="0" applyFont="1" applyBorder="1" applyAlignment="1">
      <alignment/>
    </xf>
    <xf numFmtId="0" fontId="24" fillId="0" borderId="51" xfId="0" applyFont="1" applyBorder="1" applyAlignment="1">
      <alignment/>
    </xf>
    <xf numFmtId="0" fontId="24" fillId="0" borderId="55" xfId="0" applyFont="1" applyBorder="1" applyAlignment="1">
      <alignment/>
    </xf>
    <xf numFmtId="3" fontId="24" fillId="0" borderId="66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9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3" fontId="35" fillId="0" borderId="34" xfId="0" applyNumberFormat="1" applyFont="1" applyFill="1" applyBorder="1" applyAlignment="1" applyProtection="1">
      <alignment horizontal="center"/>
      <protection locked="0"/>
    </xf>
    <xf numFmtId="3" fontId="35" fillId="0" borderId="60" xfId="0" applyNumberFormat="1" applyFont="1" applyFill="1" applyBorder="1" applyAlignment="1" applyProtection="1">
      <alignment horizontal="center"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3" fontId="35" fillId="0" borderId="19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3" fontId="44" fillId="0" borderId="0" xfId="62" applyNumberFormat="1" applyFont="1" applyFill="1" applyBorder="1" applyAlignment="1" applyProtection="1">
      <alignment horizontal="left" wrapText="1"/>
      <protection locked="0"/>
    </xf>
    <xf numFmtId="3" fontId="45" fillId="0" borderId="34" xfId="62" applyNumberFormat="1" applyFont="1" applyFill="1" applyBorder="1" applyAlignment="1" applyProtection="1">
      <alignment horizontal="center" vertical="center"/>
      <protection locked="0"/>
    </xf>
    <xf numFmtId="3" fontId="45" fillId="0" borderId="60" xfId="62" applyNumberFormat="1" applyFont="1" applyFill="1" applyBorder="1" applyAlignment="1" applyProtection="1">
      <alignment horizontal="center" vertical="center"/>
      <protection locked="0"/>
    </xf>
    <xf numFmtId="3" fontId="44" fillId="0" borderId="0" xfId="62" applyNumberFormat="1" applyFont="1" applyFill="1" applyBorder="1" applyAlignment="1" applyProtection="1">
      <alignment horizontal="left"/>
      <protection locked="0"/>
    </xf>
    <xf numFmtId="3" fontId="45" fillId="0" borderId="19" xfId="62" applyNumberFormat="1" applyFont="1" applyFill="1" applyBorder="1" applyAlignment="1" applyProtection="1">
      <alignment horizontal="center" vertical="center"/>
      <protection locked="0"/>
    </xf>
    <xf numFmtId="3" fontId="45" fillId="0" borderId="0" xfId="62" applyNumberFormat="1" applyFont="1" applyFill="1" applyBorder="1" applyAlignment="1" applyProtection="1">
      <alignment horizontal="center"/>
      <protection locked="0"/>
    </xf>
    <xf numFmtId="3" fontId="24" fillId="0" borderId="19" xfId="0" applyNumberFormat="1" applyFont="1" applyBorder="1" applyAlignment="1">
      <alignment horizontal="center"/>
    </xf>
    <xf numFmtId="3" fontId="24" fillId="0" borderId="34" xfId="0" applyNumberFormat="1" applyFont="1" applyBorder="1" applyAlignment="1">
      <alignment horizontal="center"/>
    </xf>
    <xf numFmtId="3" fontId="24" fillId="0" borderId="60" xfId="0" applyNumberFormat="1" applyFont="1" applyBorder="1" applyAlignment="1">
      <alignment horizontal="center"/>
    </xf>
    <xf numFmtId="0" fontId="23" fillId="0" borderId="19" xfId="0" applyFont="1" applyBorder="1" applyAlignment="1">
      <alignment horizontal="left"/>
    </xf>
    <xf numFmtId="0" fontId="23" fillId="0" borderId="34" xfId="0" applyFont="1" applyBorder="1" applyAlignment="1">
      <alignment horizontal="left"/>
    </xf>
    <xf numFmtId="0" fontId="23" fillId="0" borderId="60" xfId="0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41" xfId="0" applyFont="1" applyBorder="1" applyAlignment="1" applyProtection="1">
      <alignment horizontal="center"/>
      <protection/>
    </xf>
    <xf numFmtId="0" fontId="24" fillId="0" borderId="83" xfId="0" applyFont="1" applyBorder="1" applyAlignment="1" applyProtection="1">
      <alignment horizontal="center"/>
      <protection/>
    </xf>
    <xf numFmtId="0" fontId="24" fillId="0" borderId="88" xfId="0" applyFont="1" applyBorder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0" fontId="24" fillId="0" borderId="19" xfId="0" applyFont="1" applyFill="1" applyBorder="1" applyAlignment="1" applyProtection="1">
      <alignment horizontal="center"/>
      <protection/>
    </xf>
    <xf numFmtId="0" fontId="24" fillId="0" borderId="34" xfId="0" applyFont="1" applyFill="1" applyBorder="1" applyAlignment="1" applyProtection="1">
      <alignment horizontal="center"/>
      <protection/>
    </xf>
    <xf numFmtId="0" fontId="24" fillId="0" borderId="60" xfId="0" applyFont="1" applyFill="1" applyBorder="1" applyAlignment="1" applyProtection="1">
      <alignment horizontal="center"/>
      <protection/>
    </xf>
    <xf numFmtId="3" fontId="23" fillId="0" borderId="39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19" xfId="64" applyFont="1" applyBorder="1" applyAlignment="1">
      <alignment horizontal="center"/>
      <protection/>
    </xf>
    <xf numFmtId="0" fontId="22" fillId="0" borderId="34" xfId="64" applyFont="1" applyBorder="1" applyAlignment="1">
      <alignment horizontal="center"/>
      <protection/>
    </xf>
    <xf numFmtId="0" fontId="22" fillId="0" borderId="60" xfId="64" applyFont="1" applyBorder="1" applyAlignment="1">
      <alignment horizontal="center"/>
      <protection/>
    </xf>
    <xf numFmtId="0" fontId="22" fillId="0" borderId="18" xfId="64" applyFont="1" applyBorder="1" applyAlignment="1">
      <alignment horizontal="left"/>
      <protection/>
    </xf>
    <xf numFmtId="0" fontId="22" fillId="0" borderId="0" xfId="64" applyFont="1" applyBorder="1" applyAlignment="1">
      <alignment horizontal="left"/>
      <protection/>
    </xf>
    <xf numFmtId="0" fontId="22" fillId="0" borderId="67" xfId="64" applyFont="1" applyBorder="1" applyAlignment="1">
      <alignment horizontal="left"/>
      <protection/>
    </xf>
    <xf numFmtId="0" fontId="21" fillId="0" borderId="0" xfId="0" applyFont="1" applyAlignment="1">
      <alignment horizontal="left"/>
    </xf>
    <xf numFmtId="0" fontId="22" fillId="0" borderId="0" xfId="64" applyFont="1" applyBorder="1" applyAlignment="1">
      <alignment horizontal="center"/>
      <protection/>
    </xf>
    <xf numFmtId="3" fontId="35" fillId="0" borderId="0" xfId="0" applyNumberFormat="1" applyFont="1" applyFill="1" applyBorder="1" applyAlignment="1" applyProtection="1">
      <alignment horizontal="center"/>
      <protection locked="0"/>
    </xf>
    <xf numFmtId="0" fontId="35" fillId="0" borderId="48" xfId="0" applyFont="1" applyBorder="1" applyAlignment="1">
      <alignment horizontal="left"/>
    </xf>
    <xf numFmtId="0" fontId="35" fillId="0" borderId="39" xfId="0" applyFont="1" applyBorder="1" applyAlignment="1">
      <alignment horizontal="left"/>
    </xf>
    <xf numFmtId="0" fontId="35" fillId="0" borderId="19" xfId="0" applyFont="1" applyFill="1" applyBorder="1" applyAlignment="1">
      <alignment horizontal="left"/>
    </xf>
    <xf numFmtId="0" fontId="35" fillId="0" borderId="34" xfId="0" applyFont="1" applyFill="1" applyBorder="1" applyAlignment="1">
      <alignment horizontal="left"/>
    </xf>
    <xf numFmtId="3" fontId="35" fillId="0" borderId="19" xfId="0" applyNumberFormat="1" applyFont="1" applyFill="1" applyBorder="1" applyAlignment="1" applyProtection="1">
      <alignment horizontal="left"/>
      <protection locked="0"/>
    </xf>
    <xf numFmtId="3" fontId="35" fillId="0" borderId="34" xfId="0" applyNumberFormat="1" applyFont="1" applyFill="1" applyBorder="1" applyAlignment="1" applyProtection="1">
      <alignment horizontal="left"/>
      <protection locked="0"/>
    </xf>
    <xf numFmtId="0" fontId="35" fillId="0" borderId="19" xfId="0" applyFont="1" applyBorder="1" applyAlignment="1">
      <alignment horizontal="left"/>
    </xf>
    <xf numFmtId="0" fontId="35" fillId="0" borderId="34" xfId="0" applyFont="1" applyBorder="1" applyAlignment="1">
      <alignment horizontal="left"/>
    </xf>
    <xf numFmtId="3" fontId="10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6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3" xfId="0" applyNumberFormat="1" applyFont="1" applyFill="1" applyBorder="1" applyAlignment="1" applyProtection="1">
      <alignment horizontal="center" vertical="center"/>
      <protection locked="0"/>
    </xf>
    <xf numFmtId="3" fontId="10" fillId="0" borderId="74" xfId="0" applyNumberFormat="1" applyFont="1" applyFill="1" applyBorder="1" applyAlignment="1" applyProtection="1">
      <alignment horizontal="center" vertical="center"/>
      <protection locked="0"/>
    </xf>
    <xf numFmtId="3" fontId="10" fillId="0" borderId="37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3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0" fillId="0" borderId="8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0" xfId="0" applyNumberFormat="1" applyFont="1" applyFill="1" applyBorder="1" applyAlignment="1" applyProtection="1">
      <alignment horizontal="left"/>
      <protection locked="0"/>
    </xf>
    <xf numFmtId="3" fontId="24" fillId="0" borderId="0" xfId="0" applyNumberFormat="1" applyFont="1" applyFill="1" applyBorder="1" applyAlignment="1" applyProtection="1">
      <alignment horizontal="center"/>
      <protection locked="0"/>
    </xf>
    <xf numFmtId="3" fontId="23" fillId="0" borderId="0" xfId="0" applyNumberFormat="1" applyFont="1" applyAlignment="1">
      <alignment horizontal="left"/>
    </xf>
    <xf numFmtId="3" fontId="44" fillId="0" borderId="39" xfId="0" applyNumberFormat="1" applyFont="1" applyBorder="1" applyAlignment="1">
      <alignment horizontal="right"/>
    </xf>
    <xf numFmtId="3" fontId="45" fillId="0" borderId="0" xfId="0" applyNumberFormat="1" applyFont="1" applyFill="1" applyBorder="1" applyAlignment="1" applyProtection="1">
      <alignment horizontal="center"/>
      <protection locked="0"/>
    </xf>
    <xf numFmtId="171" fontId="24" fillId="0" borderId="0" xfId="0" applyNumberFormat="1" applyFont="1" applyFill="1" applyBorder="1" applyAlignment="1" applyProtection="1">
      <alignment horizontal="center"/>
      <protection locked="0"/>
    </xf>
    <xf numFmtId="0" fontId="23" fillId="0" borderId="39" xfId="0" applyFont="1" applyBorder="1" applyAlignment="1">
      <alignment horizontal="right"/>
    </xf>
    <xf numFmtId="1" fontId="24" fillId="0" borderId="81" xfId="0" applyNumberFormat="1" applyFont="1" applyFill="1" applyBorder="1" applyAlignment="1" applyProtection="1">
      <alignment horizontal="center" vertical="center"/>
      <protection locked="0"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3" fontId="24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57" xfId="0" applyNumberFormat="1" applyFont="1" applyFill="1" applyBorder="1" applyAlignment="1" applyProtection="1">
      <alignment horizontal="center" vertical="center"/>
      <protection locked="0"/>
    </xf>
    <xf numFmtId="183" fontId="16" fillId="0" borderId="69" xfId="0" applyNumberFormat="1" applyFont="1" applyFill="1" applyBorder="1" applyAlignment="1" applyProtection="1">
      <alignment horizontal="center" vertical="center" wrapText="1"/>
      <protection/>
    </xf>
    <xf numFmtId="183" fontId="16" fillId="0" borderId="75" xfId="0" applyNumberFormat="1" applyFont="1" applyFill="1" applyBorder="1" applyAlignment="1" applyProtection="1">
      <alignment horizontal="center" vertical="center" wrapText="1"/>
      <protection/>
    </xf>
    <xf numFmtId="183" fontId="16" fillId="0" borderId="84" xfId="0" applyNumberFormat="1" applyFont="1" applyFill="1" applyBorder="1" applyAlignment="1" applyProtection="1">
      <alignment horizontal="center" vertical="center" wrapText="1"/>
      <protection/>
    </xf>
    <xf numFmtId="183" fontId="16" fillId="0" borderId="76" xfId="0" applyNumberFormat="1" applyFont="1" applyFill="1" applyBorder="1" applyAlignment="1" applyProtection="1">
      <alignment horizontal="center" vertical="center" wrapText="1"/>
      <protection/>
    </xf>
    <xf numFmtId="183" fontId="15" fillId="0" borderId="0" xfId="0" applyNumberFormat="1" applyFont="1" applyFill="1" applyAlignment="1" applyProtection="1">
      <alignment horizontal="center" vertical="top" wrapText="1"/>
      <protection/>
    </xf>
    <xf numFmtId="183" fontId="15" fillId="0" borderId="0" xfId="0" applyNumberFormat="1" applyFont="1" applyFill="1" applyAlignment="1" applyProtection="1">
      <alignment horizontal="center" vertical="center"/>
      <protection/>
    </xf>
    <xf numFmtId="3" fontId="17" fillId="0" borderId="19" xfId="0" applyNumberFormat="1" applyFont="1" applyFill="1" applyBorder="1" applyAlignment="1" applyProtection="1">
      <alignment horizontal="center" vertical="center" wrapText="1"/>
      <protection/>
    </xf>
    <xf numFmtId="3" fontId="17" fillId="0" borderId="34" xfId="0" applyNumberFormat="1" applyFont="1" applyFill="1" applyBorder="1" applyAlignment="1" applyProtection="1">
      <alignment horizontal="center" vertical="center" wrapText="1"/>
      <protection/>
    </xf>
    <xf numFmtId="183" fontId="17" fillId="0" borderId="19" xfId="0" applyNumberFormat="1" applyFont="1" applyFill="1" applyBorder="1" applyAlignment="1" applyProtection="1">
      <alignment horizontal="center" vertical="center" wrapText="1"/>
      <protection/>
    </xf>
    <xf numFmtId="183" fontId="17" fillId="0" borderId="60" xfId="0" applyNumberFormat="1" applyFont="1" applyFill="1" applyBorder="1" applyAlignment="1" applyProtection="1">
      <alignment horizontal="center" vertical="center" wrapText="1"/>
      <protection/>
    </xf>
    <xf numFmtId="183" fontId="16" fillId="0" borderId="19" xfId="0" applyNumberFormat="1" applyFont="1" applyFill="1" applyBorder="1" applyAlignment="1" applyProtection="1">
      <alignment horizontal="center" vertical="center" wrapText="1"/>
      <protection/>
    </xf>
    <xf numFmtId="183" fontId="16" fillId="0" borderId="3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4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3" fontId="38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Alignment="1">
      <alignment horizontal="center"/>
    </xf>
    <xf numFmtId="3" fontId="11" fillId="0" borderId="0" xfId="0" applyNumberFormat="1" applyFont="1" applyFill="1" applyBorder="1" applyAlignment="1" applyProtection="1">
      <alignment horizontal="left"/>
      <protection locked="0"/>
    </xf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63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38" fillId="0" borderId="39" xfId="0" applyFont="1" applyFill="1" applyBorder="1" applyAlignment="1">
      <alignment horizontal="right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2 2 2" xfId="50"/>
    <cellStyle name="Ezres 2 3" xfId="51"/>
    <cellStyle name="Ezres 3" xfId="52"/>
    <cellStyle name="Ezres_Munka1" xfId="53"/>
    <cellStyle name="Figyelmeztetés" xfId="54"/>
    <cellStyle name="Hyperlink" xfId="55"/>
    <cellStyle name="Hivatkozott cella" xfId="56"/>
    <cellStyle name="Jegyzet" xfId="57"/>
    <cellStyle name="Jó" xfId="58"/>
    <cellStyle name="Kimenet" xfId="59"/>
    <cellStyle name="Followed Hyperlink" xfId="60"/>
    <cellStyle name="Magyarázó szöveg" xfId="61"/>
    <cellStyle name="Normál 2" xfId="62"/>
    <cellStyle name="Normál_KVRENMUNKA" xfId="63"/>
    <cellStyle name="Normál_Munka1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6_&#233;vi_k&#246;lts&#233;gvet&#233;s\2016_k&#246;lts&#233;gvet&#233;s\2016_ktsgv_t&#225;bl&#225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mell"/>
      <sheetName val="2_mell"/>
      <sheetName val="3_mell"/>
      <sheetName val="4_mell"/>
      <sheetName val="5_mell"/>
      <sheetName val="6_mell"/>
      <sheetName val="7_mell"/>
      <sheetName val="8_mell"/>
      <sheetName val="9_mell"/>
      <sheetName val="10_mell"/>
      <sheetName val="11_mell"/>
      <sheetName val="12_mell"/>
      <sheetName val="13_mell"/>
      <sheetName val="14_mell"/>
    </sheetNames>
    <sheetDataSet>
      <sheetData sheetId="6">
        <row r="20">
          <cell r="B20">
            <v>32769</v>
          </cell>
        </row>
      </sheetData>
      <sheetData sheetId="8">
        <row r="24">
          <cell r="C24">
            <v>12221000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6"/>
  <sheetViews>
    <sheetView zoomScalePageLayoutView="0" workbookViewId="0" topLeftCell="E1">
      <selection activeCell="F13" sqref="F13"/>
    </sheetView>
  </sheetViews>
  <sheetFormatPr defaultColWidth="9.140625" defaultRowHeight="12.75"/>
  <cols>
    <col min="1" max="1" width="4.57421875" style="61" customWidth="1"/>
    <col min="2" max="2" width="43.8515625" style="61" customWidth="1"/>
    <col min="3" max="3" width="20.7109375" style="61" bestFit="1" customWidth="1"/>
    <col min="4" max="4" width="10.140625" style="61" bestFit="1" customWidth="1"/>
    <col min="5" max="5" width="14.00390625" style="61" customWidth="1"/>
    <col min="6" max="6" width="12.57421875" style="61" bestFit="1" customWidth="1"/>
    <col min="7" max="7" width="11.8515625" style="61" bestFit="1" customWidth="1"/>
    <col min="8" max="8" width="10.8515625" style="61" bestFit="1" customWidth="1"/>
    <col min="9" max="9" width="9.8515625" style="61" bestFit="1" customWidth="1"/>
    <col min="10" max="10" width="11.28125" style="61" bestFit="1" customWidth="1"/>
    <col min="11" max="11" width="12.421875" style="61" bestFit="1" customWidth="1"/>
    <col min="12" max="12" width="11.28125" style="61" bestFit="1" customWidth="1"/>
    <col min="13" max="13" width="11.7109375" style="61" customWidth="1"/>
    <col min="14" max="14" width="11.57421875" style="61" customWidth="1"/>
    <col min="15" max="15" width="13.7109375" style="61" customWidth="1"/>
    <col min="16" max="16" width="10.7109375" style="0" bestFit="1" customWidth="1"/>
    <col min="17" max="17" width="12.7109375" style="0" bestFit="1" customWidth="1"/>
  </cols>
  <sheetData>
    <row r="1" spans="2:6" ht="12.75">
      <c r="B1" s="416" t="s">
        <v>407</v>
      </c>
      <c r="F1" s="67"/>
    </row>
    <row r="2" spans="2:15" ht="14.25">
      <c r="B2" s="2187" t="s">
        <v>436</v>
      </c>
      <c r="C2" s="2187"/>
      <c r="D2" s="2187"/>
      <c r="E2" s="2187"/>
      <c r="F2" s="2187"/>
      <c r="G2" s="2187"/>
      <c r="H2" s="2187"/>
      <c r="I2" s="2187"/>
      <c r="J2" s="2187"/>
      <c r="K2" s="2187"/>
      <c r="L2" s="2187"/>
      <c r="M2" s="2187"/>
      <c r="N2" s="2187"/>
      <c r="O2" s="2187"/>
    </row>
    <row r="3" spans="1:15" ht="12.75">
      <c r="A3" s="60"/>
      <c r="B3" s="65"/>
      <c r="C3" s="67"/>
      <c r="E3" s="62"/>
      <c r="O3" s="417"/>
    </row>
    <row r="4" spans="1:15" ht="13.5" thickBot="1">
      <c r="A4" s="60"/>
      <c r="B4" s="65" t="s">
        <v>1333</v>
      </c>
      <c r="O4" s="417" t="s">
        <v>847</v>
      </c>
    </row>
    <row r="5" spans="1:15" s="8" customFormat="1" ht="39" thickBot="1">
      <c r="A5" s="73"/>
      <c r="B5" s="80" t="s">
        <v>1334</v>
      </c>
      <c r="C5" s="81" t="s">
        <v>825</v>
      </c>
      <c r="D5" s="82" t="s">
        <v>1348</v>
      </c>
      <c r="E5" s="134" t="s">
        <v>1338</v>
      </c>
      <c r="F5" s="80" t="s">
        <v>850</v>
      </c>
      <c r="G5" s="81" t="s">
        <v>849</v>
      </c>
      <c r="H5" s="82" t="s">
        <v>1130</v>
      </c>
      <c r="I5" s="81" t="s">
        <v>2113</v>
      </c>
      <c r="J5" s="81" t="s">
        <v>1131</v>
      </c>
      <c r="K5" s="81" t="s">
        <v>1132</v>
      </c>
      <c r="L5" s="81" t="s">
        <v>1998</v>
      </c>
      <c r="M5" s="82" t="s">
        <v>2177</v>
      </c>
      <c r="N5" s="82" t="s">
        <v>1985</v>
      </c>
      <c r="O5" s="87" t="s">
        <v>1347</v>
      </c>
    </row>
    <row r="6" spans="1:15" ht="13.5" thickBot="1">
      <c r="A6" s="60"/>
      <c r="B6" s="135"/>
      <c r="C6" s="136"/>
      <c r="D6" s="118"/>
      <c r="E6" s="137"/>
      <c r="F6" s="495"/>
      <c r="G6" s="89"/>
      <c r="H6" s="89"/>
      <c r="I6" s="89"/>
      <c r="J6" s="89"/>
      <c r="K6" s="89"/>
      <c r="L6" s="89"/>
      <c r="M6" s="89"/>
      <c r="N6" s="89"/>
      <c r="O6" s="496"/>
    </row>
    <row r="7" spans="1:15" ht="13.5" thickBot="1">
      <c r="A7" s="60"/>
      <c r="B7" s="115" t="s">
        <v>826</v>
      </c>
      <c r="C7" s="95" t="s">
        <v>845</v>
      </c>
      <c r="D7" s="96">
        <v>42370</v>
      </c>
      <c r="E7" s="143">
        <f>SUM(F7:O7)</f>
        <v>1139783000</v>
      </c>
      <c r="F7" s="151">
        <v>286474663</v>
      </c>
      <c r="G7" s="99">
        <v>50000000</v>
      </c>
      <c r="H7" s="99">
        <v>321818000</v>
      </c>
      <c r="I7" s="98">
        <v>31404000</v>
      </c>
      <c r="J7" s="99">
        <v>500000</v>
      </c>
      <c r="K7" s="99">
        <v>58858000</v>
      </c>
      <c r="L7" s="99">
        <v>2000000</v>
      </c>
      <c r="M7" s="144">
        <v>379030000</v>
      </c>
      <c r="N7" s="144">
        <v>0</v>
      </c>
      <c r="O7" s="100">
        <v>9698337</v>
      </c>
    </row>
    <row r="8" spans="1:15" ht="12.75">
      <c r="A8" s="60" t="s">
        <v>2106</v>
      </c>
      <c r="B8" s="564" t="s">
        <v>1227</v>
      </c>
      <c r="C8" s="565" t="s">
        <v>1981</v>
      </c>
      <c r="D8" s="566"/>
      <c r="E8" s="140">
        <f>SUM(F8:O8)</f>
        <v>321056</v>
      </c>
      <c r="F8" s="788">
        <v>321056</v>
      </c>
      <c r="G8" s="129"/>
      <c r="H8" s="129"/>
      <c r="I8" s="128"/>
      <c r="J8" s="129"/>
      <c r="K8" s="129"/>
      <c r="L8" s="404"/>
      <c r="M8" s="405"/>
      <c r="N8" s="405"/>
      <c r="O8" s="406"/>
    </row>
    <row r="9" spans="1:15" ht="12.75">
      <c r="A9" s="60" t="s">
        <v>2107</v>
      </c>
      <c r="B9" s="562" t="s">
        <v>1227</v>
      </c>
      <c r="C9" s="108" t="s">
        <v>1982</v>
      </c>
      <c r="D9" s="139"/>
      <c r="E9" s="140">
        <f>SUM(F9:O9)</f>
        <v>314071</v>
      </c>
      <c r="F9" s="789">
        <v>314071</v>
      </c>
      <c r="G9" s="112"/>
      <c r="H9" s="112"/>
      <c r="I9" s="111"/>
      <c r="J9" s="112"/>
      <c r="K9" s="112"/>
      <c r="L9" s="141"/>
      <c r="M9" s="141"/>
      <c r="N9" s="401"/>
      <c r="O9" s="152"/>
    </row>
    <row r="10" spans="1:15" ht="12.75">
      <c r="A10" s="60" t="s">
        <v>2108</v>
      </c>
      <c r="B10" s="562" t="s">
        <v>733</v>
      </c>
      <c r="C10" s="108" t="s">
        <v>863</v>
      </c>
      <c r="D10" s="139"/>
      <c r="E10" s="140">
        <f aca="true" t="shared" si="0" ref="E10:E19">SUM(F10:O10)</f>
        <v>803376</v>
      </c>
      <c r="F10" s="789">
        <v>803376</v>
      </c>
      <c r="G10" s="112"/>
      <c r="H10" s="112"/>
      <c r="I10" s="111"/>
      <c r="J10" s="112"/>
      <c r="K10" s="112"/>
      <c r="L10" s="141"/>
      <c r="M10" s="141"/>
      <c r="N10" s="401"/>
      <c r="O10" s="152"/>
    </row>
    <row r="11" spans="1:15" ht="12.75">
      <c r="A11" s="60" t="s">
        <v>599</v>
      </c>
      <c r="B11" s="562" t="s">
        <v>861</v>
      </c>
      <c r="C11" s="108" t="s">
        <v>734</v>
      </c>
      <c r="D11" s="139"/>
      <c r="E11" s="140">
        <f t="shared" si="0"/>
        <v>274452</v>
      </c>
      <c r="F11" s="789">
        <v>274452</v>
      </c>
      <c r="G11" s="112"/>
      <c r="H11" s="112"/>
      <c r="I11" s="111"/>
      <c r="J11" s="112"/>
      <c r="K11" s="112"/>
      <c r="L11" s="141"/>
      <c r="M11" s="141"/>
      <c r="N11" s="401"/>
      <c r="O11" s="152"/>
    </row>
    <row r="12" spans="1:15" ht="12.75">
      <c r="A12" s="60" t="s">
        <v>600</v>
      </c>
      <c r="B12" s="562" t="s">
        <v>862</v>
      </c>
      <c r="C12" s="108" t="s">
        <v>735</v>
      </c>
      <c r="D12" s="139"/>
      <c r="E12" s="140">
        <f t="shared" si="0"/>
        <v>228682</v>
      </c>
      <c r="F12" s="789">
        <v>228682</v>
      </c>
      <c r="G12" s="112"/>
      <c r="H12" s="112"/>
      <c r="I12" s="111"/>
      <c r="J12" s="112"/>
      <c r="K12" s="112"/>
      <c r="L12" s="141"/>
      <c r="M12" s="141"/>
      <c r="N12" s="401"/>
      <c r="O12" s="152"/>
    </row>
    <row r="13" spans="1:15" ht="12.75">
      <c r="A13" s="60" t="s">
        <v>602</v>
      </c>
      <c r="B13" s="562" t="s">
        <v>1227</v>
      </c>
      <c r="C13" s="108" t="s">
        <v>1228</v>
      </c>
      <c r="D13" s="139"/>
      <c r="E13" s="140">
        <f t="shared" si="0"/>
        <v>170013</v>
      </c>
      <c r="F13" s="789">
        <v>170013</v>
      </c>
      <c r="G13" s="112"/>
      <c r="H13" s="112"/>
      <c r="I13" s="111"/>
      <c r="J13" s="112"/>
      <c r="K13" s="112"/>
      <c r="L13" s="141"/>
      <c r="M13" s="141"/>
      <c r="N13" s="401"/>
      <c r="O13" s="152"/>
    </row>
    <row r="14" spans="1:15" ht="12.75">
      <c r="A14" s="60" t="s">
        <v>603</v>
      </c>
      <c r="B14" s="562" t="s">
        <v>1227</v>
      </c>
      <c r="C14" s="108" t="s">
        <v>1228</v>
      </c>
      <c r="D14" s="139"/>
      <c r="E14" s="140">
        <f t="shared" si="0"/>
        <v>330835</v>
      </c>
      <c r="F14" s="789">
        <v>330835</v>
      </c>
      <c r="G14" s="112"/>
      <c r="H14" s="112"/>
      <c r="I14" s="111"/>
      <c r="J14" s="112"/>
      <c r="K14" s="112"/>
      <c r="L14" s="141"/>
      <c r="M14" s="141"/>
      <c r="N14" s="401"/>
      <c r="O14" s="152"/>
    </row>
    <row r="15" spans="1:15" ht="12.75">
      <c r="A15" s="60" t="s">
        <v>630</v>
      </c>
      <c r="B15" s="562" t="s">
        <v>1233</v>
      </c>
      <c r="C15" s="108" t="s">
        <v>1229</v>
      </c>
      <c r="D15" s="139"/>
      <c r="E15" s="140">
        <f t="shared" si="0"/>
        <v>715901</v>
      </c>
      <c r="F15" s="789">
        <v>715901</v>
      </c>
      <c r="G15" s="112"/>
      <c r="H15" s="112"/>
      <c r="I15" s="111"/>
      <c r="J15" s="112"/>
      <c r="K15" s="112"/>
      <c r="L15" s="141"/>
      <c r="M15" s="141"/>
      <c r="N15" s="401"/>
      <c r="O15" s="152"/>
    </row>
    <row r="16" spans="1:15" ht="12.75">
      <c r="A16" s="60" t="s">
        <v>633</v>
      </c>
      <c r="B16" s="562" t="s">
        <v>1227</v>
      </c>
      <c r="C16" s="108" t="s">
        <v>1230</v>
      </c>
      <c r="D16" s="139"/>
      <c r="E16" s="140">
        <f t="shared" si="0"/>
        <v>337693</v>
      </c>
      <c r="F16" s="789">
        <v>337693</v>
      </c>
      <c r="G16" s="112"/>
      <c r="H16" s="112"/>
      <c r="I16" s="111"/>
      <c r="J16" s="112"/>
      <c r="K16" s="112"/>
      <c r="L16" s="141"/>
      <c r="M16" s="141"/>
      <c r="N16" s="401"/>
      <c r="O16" s="152"/>
    </row>
    <row r="17" spans="1:15" ht="12.75">
      <c r="A17" s="60" t="s">
        <v>636</v>
      </c>
      <c r="B17" s="562" t="s">
        <v>1231</v>
      </c>
      <c r="C17" s="108" t="s">
        <v>1232</v>
      </c>
      <c r="D17" s="139"/>
      <c r="E17" s="140">
        <f t="shared" si="0"/>
        <v>285997</v>
      </c>
      <c r="F17" s="789">
        <v>285997</v>
      </c>
      <c r="G17" s="112"/>
      <c r="H17" s="112"/>
      <c r="I17" s="111"/>
      <c r="J17" s="112"/>
      <c r="K17" s="112"/>
      <c r="L17" s="141"/>
      <c r="M17" s="141"/>
      <c r="N17" s="401"/>
      <c r="O17" s="152"/>
    </row>
    <row r="18" spans="1:15" ht="12.75">
      <c r="A18" s="60" t="s">
        <v>638</v>
      </c>
      <c r="B18" s="562" t="s">
        <v>1234</v>
      </c>
      <c r="C18" s="108" t="s">
        <v>1235</v>
      </c>
      <c r="D18" s="139"/>
      <c r="E18" s="140">
        <f t="shared" si="0"/>
        <v>183567</v>
      </c>
      <c r="F18" s="789">
        <v>183567</v>
      </c>
      <c r="G18" s="112"/>
      <c r="H18" s="112"/>
      <c r="I18" s="111"/>
      <c r="J18" s="112"/>
      <c r="K18" s="112"/>
      <c r="L18" s="141"/>
      <c r="M18" s="141"/>
      <c r="N18" s="401"/>
      <c r="O18" s="152"/>
    </row>
    <row r="19" spans="1:15" ht="12.75">
      <c r="A19" s="60" t="s">
        <v>641</v>
      </c>
      <c r="B19" s="562" t="s">
        <v>1236</v>
      </c>
      <c r="C19" s="108" t="s">
        <v>1237</v>
      </c>
      <c r="D19" s="139"/>
      <c r="E19" s="140">
        <f t="shared" si="0"/>
        <v>209704</v>
      </c>
      <c r="F19" s="789">
        <v>209704</v>
      </c>
      <c r="G19" s="112"/>
      <c r="H19" s="112"/>
      <c r="I19" s="111"/>
      <c r="J19" s="112"/>
      <c r="K19" s="112"/>
      <c r="L19" s="141"/>
      <c r="M19" s="141"/>
      <c r="N19" s="401"/>
      <c r="O19" s="152"/>
    </row>
    <row r="20" spans="1:15" ht="12.75">
      <c r="A20" s="60" t="s">
        <v>776</v>
      </c>
      <c r="B20" s="76" t="s">
        <v>1995</v>
      </c>
      <c r="C20" s="108" t="s">
        <v>1245</v>
      </c>
      <c r="D20" s="139"/>
      <c r="E20" s="140">
        <f>SUM(F20:O20)</f>
        <v>2540000</v>
      </c>
      <c r="F20" s="789"/>
      <c r="G20" s="112"/>
      <c r="H20" s="112"/>
      <c r="I20" s="111"/>
      <c r="J20" s="112"/>
      <c r="K20" s="112"/>
      <c r="L20" s="141">
        <v>2540000</v>
      </c>
      <c r="M20" s="141"/>
      <c r="N20" s="401"/>
      <c r="O20" s="152"/>
    </row>
    <row r="21" spans="1:15" ht="12.75">
      <c r="A21" s="60" t="s">
        <v>782</v>
      </c>
      <c r="B21" s="75" t="s">
        <v>1120</v>
      </c>
      <c r="C21" s="560" t="s">
        <v>1250</v>
      </c>
      <c r="D21" s="393"/>
      <c r="E21" s="561">
        <f>SUM(F21:O21)</f>
        <v>3150000</v>
      </c>
      <c r="F21" s="786"/>
      <c r="G21" s="105"/>
      <c r="H21" s="105"/>
      <c r="I21" s="104"/>
      <c r="J21" s="382"/>
      <c r="K21" s="112"/>
      <c r="L21" s="498"/>
      <c r="M21" s="499">
        <v>3150000</v>
      </c>
      <c r="N21" s="500"/>
      <c r="O21" s="501"/>
    </row>
    <row r="22" spans="1:15" ht="12.75">
      <c r="A22" s="60" t="s">
        <v>809</v>
      </c>
      <c r="B22" s="76" t="s">
        <v>1996</v>
      </c>
      <c r="C22" s="108" t="s">
        <v>1257</v>
      </c>
      <c r="D22" s="102"/>
      <c r="E22" s="140">
        <f aca="true" t="shared" si="1" ref="E22:E37">SUM(F22:O22)</f>
        <v>1042008</v>
      </c>
      <c r="F22" s="786"/>
      <c r="G22" s="105"/>
      <c r="H22" s="105"/>
      <c r="I22" s="105"/>
      <c r="J22" s="382"/>
      <c r="K22" s="383"/>
      <c r="L22" s="394">
        <v>1042008</v>
      </c>
      <c r="M22" s="384"/>
      <c r="N22" s="398"/>
      <c r="O22" s="107"/>
    </row>
    <row r="23" spans="1:15" s="395" customFormat="1" ht="12.75">
      <c r="A23" s="391" t="s">
        <v>813</v>
      </c>
      <c r="B23" s="563" t="s">
        <v>1997</v>
      </c>
      <c r="C23" s="392" t="s">
        <v>828</v>
      </c>
      <c r="D23" s="393"/>
      <c r="E23" s="140">
        <f t="shared" si="1"/>
        <v>529655</v>
      </c>
      <c r="F23" s="787"/>
      <c r="G23" s="384"/>
      <c r="H23" s="384"/>
      <c r="I23" s="394"/>
      <c r="J23" s="384"/>
      <c r="K23" s="384">
        <v>529655</v>
      </c>
      <c r="L23" s="384"/>
      <c r="M23" s="384"/>
      <c r="N23" s="385"/>
      <c r="O23" s="402"/>
    </row>
    <row r="24" spans="1:15" s="395" customFormat="1" ht="12.75">
      <c r="A24" s="60" t="s">
        <v>820</v>
      </c>
      <c r="B24" s="75" t="s">
        <v>1121</v>
      </c>
      <c r="C24" s="392" t="s">
        <v>2169</v>
      </c>
      <c r="D24" s="393"/>
      <c r="E24" s="140">
        <f t="shared" si="1"/>
        <v>851000</v>
      </c>
      <c r="F24" s="787"/>
      <c r="G24" s="385"/>
      <c r="H24" s="384"/>
      <c r="I24" s="394"/>
      <c r="J24" s="384"/>
      <c r="K24" s="384"/>
      <c r="L24" s="384"/>
      <c r="M24" s="384">
        <v>851000</v>
      </c>
      <c r="N24" s="384"/>
      <c r="O24" s="402"/>
    </row>
    <row r="25" spans="1:15" s="395" customFormat="1" ht="12.75">
      <c r="A25" s="60" t="s">
        <v>2133</v>
      </c>
      <c r="B25" s="75" t="s">
        <v>1122</v>
      </c>
      <c r="C25" s="392" t="s">
        <v>2169</v>
      </c>
      <c r="D25" s="393"/>
      <c r="E25" s="140">
        <f t="shared" si="1"/>
        <v>1524000</v>
      </c>
      <c r="F25" s="787"/>
      <c r="G25" s="384"/>
      <c r="H25" s="384"/>
      <c r="I25" s="394"/>
      <c r="J25" s="384"/>
      <c r="K25" s="384"/>
      <c r="L25" s="384"/>
      <c r="M25" s="384">
        <v>1524000</v>
      </c>
      <c r="N25" s="384"/>
      <c r="O25" s="402"/>
    </row>
    <row r="26" spans="1:15" ht="12.75">
      <c r="A26" s="60" t="s">
        <v>2134</v>
      </c>
      <c r="B26" s="76" t="s">
        <v>1467</v>
      </c>
      <c r="C26" s="109" t="s">
        <v>829</v>
      </c>
      <c r="D26" s="138"/>
      <c r="E26" s="140">
        <f t="shared" si="1"/>
        <v>180365159</v>
      </c>
      <c r="F26" s="786"/>
      <c r="G26" s="105"/>
      <c r="H26" s="105"/>
      <c r="I26" s="104"/>
      <c r="J26" s="105"/>
      <c r="K26" s="105"/>
      <c r="L26" s="105"/>
      <c r="M26" s="105"/>
      <c r="N26" s="105"/>
      <c r="O26" s="403">
        <v>180365159</v>
      </c>
    </row>
    <row r="27" spans="1:15" ht="12.75">
      <c r="A27" s="60" t="s">
        <v>2134</v>
      </c>
      <c r="B27" s="77" t="s">
        <v>1468</v>
      </c>
      <c r="C27" s="109" t="s">
        <v>834</v>
      </c>
      <c r="D27" s="138"/>
      <c r="E27" s="140">
        <f t="shared" si="1"/>
        <v>772193</v>
      </c>
      <c r="F27" s="786"/>
      <c r="G27" s="105"/>
      <c r="H27" s="105"/>
      <c r="I27" s="104"/>
      <c r="J27" s="105"/>
      <c r="K27" s="105"/>
      <c r="L27" s="105"/>
      <c r="M27" s="105"/>
      <c r="N27" s="105"/>
      <c r="O27" s="403">
        <v>772193</v>
      </c>
    </row>
    <row r="28" spans="1:15" ht="12.75">
      <c r="A28" s="60" t="s">
        <v>2134</v>
      </c>
      <c r="B28" s="77" t="s">
        <v>1469</v>
      </c>
      <c r="C28" s="109" t="s">
        <v>834</v>
      </c>
      <c r="D28" s="138"/>
      <c r="E28" s="140">
        <f t="shared" si="1"/>
        <v>175579</v>
      </c>
      <c r="F28" s="786"/>
      <c r="G28" s="105"/>
      <c r="H28" s="105"/>
      <c r="I28" s="104"/>
      <c r="J28" s="105"/>
      <c r="K28" s="105"/>
      <c r="L28" s="105"/>
      <c r="M28" s="105"/>
      <c r="N28" s="105"/>
      <c r="O28" s="403">
        <v>175579</v>
      </c>
    </row>
    <row r="29" spans="1:15" ht="12.75">
      <c r="A29" s="60" t="s">
        <v>2134</v>
      </c>
      <c r="B29" s="77" t="s">
        <v>1462</v>
      </c>
      <c r="C29" s="109" t="s">
        <v>380</v>
      </c>
      <c r="D29" s="138"/>
      <c r="E29" s="140">
        <f t="shared" si="1"/>
        <v>163614</v>
      </c>
      <c r="F29" s="786"/>
      <c r="G29" s="105"/>
      <c r="H29" s="105"/>
      <c r="I29" s="104"/>
      <c r="J29" s="105"/>
      <c r="K29" s="105"/>
      <c r="L29" s="105"/>
      <c r="M29" s="105"/>
      <c r="N29" s="105"/>
      <c r="O29" s="403">
        <v>163614</v>
      </c>
    </row>
    <row r="30" spans="1:15" ht="12.75">
      <c r="A30" s="60" t="s">
        <v>2134</v>
      </c>
      <c r="B30" s="77" t="s">
        <v>1470</v>
      </c>
      <c r="C30" s="109" t="s">
        <v>834</v>
      </c>
      <c r="D30" s="138"/>
      <c r="E30" s="140">
        <f t="shared" si="1"/>
        <v>46406</v>
      </c>
      <c r="F30" s="786"/>
      <c r="G30" s="105"/>
      <c r="H30" s="105"/>
      <c r="I30" s="104"/>
      <c r="J30" s="105"/>
      <c r="K30" s="105"/>
      <c r="L30" s="105"/>
      <c r="M30" s="105"/>
      <c r="N30" s="105"/>
      <c r="O30" s="403">
        <v>46406</v>
      </c>
    </row>
    <row r="31" spans="1:15" ht="12.75">
      <c r="A31" s="60" t="s">
        <v>383</v>
      </c>
      <c r="B31" s="75" t="s">
        <v>1123</v>
      </c>
      <c r="C31" s="392" t="s">
        <v>2169</v>
      </c>
      <c r="D31" s="138"/>
      <c r="E31" s="140">
        <f t="shared" si="1"/>
        <v>1155045</v>
      </c>
      <c r="F31" s="786"/>
      <c r="G31" s="105"/>
      <c r="H31" s="105"/>
      <c r="I31" s="104"/>
      <c r="J31" s="105"/>
      <c r="K31" s="105"/>
      <c r="L31" s="105"/>
      <c r="M31" s="105">
        <v>1155045</v>
      </c>
      <c r="N31" s="105"/>
      <c r="O31" s="403"/>
    </row>
    <row r="32" spans="1:15" ht="12.75">
      <c r="A32" s="60" t="s">
        <v>386</v>
      </c>
      <c r="B32" s="75" t="s">
        <v>1124</v>
      </c>
      <c r="C32" s="392" t="s">
        <v>2169</v>
      </c>
      <c r="D32" s="138"/>
      <c r="E32" s="140">
        <f t="shared" si="1"/>
        <v>700000</v>
      </c>
      <c r="F32" s="786"/>
      <c r="G32" s="105"/>
      <c r="H32" s="105"/>
      <c r="I32" s="104"/>
      <c r="J32" s="105"/>
      <c r="K32" s="105"/>
      <c r="L32" s="105"/>
      <c r="M32" s="105">
        <v>700000</v>
      </c>
      <c r="N32" s="388"/>
      <c r="O32" s="107"/>
    </row>
    <row r="33" spans="1:15" ht="12.75">
      <c r="A33" s="60" t="s">
        <v>387</v>
      </c>
      <c r="B33" s="75" t="s">
        <v>1125</v>
      </c>
      <c r="C33" s="392" t="s">
        <v>2169</v>
      </c>
      <c r="D33" s="138"/>
      <c r="E33" s="140">
        <f t="shared" si="1"/>
        <v>700000</v>
      </c>
      <c r="F33" s="786"/>
      <c r="G33" s="105"/>
      <c r="H33" s="105"/>
      <c r="I33" s="104"/>
      <c r="J33" s="105"/>
      <c r="K33" s="105"/>
      <c r="L33" s="105"/>
      <c r="M33" s="105">
        <v>700000</v>
      </c>
      <c r="N33" s="388"/>
      <c r="O33" s="107"/>
    </row>
    <row r="34" spans="1:15" ht="12.75">
      <c r="A34" s="60" t="s">
        <v>1976</v>
      </c>
      <c r="B34" s="75" t="s">
        <v>1127</v>
      </c>
      <c r="C34" s="392" t="s">
        <v>2169</v>
      </c>
      <c r="D34" s="138"/>
      <c r="E34" s="140">
        <f t="shared" si="1"/>
        <v>200000</v>
      </c>
      <c r="F34" s="786"/>
      <c r="G34" s="105"/>
      <c r="H34" s="105"/>
      <c r="I34" s="104"/>
      <c r="J34" s="105"/>
      <c r="K34" s="105"/>
      <c r="L34" s="105"/>
      <c r="M34" s="105">
        <v>200000</v>
      </c>
      <c r="N34" s="388"/>
      <c r="O34" s="107"/>
    </row>
    <row r="35" spans="1:15" ht="12.75">
      <c r="A35" s="60" t="s">
        <v>1979</v>
      </c>
      <c r="B35" s="75" t="s">
        <v>1128</v>
      </c>
      <c r="C35" s="392" t="s">
        <v>2169</v>
      </c>
      <c r="D35" s="138"/>
      <c r="E35" s="140">
        <f t="shared" si="1"/>
        <v>5000000</v>
      </c>
      <c r="F35" s="786"/>
      <c r="G35" s="105"/>
      <c r="H35" s="105"/>
      <c r="I35" s="104"/>
      <c r="J35" s="105"/>
      <c r="K35" s="105"/>
      <c r="L35" s="105"/>
      <c r="M35" s="105">
        <v>5000000</v>
      </c>
      <c r="N35" s="388"/>
      <c r="O35" s="107"/>
    </row>
    <row r="36" spans="1:15" ht="12.75">
      <c r="A36" s="60" t="s">
        <v>1984</v>
      </c>
      <c r="B36" s="76" t="s">
        <v>1983</v>
      </c>
      <c r="C36" s="109" t="s">
        <v>835</v>
      </c>
      <c r="D36" s="138"/>
      <c r="E36" s="140">
        <f t="shared" si="1"/>
        <v>40700000</v>
      </c>
      <c r="F36" s="786"/>
      <c r="G36" s="105"/>
      <c r="H36" s="105"/>
      <c r="I36" s="104"/>
      <c r="J36" s="105"/>
      <c r="K36" s="105"/>
      <c r="L36" s="105"/>
      <c r="M36" s="105"/>
      <c r="N36" s="388">
        <v>40700000</v>
      </c>
      <c r="O36" s="107"/>
    </row>
    <row r="37" spans="1:15" ht="13.5" thickBot="1">
      <c r="A37" s="60" t="s">
        <v>1986</v>
      </c>
      <c r="B37" s="75" t="s">
        <v>1129</v>
      </c>
      <c r="C37" s="400" t="s">
        <v>1988</v>
      </c>
      <c r="D37" s="138"/>
      <c r="E37" s="140">
        <f t="shared" si="1"/>
        <v>500000</v>
      </c>
      <c r="F37" s="786"/>
      <c r="G37" s="105">
        <v>500000</v>
      </c>
      <c r="H37" s="105"/>
      <c r="I37" s="104"/>
      <c r="J37" s="105"/>
      <c r="K37" s="105"/>
      <c r="L37" s="105"/>
      <c r="M37" s="105"/>
      <c r="N37" s="388"/>
      <c r="O37" s="107"/>
    </row>
    <row r="38" spans="1:15" s="78" customFormat="1" ht="13.5" thickBot="1">
      <c r="A38" s="60"/>
      <c r="B38" s="115" t="s">
        <v>836</v>
      </c>
      <c r="C38" s="142" t="s">
        <v>837</v>
      </c>
      <c r="D38" s="570">
        <v>42551</v>
      </c>
      <c r="E38" s="97">
        <f aca="true" t="shared" si="2" ref="E38:O38">SUM(E7:E37)</f>
        <v>1384073006</v>
      </c>
      <c r="F38" s="571">
        <f t="shared" si="2"/>
        <v>290650010</v>
      </c>
      <c r="G38" s="99">
        <f t="shared" si="2"/>
        <v>50500000</v>
      </c>
      <c r="H38" s="572">
        <f t="shared" si="2"/>
        <v>321818000</v>
      </c>
      <c r="I38" s="572">
        <f t="shared" si="2"/>
        <v>31404000</v>
      </c>
      <c r="J38" s="572">
        <f t="shared" si="2"/>
        <v>500000</v>
      </c>
      <c r="K38" s="572">
        <f t="shared" si="2"/>
        <v>59387655</v>
      </c>
      <c r="L38" s="572">
        <f t="shared" si="2"/>
        <v>5582008</v>
      </c>
      <c r="M38" s="572">
        <f t="shared" si="2"/>
        <v>392310045</v>
      </c>
      <c r="N38" s="572">
        <f t="shared" si="2"/>
        <v>40700000</v>
      </c>
      <c r="O38" s="573">
        <f t="shared" si="2"/>
        <v>191221288</v>
      </c>
    </row>
    <row r="39" spans="1:15" ht="12.75">
      <c r="A39" s="60" t="s">
        <v>933</v>
      </c>
      <c r="B39" s="851" t="s">
        <v>605</v>
      </c>
      <c r="C39" s="392" t="s">
        <v>1355</v>
      </c>
      <c r="D39" s="826"/>
      <c r="E39" s="790">
        <f>SUM(F39:O39)</f>
        <v>600000</v>
      </c>
      <c r="F39" s="845"/>
      <c r="G39" s="846"/>
      <c r="H39" s="847"/>
      <c r="I39" s="848"/>
      <c r="J39" s="849">
        <v>600000</v>
      </c>
      <c r="K39" s="847"/>
      <c r="L39" s="847"/>
      <c r="M39" s="847"/>
      <c r="N39" s="847"/>
      <c r="O39" s="850"/>
    </row>
    <row r="40" spans="1:15" ht="12.75">
      <c r="A40" s="60" t="s">
        <v>764</v>
      </c>
      <c r="B40" s="562" t="s">
        <v>900</v>
      </c>
      <c r="C40" s="109" t="s">
        <v>834</v>
      </c>
      <c r="D40" s="138"/>
      <c r="E40" s="790">
        <f>SUM(F40:O40)</f>
        <v>400000</v>
      </c>
      <c r="F40" s="786"/>
      <c r="G40" s="105"/>
      <c r="H40" s="105"/>
      <c r="I40" s="104"/>
      <c r="J40" s="105"/>
      <c r="K40" s="105"/>
      <c r="L40" s="499">
        <v>400000</v>
      </c>
      <c r="M40" s="844"/>
      <c r="N40" s="844"/>
      <c r="O40" s="501"/>
    </row>
    <row r="41" spans="1:15" ht="12.75">
      <c r="A41" s="60" t="s">
        <v>901</v>
      </c>
      <c r="B41" s="562" t="s">
        <v>902</v>
      </c>
      <c r="C41" s="108" t="s">
        <v>903</v>
      </c>
      <c r="D41" s="139"/>
      <c r="E41" s="140">
        <f>SUM(F41:O41)</f>
        <v>509795</v>
      </c>
      <c r="F41" s="789">
        <v>509795</v>
      </c>
      <c r="G41" s="112"/>
      <c r="H41" s="112"/>
      <c r="I41" s="111"/>
      <c r="J41" s="112"/>
      <c r="K41" s="112"/>
      <c r="L41" s="141"/>
      <c r="M41" s="141"/>
      <c r="N41" s="401"/>
      <c r="O41" s="152"/>
    </row>
    <row r="42" spans="1:15" ht="12.75">
      <c r="A42" s="60" t="s">
        <v>901</v>
      </c>
      <c r="B42" s="77" t="s">
        <v>1393</v>
      </c>
      <c r="C42" s="392" t="s">
        <v>2169</v>
      </c>
      <c r="D42" s="139"/>
      <c r="E42" s="140">
        <f>SUM(F42:O42)</f>
        <v>509795</v>
      </c>
      <c r="F42" s="789"/>
      <c r="G42" s="112"/>
      <c r="H42" s="112"/>
      <c r="I42" s="111"/>
      <c r="J42" s="112"/>
      <c r="K42" s="112"/>
      <c r="L42" s="141"/>
      <c r="M42" s="141">
        <v>509795</v>
      </c>
      <c r="N42" s="401"/>
      <c r="O42" s="152"/>
    </row>
    <row r="43" spans="1:15" ht="12.75">
      <c r="A43" s="60" t="s">
        <v>904</v>
      </c>
      <c r="B43" s="562" t="s">
        <v>905</v>
      </c>
      <c r="C43" s="108" t="s">
        <v>903</v>
      </c>
      <c r="D43" s="139"/>
      <c r="E43" s="140">
        <f aca="true" t="shared" si="3" ref="E43:E49">SUM(F43:O43)</f>
        <v>321056</v>
      </c>
      <c r="F43" s="789">
        <v>321056</v>
      </c>
      <c r="G43" s="112"/>
      <c r="H43" s="112"/>
      <c r="I43" s="111"/>
      <c r="J43" s="112"/>
      <c r="K43" s="112"/>
      <c r="L43" s="141"/>
      <c r="M43" s="141"/>
      <c r="N43" s="401"/>
      <c r="O43" s="152"/>
    </row>
    <row r="44" spans="1:15" ht="12.75">
      <c r="A44" s="60" t="s">
        <v>906</v>
      </c>
      <c r="B44" s="562" t="s">
        <v>907</v>
      </c>
      <c r="C44" s="108" t="s">
        <v>908</v>
      </c>
      <c r="D44" s="139"/>
      <c r="E44" s="140">
        <f t="shared" si="3"/>
        <v>314071</v>
      </c>
      <c r="F44" s="789">
        <v>314071</v>
      </c>
      <c r="G44" s="112"/>
      <c r="H44" s="112"/>
      <c r="I44" s="111"/>
      <c r="J44" s="112"/>
      <c r="K44" s="112"/>
      <c r="L44" s="141"/>
      <c r="M44" s="141"/>
      <c r="N44" s="401"/>
      <c r="O44" s="152"/>
    </row>
    <row r="45" spans="1:15" ht="12.75">
      <c r="A45" s="60" t="s">
        <v>909</v>
      </c>
      <c r="B45" s="562" t="s">
        <v>910</v>
      </c>
      <c r="C45" s="108" t="s">
        <v>911</v>
      </c>
      <c r="D45" s="139"/>
      <c r="E45" s="140">
        <f t="shared" si="3"/>
        <v>314071</v>
      </c>
      <c r="F45" s="789">
        <v>314071</v>
      </c>
      <c r="G45" s="112"/>
      <c r="H45" s="112"/>
      <c r="I45" s="111"/>
      <c r="J45" s="112"/>
      <c r="K45" s="112"/>
      <c r="L45" s="141"/>
      <c r="M45" s="141"/>
      <c r="N45" s="401"/>
      <c r="O45" s="152"/>
    </row>
    <row r="46" spans="1:15" ht="12.75">
      <c r="A46" s="60" t="s">
        <v>912</v>
      </c>
      <c r="B46" s="562" t="s">
        <v>913</v>
      </c>
      <c r="C46" s="108" t="s">
        <v>914</v>
      </c>
      <c r="D46" s="139"/>
      <c r="E46" s="140">
        <f t="shared" si="3"/>
        <v>216937</v>
      </c>
      <c r="F46" s="789">
        <v>216937</v>
      </c>
      <c r="G46" s="112"/>
      <c r="H46" s="112"/>
      <c r="I46" s="111"/>
      <c r="J46" s="112"/>
      <c r="K46" s="112"/>
      <c r="L46" s="141"/>
      <c r="M46" s="141"/>
      <c r="N46" s="401"/>
      <c r="O46" s="152"/>
    </row>
    <row r="47" spans="1:15" ht="12.75">
      <c r="A47" s="60" t="s">
        <v>915</v>
      </c>
      <c r="B47" s="562" t="s">
        <v>916</v>
      </c>
      <c r="C47" s="108" t="s">
        <v>917</v>
      </c>
      <c r="D47" s="139"/>
      <c r="E47" s="140">
        <f t="shared" si="3"/>
        <v>744048</v>
      </c>
      <c r="F47" s="789">
        <v>744048</v>
      </c>
      <c r="G47" s="112"/>
      <c r="H47" s="112"/>
      <c r="I47" s="111"/>
      <c r="J47" s="112"/>
      <c r="K47" s="112"/>
      <c r="L47" s="141"/>
      <c r="M47" s="141"/>
      <c r="N47" s="401"/>
      <c r="O47" s="152"/>
    </row>
    <row r="48" spans="1:15" ht="12.75">
      <c r="A48" s="60" t="s">
        <v>918</v>
      </c>
      <c r="B48" s="562" t="s">
        <v>1392</v>
      </c>
      <c r="C48" s="108" t="s">
        <v>919</v>
      </c>
      <c r="D48" s="139"/>
      <c r="E48" s="140">
        <f t="shared" si="3"/>
        <v>14853965</v>
      </c>
      <c r="F48" s="789"/>
      <c r="G48" s="112">
        <v>14853965</v>
      </c>
      <c r="H48" s="112"/>
      <c r="I48" s="111"/>
      <c r="J48" s="112"/>
      <c r="K48" s="112"/>
      <c r="L48" s="141"/>
      <c r="M48" s="141"/>
      <c r="N48" s="401"/>
      <c r="O48" s="152"/>
    </row>
    <row r="49" spans="1:15" ht="12.75">
      <c r="A49" s="60" t="s">
        <v>920</v>
      </c>
      <c r="B49" s="77" t="s">
        <v>921</v>
      </c>
      <c r="C49" s="108" t="s">
        <v>922</v>
      </c>
      <c r="D49" s="139"/>
      <c r="E49" s="140">
        <f t="shared" si="3"/>
        <v>-168360</v>
      </c>
      <c r="F49" s="789">
        <v>-168360</v>
      </c>
      <c r="G49" s="112"/>
      <c r="H49" s="112"/>
      <c r="I49" s="111"/>
      <c r="J49" s="112"/>
      <c r="K49" s="112"/>
      <c r="L49" s="141"/>
      <c r="M49" s="141"/>
      <c r="N49" s="401"/>
      <c r="O49" s="152"/>
    </row>
    <row r="50" spans="1:15" ht="12.75">
      <c r="A50" s="60" t="s">
        <v>923</v>
      </c>
      <c r="B50" s="562" t="s">
        <v>924</v>
      </c>
      <c r="C50" s="108" t="s">
        <v>922</v>
      </c>
      <c r="D50" s="139"/>
      <c r="E50" s="140">
        <f aca="true" t="shared" si="4" ref="E50:E56">SUM(F50:O50)</f>
        <v>305435</v>
      </c>
      <c r="F50" s="789">
        <v>305435</v>
      </c>
      <c r="G50" s="112"/>
      <c r="H50" s="112"/>
      <c r="I50" s="111"/>
      <c r="J50" s="112"/>
      <c r="K50" s="112"/>
      <c r="L50" s="141"/>
      <c r="M50" s="141"/>
      <c r="N50" s="401"/>
      <c r="O50" s="152"/>
    </row>
    <row r="51" spans="1:15" ht="12.75">
      <c r="A51" s="60" t="s">
        <v>925</v>
      </c>
      <c r="B51" s="562" t="s">
        <v>926</v>
      </c>
      <c r="C51" s="108" t="s">
        <v>922</v>
      </c>
      <c r="D51" s="139"/>
      <c r="E51" s="140">
        <f t="shared" si="4"/>
        <v>305435</v>
      </c>
      <c r="F51" s="789">
        <v>305435</v>
      </c>
      <c r="G51" s="112"/>
      <c r="H51" s="112"/>
      <c r="I51" s="111"/>
      <c r="J51" s="112"/>
      <c r="K51" s="112"/>
      <c r="L51" s="141"/>
      <c r="M51" s="141"/>
      <c r="N51" s="401"/>
      <c r="O51" s="152"/>
    </row>
    <row r="52" spans="1:15" ht="12.75">
      <c r="A52" s="60" t="s">
        <v>927</v>
      </c>
      <c r="B52" s="562" t="s">
        <v>928</v>
      </c>
      <c r="C52" s="108" t="s">
        <v>929</v>
      </c>
      <c r="D52" s="139"/>
      <c r="E52" s="140">
        <f t="shared" si="4"/>
        <v>214371</v>
      </c>
      <c r="F52" s="789">
        <v>214371</v>
      </c>
      <c r="G52" s="112"/>
      <c r="H52" s="112"/>
      <c r="I52" s="111"/>
      <c r="J52" s="112"/>
      <c r="K52" s="112"/>
      <c r="L52" s="141"/>
      <c r="M52" s="141"/>
      <c r="N52" s="401"/>
      <c r="O52" s="152"/>
    </row>
    <row r="53" spans="1:15" ht="12.75">
      <c r="A53" s="60" t="s">
        <v>930</v>
      </c>
      <c r="B53" s="562" t="s">
        <v>931</v>
      </c>
      <c r="C53" s="108" t="s">
        <v>932</v>
      </c>
      <c r="D53" s="139"/>
      <c r="E53" s="140">
        <f t="shared" si="4"/>
        <v>216934</v>
      </c>
      <c r="F53" s="789">
        <v>216934</v>
      </c>
      <c r="G53" s="112"/>
      <c r="H53" s="112"/>
      <c r="I53" s="111"/>
      <c r="J53" s="112"/>
      <c r="K53" s="112"/>
      <c r="L53" s="141"/>
      <c r="M53" s="141"/>
      <c r="N53" s="401"/>
      <c r="O53" s="152"/>
    </row>
    <row r="54" spans="1:15" ht="12.75">
      <c r="A54" s="60" t="s">
        <v>1495</v>
      </c>
      <c r="B54" s="75" t="s">
        <v>606</v>
      </c>
      <c r="C54" s="560" t="s">
        <v>607</v>
      </c>
      <c r="D54" s="393"/>
      <c r="E54" s="561">
        <f t="shared" si="4"/>
        <v>41165000</v>
      </c>
      <c r="F54" s="786"/>
      <c r="G54" s="105"/>
      <c r="H54" s="105"/>
      <c r="I54" s="104"/>
      <c r="J54" s="382"/>
      <c r="K54" s="112">
        <v>41165000</v>
      </c>
      <c r="L54" s="498"/>
      <c r="M54" s="499"/>
      <c r="N54" s="500"/>
      <c r="O54" s="501"/>
    </row>
    <row r="55" spans="1:15" s="395" customFormat="1" ht="12.75">
      <c r="A55" s="60" t="s">
        <v>1496</v>
      </c>
      <c r="B55" s="76" t="s">
        <v>608</v>
      </c>
      <c r="C55" s="560" t="s">
        <v>607</v>
      </c>
      <c r="D55" s="102"/>
      <c r="E55" s="140">
        <f t="shared" si="4"/>
        <v>1716800</v>
      </c>
      <c r="F55" s="786"/>
      <c r="G55" s="112"/>
      <c r="H55" s="105"/>
      <c r="I55" s="105"/>
      <c r="J55" s="382"/>
      <c r="K55" s="112">
        <v>1716800</v>
      </c>
      <c r="L55" s="394"/>
      <c r="M55" s="384"/>
      <c r="N55" s="398"/>
      <c r="O55" s="107"/>
    </row>
    <row r="56" spans="1:15" ht="13.5" thickBot="1">
      <c r="A56" s="60"/>
      <c r="B56" s="567"/>
      <c r="C56" s="568"/>
      <c r="D56" s="569"/>
      <c r="E56" s="140">
        <f t="shared" si="4"/>
        <v>0</v>
      </c>
      <c r="F56" s="786"/>
      <c r="G56" s="105"/>
      <c r="H56" s="105"/>
      <c r="I56" s="104"/>
      <c r="J56" s="105"/>
      <c r="K56" s="105"/>
      <c r="L56" s="105"/>
      <c r="M56" s="105"/>
      <c r="N56" s="388"/>
      <c r="O56" s="107"/>
    </row>
    <row r="57" spans="1:17" ht="13.5" thickBot="1">
      <c r="A57" s="60"/>
      <c r="B57" s="115" t="s">
        <v>836</v>
      </c>
      <c r="C57" s="142" t="s">
        <v>1369</v>
      </c>
      <c r="D57" s="824">
        <v>42643</v>
      </c>
      <c r="E57" s="143">
        <f aca="true" t="shared" si="5" ref="E57:O57">SUM(E38:E56)</f>
        <v>1446612359</v>
      </c>
      <c r="F57" s="143">
        <f t="shared" si="5"/>
        <v>293943803</v>
      </c>
      <c r="G57" s="99">
        <f t="shared" si="5"/>
        <v>65353965</v>
      </c>
      <c r="H57" s="144">
        <f t="shared" si="5"/>
        <v>321818000</v>
      </c>
      <c r="I57" s="144">
        <f t="shared" si="5"/>
        <v>31404000</v>
      </c>
      <c r="J57" s="144">
        <f t="shared" si="5"/>
        <v>1100000</v>
      </c>
      <c r="K57" s="144">
        <f t="shared" si="5"/>
        <v>102269455</v>
      </c>
      <c r="L57" s="144">
        <f t="shared" si="5"/>
        <v>5982008</v>
      </c>
      <c r="M57" s="144">
        <f t="shared" si="5"/>
        <v>392819840</v>
      </c>
      <c r="N57" s="144">
        <f t="shared" si="5"/>
        <v>40700000</v>
      </c>
      <c r="O57" s="100">
        <f t="shared" si="5"/>
        <v>191221288</v>
      </c>
      <c r="Q57" s="390">
        <f>SUM(F57:P57)</f>
        <v>1446612359</v>
      </c>
    </row>
    <row r="58" spans="1:15" ht="12.75">
      <c r="A58" s="60" t="s">
        <v>1047</v>
      </c>
      <c r="B58" s="851" t="s">
        <v>1048</v>
      </c>
      <c r="C58" s="108" t="s">
        <v>1049</v>
      </c>
      <c r="D58" s="873"/>
      <c r="E58" s="140">
        <f>SUM(F58:O58)</f>
        <v>23918037</v>
      </c>
      <c r="F58" s="790"/>
      <c r="G58" s="874"/>
      <c r="H58" s="875"/>
      <c r="I58" s="876"/>
      <c r="J58" s="382">
        <v>23918037</v>
      </c>
      <c r="K58" s="875"/>
      <c r="L58" s="875"/>
      <c r="M58" s="875"/>
      <c r="N58" s="875"/>
      <c r="O58" s="877"/>
    </row>
    <row r="59" spans="1:15" ht="12.75">
      <c r="A59" s="60" t="s">
        <v>1059</v>
      </c>
      <c r="B59" s="562" t="s">
        <v>931</v>
      </c>
      <c r="C59" s="108" t="s">
        <v>1061</v>
      </c>
      <c r="D59" s="139"/>
      <c r="E59" s="140">
        <f>SUM(F59:O59)</f>
        <v>216931</v>
      </c>
      <c r="F59" s="789">
        <v>216931</v>
      </c>
      <c r="G59" s="112"/>
      <c r="H59" s="112"/>
      <c r="I59" s="111"/>
      <c r="J59" s="112"/>
      <c r="K59" s="112"/>
      <c r="L59" s="141"/>
      <c r="M59" s="141"/>
      <c r="N59" s="401"/>
      <c r="O59" s="152"/>
    </row>
    <row r="60" spans="1:15" s="395" customFormat="1" ht="12.75">
      <c r="A60" s="60" t="s">
        <v>1062</v>
      </c>
      <c r="B60" s="76" t="s">
        <v>608</v>
      </c>
      <c r="C60" s="560" t="s">
        <v>607</v>
      </c>
      <c r="D60" s="102"/>
      <c r="E60" s="140">
        <f>SUM(F60:O60)</f>
        <v>1560200</v>
      </c>
      <c r="F60" s="786"/>
      <c r="G60" s="112"/>
      <c r="H60" s="105"/>
      <c r="I60" s="105"/>
      <c r="J60" s="382"/>
      <c r="K60" s="112">
        <v>1560200</v>
      </c>
      <c r="L60" s="394"/>
      <c r="M60" s="384"/>
      <c r="N60" s="398"/>
      <c r="O60" s="107"/>
    </row>
    <row r="61" spans="1:15" ht="12.75">
      <c r="A61" s="60" t="s">
        <v>1065</v>
      </c>
      <c r="B61" s="562" t="s">
        <v>744</v>
      </c>
      <c r="C61" s="879" t="s">
        <v>742</v>
      </c>
      <c r="D61" s="139"/>
      <c r="E61" s="140">
        <f>SUM(F61:O61)</f>
        <v>1922400</v>
      </c>
      <c r="F61" s="789"/>
      <c r="G61" s="112"/>
      <c r="H61" s="112"/>
      <c r="I61" s="111"/>
      <c r="J61" s="112"/>
      <c r="K61" s="112"/>
      <c r="L61" s="141"/>
      <c r="M61" s="141">
        <v>1922400</v>
      </c>
      <c r="N61" s="401"/>
      <c r="O61" s="152"/>
    </row>
    <row r="62" spans="1:15" ht="12.75">
      <c r="A62" s="60" t="s">
        <v>1269</v>
      </c>
      <c r="B62" s="878" t="s">
        <v>2143</v>
      </c>
      <c r="C62" s="879" t="s">
        <v>742</v>
      </c>
      <c r="D62" s="139"/>
      <c r="E62" s="140">
        <f aca="true" t="shared" si="6" ref="E62:E67">SUM(F62:O62)</f>
        <v>2020936</v>
      </c>
      <c r="F62" s="789"/>
      <c r="G62" s="112"/>
      <c r="H62" s="112"/>
      <c r="I62" s="111"/>
      <c r="J62" s="112"/>
      <c r="K62" s="112"/>
      <c r="L62" s="141"/>
      <c r="M62" s="141">
        <v>2020936</v>
      </c>
      <c r="N62" s="401"/>
      <c r="O62" s="152"/>
    </row>
    <row r="63" spans="1:15" ht="12.75">
      <c r="A63" s="60" t="s">
        <v>1270</v>
      </c>
      <c r="B63" s="878" t="s">
        <v>2144</v>
      </c>
      <c r="C63" s="879" t="s">
        <v>742</v>
      </c>
      <c r="D63" s="139"/>
      <c r="E63" s="140">
        <f t="shared" si="6"/>
        <v>2027734</v>
      </c>
      <c r="F63" s="789"/>
      <c r="G63" s="112"/>
      <c r="H63" s="112"/>
      <c r="I63" s="111"/>
      <c r="J63" s="112"/>
      <c r="K63" s="112"/>
      <c r="L63" s="141"/>
      <c r="M63" s="141">
        <v>2027734</v>
      </c>
      <c r="N63" s="401"/>
      <c r="O63" s="152"/>
    </row>
    <row r="64" spans="1:15" ht="12.75">
      <c r="A64" s="60" t="s">
        <v>1271</v>
      </c>
      <c r="B64" s="878" t="s">
        <v>2145</v>
      </c>
      <c r="C64" s="879" t="s">
        <v>742</v>
      </c>
      <c r="D64" s="139"/>
      <c r="E64" s="140">
        <f t="shared" si="6"/>
        <v>1000769</v>
      </c>
      <c r="F64" s="789"/>
      <c r="G64" s="112"/>
      <c r="H64" s="112"/>
      <c r="I64" s="111"/>
      <c r="J64" s="112"/>
      <c r="K64" s="112"/>
      <c r="L64" s="141"/>
      <c r="M64" s="141">
        <v>1000769</v>
      </c>
      <c r="N64" s="401"/>
      <c r="O64" s="152"/>
    </row>
    <row r="65" spans="1:15" ht="12.75">
      <c r="A65" s="60">
        <v>100</v>
      </c>
      <c r="B65" s="878" t="s">
        <v>2146</v>
      </c>
      <c r="C65" s="879" t="s">
        <v>742</v>
      </c>
      <c r="D65" s="139"/>
      <c r="E65" s="140">
        <f t="shared" si="6"/>
        <v>646526</v>
      </c>
      <c r="F65" s="789"/>
      <c r="G65" s="112"/>
      <c r="H65" s="112"/>
      <c r="I65" s="111"/>
      <c r="J65" s="112"/>
      <c r="K65" s="112"/>
      <c r="L65" s="141"/>
      <c r="M65" s="141">
        <v>646526</v>
      </c>
      <c r="N65" s="401"/>
      <c r="O65" s="152"/>
    </row>
    <row r="66" spans="1:15" ht="12.75">
      <c r="A66" s="60" t="s">
        <v>1273</v>
      </c>
      <c r="B66" s="878" t="s">
        <v>2137</v>
      </c>
      <c r="C66" s="879" t="s">
        <v>742</v>
      </c>
      <c r="D66" s="139"/>
      <c r="E66" s="140">
        <f t="shared" si="6"/>
        <v>1598676</v>
      </c>
      <c r="F66" s="789"/>
      <c r="G66" s="112"/>
      <c r="H66" s="112"/>
      <c r="I66" s="111"/>
      <c r="J66" s="112"/>
      <c r="K66" s="112"/>
      <c r="L66" s="141"/>
      <c r="M66" s="141">
        <v>1598676</v>
      </c>
      <c r="N66" s="401"/>
      <c r="O66" s="152"/>
    </row>
    <row r="67" spans="1:15" ht="12.75">
      <c r="A67" s="60" t="s">
        <v>1274</v>
      </c>
      <c r="B67" s="878" t="s">
        <v>2138</v>
      </c>
      <c r="C67" s="879" t="s">
        <v>742</v>
      </c>
      <c r="D67" s="139"/>
      <c r="E67" s="140">
        <f t="shared" si="6"/>
        <v>489839</v>
      </c>
      <c r="F67" s="789"/>
      <c r="G67" s="112"/>
      <c r="H67" s="112"/>
      <c r="I67" s="111"/>
      <c r="J67" s="112"/>
      <c r="K67" s="112"/>
      <c r="L67" s="141"/>
      <c r="M67" s="141">
        <v>489839</v>
      </c>
      <c r="N67" s="401"/>
      <c r="O67" s="152"/>
    </row>
    <row r="68" spans="1:15" ht="12.75">
      <c r="A68" s="60" t="s">
        <v>1275</v>
      </c>
      <c r="B68" s="880" t="s">
        <v>2139</v>
      </c>
      <c r="C68" s="881" t="s">
        <v>742</v>
      </c>
      <c r="D68" s="139"/>
      <c r="E68" s="140">
        <v>954405</v>
      </c>
      <c r="F68" s="789"/>
      <c r="G68" s="112"/>
      <c r="H68" s="112"/>
      <c r="I68" s="111"/>
      <c r="J68" s="112"/>
      <c r="K68" s="112"/>
      <c r="L68" s="141"/>
      <c r="M68" s="141">
        <v>954405</v>
      </c>
      <c r="N68" s="401"/>
      <c r="O68" s="152"/>
    </row>
    <row r="69" spans="1:15" ht="12.75">
      <c r="A69" s="60" t="s">
        <v>1445</v>
      </c>
      <c r="B69" s="878" t="s">
        <v>2140</v>
      </c>
      <c r="C69" s="879" t="s">
        <v>742</v>
      </c>
      <c r="D69" s="139"/>
      <c r="E69" s="140">
        <f>SUM(F69:O69)</f>
        <v>439801</v>
      </c>
      <c r="F69" s="789"/>
      <c r="G69" s="112"/>
      <c r="H69" s="112"/>
      <c r="I69" s="111"/>
      <c r="J69" s="112"/>
      <c r="K69" s="112"/>
      <c r="L69" s="141"/>
      <c r="M69" s="141">
        <v>439801</v>
      </c>
      <c r="N69" s="401"/>
      <c r="O69" s="152"/>
    </row>
    <row r="70" spans="1:15" ht="12.75">
      <c r="A70" s="60" t="s">
        <v>1446</v>
      </c>
      <c r="B70" s="77" t="s">
        <v>703</v>
      </c>
      <c r="C70" s="881" t="s">
        <v>742</v>
      </c>
      <c r="D70" s="393"/>
      <c r="E70" s="561">
        <f>SUM(F70:O70)</f>
        <v>72517</v>
      </c>
      <c r="F70" s="786"/>
      <c r="G70" s="105"/>
      <c r="H70" s="105"/>
      <c r="I70" s="104"/>
      <c r="J70" s="382"/>
      <c r="K70" s="112"/>
      <c r="L70" s="498"/>
      <c r="M70" s="499">
        <v>72517</v>
      </c>
      <c r="N70" s="500"/>
      <c r="O70" s="501"/>
    </row>
    <row r="71" spans="1:15" ht="12.75">
      <c r="A71" s="60" t="s">
        <v>1455</v>
      </c>
      <c r="B71" s="77" t="s">
        <v>1609</v>
      </c>
      <c r="C71" s="392" t="s">
        <v>1610</v>
      </c>
      <c r="D71" s="139"/>
      <c r="E71" s="140">
        <f>SUM(F71:O71)</f>
        <v>1524000</v>
      </c>
      <c r="F71" s="789"/>
      <c r="G71" s="112"/>
      <c r="H71" s="112"/>
      <c r="I71" s="111">
        <v>1524000</v>
      </c>
      <c r="J71" s="112"/>
      <c r="K71" s="112"/>
      <c r="L71" s="141"/>
      <c r="M71" s="141"/>
      <c r="N71" s="401"/>
      <c r="O71" s="152"/>
    </row>
    <row r="72" spans="1:15" ht="12.75">
      <c r="A72" s="60" t="s">
        <v>1351</v>
      </c>
      <c r="B72" s="562" t="s">
        <v>1611</v>
      </c>
      <c r="C72" s="108" t="s">
        <v>1482</v>
      </c>
      <c r="D72" s="139"/>
      <c r="E72" s="140">
        <f>SUM(F72:O72)</f>
        <v>0</v>
      </c>
      <c r="F72" s="789"/>
      <c r="G72" s="112"/>
      <c r="H72" s="112"/>
      <c r="I72" s="111">
        <v>3582008</v>
      </c>
      <c r="J72" s="112"/>
      <c r="K72" s="112"/>
      <c r="L72" s="141">
        <v>-3582008</v>
      </c>
      <c r="M72" s="141"/>
      <c r="N72" s="401"/>
      <c r="O72" s="152"/>
    </row>
    <row r="73" spans="1:15" ht="13.5" thickBot="1">
      <c r="A73" s="60"/>
      <c r="B73" s="562"/>
      <c r="C73" s="108"/>
      <c r="D73" s="139"/>
      <c r="E73" s="140">
        <f>SUM(F73:O73)</f>
        <v>0</v>
      </c>
      <c r="F73" s="789"/>
      <c r="G73" s="112"/>
      <c r="H73" s="112"/>
      <c r="I73" s="111"/>
      <c r="J73" s="112"/>
      <c r="K73" s="112"/>
      <c r="L73" s="141"/>
      <c r="M73" s="141"/>
      <c r="N73" s="401"/>
      <c r="O73" s="152"/>
    </row>
    <row r="74" spans="1:15" ht="13.5" thickBot="1">
      <c r="A74" s="60"/>
      <c r="B74" s="115" t="s">
        <v>836</v>
      </c>
      <c r="C74" s="142" t="s">
        <v>1402</v>
      </c>
      <c r="D74" s="824">
        <v>42704</v>
      </c>
      <c r="E74" s="143">
        <f aca="true" t="shared" si="7" ref="E74:O74">SUM(E57:E73)</f>
        <v>1485005130</v>
      </c>
      <c r="F74" s="143">
        <f t="shared" si="7"/>
        <v>294160734</v>
      </c>
      <c r="G74" s="144">
        <f t="shared" si="7"/>
        <v>65353965</v>
      </c>
      <c r="H74" s="144">
        <f t="shared" si="7"/>
        <v>321818000</v>
      </c>
      <c r="I74" s="144">
        <f t="shared" si="7"/>
        <v>36510008</v>
      </c>
      <c r="J74" s="144">
        <f t="shared" si="7"/>
        <v>25018037</v>
      </c>
      <c r="K74" s="144">
        <f t="shared" si="7"/>
        <v>103829655</v>
      </c>
      <c r="L74" s="144">
        <f t="shared" si="7"/>
        <v>2400000</v>
      </c>
      <c r="M74" s="144">
        <f t="shared" si="7"/>
        <v>403993443</v>
      </c>
      <c r="N74" s="144">
        <f t="shared" si="7"/>
        <v>40700000</v>
      </c>
      <c r="O74" s="100">
        <f t="shared" si="7"/>
        <v>191221288</v>
      </c>
    </row>
    <row r="75" spans="1:15" ht="12.75">
      <c r="A75" s="60" t="s">
        <v>1270</v>
      </c>
      <c r="B75" s="878" t="s">
        <v>1620</v>
      </c>
      <c r="C75" s="108" t="s">
        <v>651</v>
      </c>
      <c r="D75" s="907"/>
      <c r="E75" s="831">
        <f aca="true" t="shared" si="8" ref="E75:E81">SUM(F75:O75)</f>
        <v>997011</v>
      </c>
      <c r="F75" s="789">
        <v>997011</v>
      </c>
      <c r="G75" s="114"/>
      <c r="H75" s="114"/>
      <c r="I75" s="114"/>
      <c r="J75" s="114"/>
      <c r="K75" s="114"/>
      <c r="L75" s="114"/>
      <c r="M75" s="114"/>
      <c r="N75" s="114"/>
      <c r="O75" s="113"/>
    </row>
    <row r="76" spans="1:15" ht="12.75">
      <c r="A76" s="60" t="s">
        <v>1270</v>
      </c>
      <c r="B76" s="878" t="s">
        <v>1622</v>
      </c>
      <c r="C76" s="108"/>
      <c r="D76" s="907"/>
      <c r="E76" s="911">
        <f t="shared" si="8"/>
        <v>17466</v>
      </c>
      <c r="F76" s="789"/>
      <c r="G76" s="114"/>
      <c r="H76" s="114"/>
      <c r="I76" s="114"/>
      <c r="J76" s="114"/>
      <c r="K76" s="114"/>
      <c r="L76" s="114"/>
      <c r="M76" s="114">
        <v>17466</v>
      </c>
      <c r="N76" s="114"/>
      <c r="O76" s="113"/>
    </row>
    <row r="77" spans="1:15" ht="12.75">
      <c r="A77" s="60" t="s">
        <v>1273</v>
      </c>
      <c r="B77" s="878" t="s">
        <v>766</v>
      </c>
      <c r="C77" s="108" t="s">
        <v>649</v>
      </c>
      <c r="D77" s="907"/>
      <c r="E77" s="911">
        <f t="shared" si="8"/>
        <v>1332230</v>
      </c>
      <c r="F77" s="789"/>
      <c r="G77" s="114"/>
      <c r="H77" s="114"/>
      <c r="I77" s="114"/>
      <c r="J77" s="114"/>
      <c r="K77" s="114"/>
      <c r="L77" s="114"/>
      <c r="M77" s="114">
        <v>1332230</v>
      </c>
      <c r="N77" s="114"/>
      <c r="O77" s="113"/>
    </row>
    <row r="78" spans="1:15" ht="12.75">
      <c r="A78" s="60" t="s">
        <v>1446</v>
      </c>
      <c r="B78" s="76" t="s">
        <v>1138</v>
      </c>
      <c r="C78" s="108" t="s">
        <v>1621</v>
      </c>
      <c r="D78" s="907"/>
      <c r="E78" s="911">
        <f t="shared" si="8"/>
        <v>181000000</v>
      </c>
      <c r="F78" s="789"/>
      <c r="G78" s="114">
        <v>181000000</v>
      </c>
      <c r="H78" s="114"/>
      <c r="I78" s="114"/>
      <c r="J78" s="114"/>
      <c r="K78" s="114"/>
      <c r="L78" s="114"/>
      <c r="M78" s="114"/>
      <c r="N78" s="114"/>
      <c r="O78" s="113"/>
    </row>
    <row r="79" spans="1:15" ht="12.75">
      <c r="A79" s="60" t="s">
        <v>1447</v>
      </c>
      <c r="B79" s="76" t="s">
        <v>1623</v>
      </c>
      <c r="C79" s="108"/>
      <c r="D79" s="907"/>
      <c r="E79" s="911">
        <f t="shared" si="8"/>
        <v>1836173</v>
      </c>
      <c r="F79" s="789"/>
      <c r="G79" s="114">
        <v>1836173</v>
      </c>
      <c r="H79" s="114"/>
      <c r="I79" s="114"/>
      <c r="J79" s="114"/>
      <c r="K79" s="114"/>
      <c r="L79" s="114"/>
      <c r="M79" s="114"/>
      <c r="N79" s="114"/>
      <c r="O79" s="113"/>
    </row>
    <row r="80" spans="1:15" ht="12.75">
      <c r="A80" s="60" t="s">
        <v>1451</v>
      </c>
      <c r="B80" s="851" t="s">
        <v>1625</v>
      </c>
      <c r="C80" s="108" t="s">
        <v>1624</v>
      </c>
      <c r="D80" s="907"/>
      <c r="E80" s="911">
        <f t="shared" si="8"/>
        <v>0</v>
      </c>
      <c r="F80" s="789"/>
      <c r="G80" s="114"/>
      <c r="H80" s="114"/>
      <c r="I80" s="114">
        <v>5084937</v>
      </c>
      <c r="J80" s="114">
        <v>-5084937</v>
      </c>
      <c r="K80" s="114"/>
      <c r="L80" s="114"/>
      <c r="M80" s="114"/>
      <c r="N80" s="114"/>
      <c r="O80" s="113"/>
    </row>
    <row r="81" spans="1:15" ht="13.5" thickBot="1">
      <c r="A81" s="60"/>
      <c r="B81" s="76"/>
      <c r="C81" s="108"/>
      <c r="D81" s="907"/>
      <c r="E81" s="911">
        <f t="shared" si="8"/>
        <v>0</v>
      </c>
      <c r="F81" s="789"/>
      <c r="G81" s="114"/>
      <c r="H81" s="114"/>
      <c r="I81" s="114"/>
      <c r="J81" s="114"/>
      <c r="K81" s="114"/>
      <c r="L81" s="114"/>
      <c r="M81" s="114"/>
      <c r="N81" s="114"/>
      <c r="O81" s="113"/>
    </row>
    <row r="82" spans="1:15" ht="13.5" thickBot="1">
      <c r="A82" s="60"/>
      <c r="B82" s="115" t="s">
        <v>836</v>
      </c>
      <c r="C82" s="142" t="s">
        <v>1133</v>
      </c>
      <c r="D82" s="824">
        <v>42735</v>
      </c>
      <c r="E82" s="143">
        <f aca="true" t="shared" si="9" ref="E82:O82">SUM(E74:E81)</f>
        <v>1670188010</v>
      </c>
      <c r="F82" s="143">
        <f t="shared" si="9"/>
        <v>295157745</v>
      </c>
      <c r="G82" s="144">
        <f t="shared" si="9"/>
        <v>248190138</v>
      </c>
      <c r="H82" s="144">
        <f t="shared" si="9"/>
        <v>321818000</v>
      </c>
      <c r="I82" s="144">
        <f t="shared" si="9"/>
        <v>41594945</v>
      </c>
      <c r="J82" s="144">
        <f t="shared" si="9"/>
        <v>19933100</v>
      </c>
      <c r="K82" s="144">
        <f t="shared" si="9"/>
        <v>103829655</v>
      </c>
      <c r="L82" s="144">
        <f t="shared" si="9"/>
        <v>2400000</v>
      </c>
      <c r="M82" s="144">
        <f t="shared" si="9"/>
        <v>405343139</v>
      </c>
      <c r="N82" s="144">
        <f t="shared" si="9"/>
        <v>40700000</v>
      </c>
      <c r="O82" s="100">
        <f t="shared" si="9"/>
        <v>191221288</v>
      </c>
    </row>
    <row r="83" spans="1:15" ht="12.75">
      <c r="A83" s="60">
        <v>116</v>
      </c>
      <c r="B83" s="878" t="s">
        <v>965</v>
      </c>
      <c r="C83" s="109" t="s">
        <v>990</v>
      </c>
      <c r="D83" s="907"/>
      <c r="E83" s="911">
        <f aca="true" t="shared" si="10" ref="E83:E130">SUM(F83:O83)</f>
        <v>6614239</v>
      </c>
      <c r="F83" s="789"/>
      <c r="G83" s="114"/>
      <c r="H83" s="114">
        <v>6614239</v>
      </c>
      <c r="I83" s="114"/>
      <c r="J83" s="114"/>
      <c r="K83" s="114"/>
      <c r="L83" s="114"/>
      <c r="M83" s="114"/>
      <c r="N83" s="114"/>
      <c r="O83" s="113"/>
    </row>
    <row r="84" spans="1:15" ht="12.75">
      <c r="A84" s="60">
        <v>117</v>
      </c>
      <c r="B84" s="878" t="s">
        <v>966</v>
      </c>
      <c r="C84" s="109" t="s">
        <v>990</v>
      </c>
      <c r="D84" s="907"/>
      <c r="E84" s="911">
        <f t="shared" si="10"/>
        <v>2799818</v>
      </c>
      <c r="F84" s="789"/>
      <c r="G84" s="114"/>
      <c r="H84" s="114">
        <v>2799818</v>
      </c>
      <c r="I84" s="114"/>
      <c r="J84" s="114"/>
      <c r="K84" s="114"/>
      <c r="L84" s="114"/>
      <c r="M84" s="114"/>
      <c r="N84" s="114"/>
      <c r="O84" s="113"/>
    </row>
    <row r="85" spans="1:15" ht="12.75">
      <c r="A85" s="60">
        <v>118</v>
      </c>
      <c r="B85" s="878" t="s">
        <v>987</v>
      </c>
      <c r="C85" s="109" t="s">
        <v>990</v>
      </c>
      <c r="D85" s="907"/>
      <c r="E85" s="911">
        <f t="shared" si="10"/>
        <v>2752678</v>
      </c>
      <c r="F85" s="789"/>
      <c r="G85" s="114"/>
      <c r="H85" s="114">
        <v>2752678</v>
      </c>
      <c r="I85" s="114"/>
      <c r="J85" s="114"/>
      <c r="K85" s="114"/>
      <c r="L85" s="114"/>
      <c r="M85" s="114"/>
      <c r="N85" s="114"/>
      <c r="O85" s="113"/>
    </row>
    <row r="86" spans="1:15" ht="12.75">
      <c r="A86" s="60">
        <v>119</v>
      </c>
      <c r="B86" s="878" t="s">
        <v>988</v>
      </c>
      <c r="C86" s="109" t="s">
        <v>990</v>
      </c>
      <c r="D86" s="907"/>
      <c r="E86" s="911">
        <f t="shared" si="10"/>
        <v>79061</v>
      </c>
      <c r="F86" s="789"/>
      <c r="G86" s="114"/>
      <c r="H86" s="114">
        <v>79061</v>
      </c>
      <c r="I86" s="114"/>
      <c r="J86" s="114"/>
      <c r="K86" s="114"/>
      <c r="L86" s="114"/>
      <c r="M86" s="114"/>
      <c r="N86" s="114"/>
      <c r="O86" s="113"/>
    </row>
    <row r="87" spans="1:15" ht="12.75">
      <c r="A87" s="60">
        <v>120</v>
      </c>
      <c r="B87" s="878" t="s">
        <v>993</v>
      </c>
      <c r="C87" s="109" t="s">
        <v>989</v>
      </c>
      <c r="D87" s="907"/>
      <c r="E87" s="911">
        <f t="shared" si="10"/>
        <v>-1911632</v>
      </c>
      <c r="F87" s="789"/>
      <c r="G87" s="114"/>
      <c r="H87" s="114">
        <v>-1911632</v>
      </c>
      <c r="I87" s="114"/>
      <c r="J87" s="114"/>
      <c r="K87" s="114"/>
      <c r="L87" s="114"/>
      <c r="M87" s="114"/>
      <c r="N87" s="114"/>
      <c r="O87" s="113"/>
    </row>
    <row r="88" spans="1:15" ht="12.75">
      <c r="A88" s="60">
        <v>121</v>
      </c>
      <c r="B88" s="878" t="s">
        <v>991</v>
      </c>
      <c r="C88" s="109" t="s">
        <v>990</v>
      </c>
      <c r="D88" s="907"/>
      <c r="E88" s="911">
        <f t="shared" si="10"/>
        <v>604000</v>
      </c>
      <c r="F88" s="789"/>
      <c r="G88" s="114"/>
      <c r="H88" s="114">
        <v>604000</v>
      </c>
      <c r="I88" s="114"/>
      <c r="J88" s="114"/>
      <c r="K88" s="114"/>
      <c r="L88" s="114"/>
      <c r="M88" s="114"/>
      <c r="N88" s="114"/>
      <c r="O88" s="113"/>
    </row>
    <row r="89" spans="1:15" ht="12.75">
      <c r="A89" s="60">
        <v>122</v>
      </c>
      <c r="B89" s="878" t="s">
        <v>992</v>
      </c>
      <c r="C89" s="109" t="s">
        <v>990</v>
      </c>
      <c r="D89" s="907"/>
      <c r="E89" s="911">
        <f t="shared" si="10"/>
        <v>832597</v>
      </c>
      <c r="F89" s="789"/>
      <c r="G89" s="114"/>
      <c r="H89" s="114">
        <v>832597</v>
      </c>
      <c r="I89" s="114"/>
      <c r="J89" s="114"/>
      <c r="K89" s="114"/>
      <c r="L89" s="114"/>
      <c r="M89" s="114"/>
      <c r="N89" s="114"/>
      <c r="O89" s="113"/>
    </row>
    <row r="90" spans="1:15" ht="12.75">
      <c r="A90" s="60">
        <v>123</v>
      </c>
      <c r="B90" s="878" t="s">
        <v>994</v>
      </c>
      <c r="C90" s="109" t="s">
        <v>989</v>
      </c>
      <c r="D90" s="907"/>
      <c r="E90" s="911">
        <f t="shared" si="10"/>
        <v>-2076134</v>
      </c>
      <c r="F90" s="789"/>
      <c r="G90" s="114"/>
      <c r="H90" s="114">
        <v>-2076134</v>
      </c>
      <c r="I90" s="114"/>
      <c r="J90" s="114"/>
      <c r="K90" s="114"/>
      <c r="L90" s="114"/>
      <c r="M90" s="114"/>
      <c r="N90" s="114"/>
      <c r="O90" s="113"/>
    </row>
    <row r="91" spans="1:15" ht="12.75">
      <c r="A91" s="60">
        <v>124</v>
      </c>
      <c r="B91" s="878" t="s">
        <v>967</v>
      </c>
      <c r="C91" s="109" t="s">
        <v>990</v>
      </c>
      <c r="D91" s="907"/>
      <c r="E91" s="911">
        <f t="shared" si="10"/>
        <v>10298810</v>
      </c>
      <c r="F91" s="789"/>
      <c r="G91" s="114"/>
      <c r="H91" s="114"/>
      <c r="I91" s="114"/>
      <c r="J91" s="114"/>
      <c r="K91" s="114"/>
      <c r="L91" s="114"/>
      <c r="M91" s="114"/>
      <c r="N91" s="114"/>
      <c r="O91" s="113">
        <v>10298810</v>
      </c>
    </row>
    <row r="92" spans="1:15" ht="12.75">
      <c r="A92" s="60">
        <v>126</v>
      </c>
      <c r="B92" s="878" t="s">
        <v>969</v>
      </c>
      <c r="C92" s="109" t="s">
        <v>971</v>
      </c>
      <c r="D92" s="907"/>
      <c r="E92" s="911">
        <f t="shared" si="10"/>
        <v>3682766</v>
      </c>
      <c r="F92" s="789">
        <v>3682766</v>
      </c>
      <c r="G92" s="114"/>
      <c r="H92" s="114"/>
      <c r="I92" s="114"/>
      <c r="J92" s="114"/>
      <c r="K92" s="114"/>
      <c r="L92" s="114"/>
      <c r="M92" s="114"/>
      <c r="N92" s="114"/>
      <c r="O92" s="113"/>
    </row>
    <row r="93" spans="1:15" ht="12.75">
      <c r="A93" s="60">
        <v>127</v>
      </c>
      <c r="B93" s="878" t="s">
        <v>973</v>
      </c>
      <c r="C93" s="109" t="s">
        <v>971</v>
      </c>
      <c r="D93" s="907"/>
      <c r="E93" s="911">
        <f t="shared" si="10"/>
        <v>2198912</v>
      </c>
      <c r="F93" s="789">
        <v>2198912</v>
      </c>
      <c r="G93" s="114"/>
      <c r="H93" s="114"/>
      <c r="I93" s="114"/>
      <c r="J93" s="114"/>
      <c r="K93" s="114"/>
      <c r="L93" s="114"/>
      <c r="M93" s="114"/>
      <c r="N93" s="114"/>
      <c r="O93" s="113"/>
    </row>
    <row r="94" spans="1:15" ht="12.75">
      <c r="A94" s="60">
        <v>128</v>
      </c>
      <c r="B94" s="878" t="s">
        <v>974</v>
      </c>
      <c r="C94" s="109" t="s">
        <v>971</v>
      </c>
      <c r="D94" s="907"/>
      <c r="E94" s="911">
        <f t="shared" si="10"/>
        <v>509795</v>
      </c>
      <c r="F94" s="789">
        <v>509795</v>
      </c>
      <c r="G94" s="114"/>
      <c r="H94" s="114"/>
      <c r="I94" s="114"/>
      <c r="J94" s="114"/>
      <c r="K94" s="114"/>
      <c r="L94" s="114"/>
      <c r="M94" s="114"/>
      <c r="N94" s="114"/>
      <c r="O94" s="113"/>
    </row>
    <row r="95" spans="1:15" ht="12.75">
      <c r="A95" s="60">
        <v>129</v>
      </c>
      <c r="B95" s="878" t="s">
        <v>972</v>
      </c>
      <c r="C95" s="109" t="s">
        <v>970</v>
      </c>
      <c r="D95" s="907"/>
      <c r="E95" s="911">
        <f t="shared" si="10"/>
        <v>-116563</v>
      </c>
      <c r="F95" s="789">
        <v>-116563</v>
      </c>
      <c r="G95" s="114"/>
      <c r="H95" s="114"/>
      <c r="I95" s="114"/>
      <c r="J95" s="114"/>
      <c r="K95" s="114"/>
      <c r="L95" s="114"/>
      <c r="M95" s="114"/>
      <c r="N95" s="114"/>
      <c r="O95" s="113"/>
    </row>
    <row r="96" spans="1:15" ht="12.75">
      <c r="A96" s="60">
        <v>130</v>
      </c>
      <c r="B96" s="878" t="s">
        <v>975</v>
      </c>
      <c r="C96" s="109" t="s">
        <v>981</v>
      </c>
      <c r="D96" s="907"/>
      <c r="E96" s="911">
        <f t="shared" si="10"/>
        <v>721470</v>
      </c>
      <c r="F96" s="789">
        <v>721470</v>
      </c>
      <c r="G96" s="114"/>
      <c r="H96" s="114"/>
      <c r="I96" s="114"/>
      <c r="J96" s="114"/>
      <c r="K96" s="114"/>
      <c r="L96" s="114"/>
      <c r="M96" s="114"/>
      <c r="N96" s="114"/>
      <c r="O96" s="113"/>
    </row>
    <row r="97" spans="1:15" ht="12.75">
      <c r="A97" s="60">
        <v>131</v>
      </c>
      <c r="B97" s="878" t="s">
        <v>976</v>
      </c>
      <c r="C97" s="108" t="s">
        <v>982</v>
      </c>
      <c r="D97" s="907"/>
      <c r="E97" s="911">
        <f t="shared" si="10"/>
        <v>165000</v>
      </c>
      <c r="F97" s="789"/>
      <c r="G97" s="114"/>
      <c r="H97" s="114"/>
      <c r="I97" s="114"/>
      <c r="J97" s="114"/>
      <c r="K97" s="114">
        <v>165000</v>
      </c>
      <c r="L97" s="114"/>
      <c r="M97" s="114"/>
      <c r="N97" s="114"/>
      <c r="O97" s="113"/>
    </row>
    <row r="98" spans="1:15" ht="12.75">
      <c r="A98" s="60">
        <v>132</v>
      </c>
      <c r="B98" s="878" t="s">
        <v>977</v>
      </c>
      <c r="C98" s="108" t="s">
        <v>983</v>
      </c>
      <c r="D98" s="907"/>
      <c r="E98" s="911">
        <f t="shared" si="10"/>
        <v>74959</v>
      </c>
      <c r="F98" s="789"/>
      <c r="G98" s="114"/>
      <c r="H98" s="114"/>
      <c r="I98" s="114"/>
      <c r="J98" s="114"/>
      <c r="K98" s="114">
        <v>74959</v>
      </c>
      <c r="L98" s="114"/>
      <c r="M98" s="114"/>
      <c r="N98" s="114"/>
      <c r="O98" s="113"/>
    </row>
    <row r="99" spans="1:15" ht="12.75">
      <c r="A99" s="60">
        <v>133</v>
      </c>
      <c r="B99" s="878" t="s">
        <v>978</v>
      </c>
      <c r="C99" s="108" t="s">
        <v>984</v>
      </c>
      <c r="D99" s="907"/>
      <c r="E99" s="911">
        <f t="shared" si="10"/>
        <v>3754600</v>
      </c>
      <c r="F99" s="789"/>
      <c r="G99" s="114"/>
      <c r="H99" s="114"/>
      <c r="I99" s="114"/>
      <c r="J99" s="114"/>
      <c r="K99" s="114">
        <v>3754600</v>
      </c>
      <c r="L99" s="114"/>
      <c r="M99" s="114"/>
      <c r="N99" s="114"/>
      <c r="O99" s="113"/>
    </row>
    <row r="100" spans="1:15" ht="12.75">
      <c r="A100" s="60">
        <v>134</v>
      </c>
      <c r="B100" s="878" t="s">
        <v>979</v>
      </c>
      <c r="C100" s="108" t="s">
        <v>980</v>
      </c>
      <c r="D100" s="907"/>
      <c r="E100" s="911">
        <f t="shared" si="10"/>
        <v>-100511</v>
      </c>
      <c r="F100" s="789"/>
      <c r="G100" s="114"/>
      <c r="H100" s="114"/>
      <c r="I100" s="114"/>
      <c r="J100" s="114"/>
      <c r="K100" s="114">
        <v>-100511</v>
      </c>
      <c r="L100" s="114"/>
      <c r="M100" s="114"/>
      <c r="N100" s="114"/>
      <c r="O100" s="113"/>
    </row>
    <row r="101" spans="1:15" ht="12.75">
      <c r="A101" s="60">
        <v>135</v>
      </c>
      <c r="B101" s="878" t="s">
        <v>985</v>
      </c>
      <c r="C101" s="108" t="s">
        <v>986</v>
      </c>
      <c r="D101" s="907"/>
      <c r="E101" s="911">
        <f t="shared" si="10"/>
        <v>3967000</v>
      </c>
      <c r="F101" s="789"/>
      <c r="G101" s="114"/>
      <c r="H101" s="114"/>
      <c r="I101" s="114"/>
      <c r="J101" s="114"/>
      <c r="K101" s="114">
        <v>3967000</v>
      </c>
      <c r="L101" s="114"/>
      <c r="M101" s="114"/>
      <c r="N101" s="114"/>
      <c r="O101" s="113"/>
    </row>
    <row r="102" spans="1:15" ht="12.75">
      <c r="A102" s="60">
        <v>136</v>
      </c>
      <c r="B102" s="878" t="s">
        <v>996</v>
      </c>
      <c r="C102" s="108" t="s">
        <v>998</v>
      </c>
      <c r="D102" s="907"/>
      <c r="E102" s="911">
        <f t="shared" si="10"/>
        <v>1053860</v>
      </c>
      <c r="F102" s="789"/>
      <c r="G102" s="114"/>
      <c r="H102" s="114">
        <v>1053860</v>
      </c>
      <c r="I102" s="114"/>
      <c r="J102" s="114"/>
      <c r="K102" s="114"/>
      <c r="L102" s="114"/>
      <c r="M102" s="114"/>
      <c r="N102" s="114"/>
      <c r="O102" s="113"/>
    </row>
    <row r="103" spans="1:15" ht="12.75">
      <c r="A103" s="60">
        <v>137</v>
      </c>
      <c r="B103" s="878" t="s">
        <v>997</v>
      </c>
      <c r="C103" s="108" t="s">
        <v>998</v>
      </c>
      <c r="D103" s="907"/>
      <c r="E103" s="911">
        <f t="shared" si="10"/>
        <v>365779</v>
      </c>
      <c r="F103" s="789"/>
      <c r="G103" s="114"/>
      <c r="H103" s="114">
        <v>365779</v>
      </c>
      <c r="I103" s="114"/>
      <c r="J103" s="114"/>
      <c r="K103" s="114"/>
      <c r="L103" s="114"/>
      <c r="M103" s="114"/>
      <c r="N103" s="114"/>
      <c r="O103" s="113"/>
    </row>
    <row r="104" spans="1:15" ht="12.75">
      <c r="A104" s="60">
        <v>138</v>
      </c>
      <c r="B104" s="878" t="s">
        <v>864</v>
      </c>
      <c r="C104" s="108" t="s">
        <v>995</v>
      </c>
      <c r="D104" s="907"/>
      <c r="E104" s="911">
        <f t="shared" si="10"/>
        <v>5917464</v>
      </c>
      <c r="F104" s="789"/>
      <c r="G104" s="114"/>
      <c r="H104" s="114"/>
      <c r="I104" s="114">
        <v>5917464</v>
      </c>
      <c r="J104" s="114"/>
      <c r="K104" s="114"/>
      <c r="L104" s="114"/>
      <c r="M104" s="114"/>
      <c r="N104" s="114"/>
      <c r="O104" s="113"/>
    </row>
    <row r="105" spans="1:15" ht="12.75">
      <c r="A105" s="60">
        <v>139</v>
      </c>
      <c r="B105" s="878" t="s">
        <v>865</v>
      </c>
      <c r="C105" s="108" t="s">
        <v>995</v>
      </c>
      <c r="D105" s="907"/>
      <c r="E105" s="911">
        <f t="shared" si="10"/>
        <v>2097127</v>
      </c>
      <c r="F105" s="789"/>
      <c r="G105" s="114"/>
      <c r="H105" s="114"/>
      <c r="I105" s="114">
        <v>2097127</v>
      </c>
      <c r="J105" s="114"/>
      <c r="K105" s="114"/>
      <c r="L105" s="114"/>
      <c r="M105" s="114"/>
      <c r="N105" s="114"/>
      <c r="O105" s="113"/>
    </row>
    <row r="106" spans="1:15" ht="12.75">
      <c r="A106" s="60">
        <v>140</v>
      </c>
      <c r="B106" s="878" t="s">
        <v>866</v>
      </c>
      <c r="C106" s="108" t="s">
        <v>995</v>
      </c>
      <c r="D106" s="907"/>
      <c r="E106" s="911">
        <f t="shared" si="10"/>
        <v>5140744</v>
      </c>
      <c r="F106" s="789"/>
      <c r="G106" s="114"/>
      <c r="H106" s="114"/>
      <c r="I106" s="114">
        <v>5140744</v>
      </c>
      <c r="J106" s="114"/>
      <c r="K106" s="114"/>
      <c r="L106" s="114"/>
      <c r="M106" s="114"/>
      <c r="N106" s="114"/>
      <c r="O106" s="113"/>
    </row>
    <row r="107" spans="1:15" ht="12.75">
      <c r="A107" s="60">
        <v>141</v>
      </c>
      <c r="B107" s="878" t="s">
        <v>867</v>
      </c>
      <c r="C107" s="108" t="s">
        <v>995</v>
      </c>
      <c r="D107" s="907"/>
      <c r="E107" s="911">
        <f t="shared" si="10"/>
        <v>1254272</v>
      </c>
      <c r="F107" s="789"/>
      <c r="G107" s="114"/>
      <c r="H107" s="114"/>
      <c r="I107" s="114">
        <v>1254272</v>
      </c>
      <c r="J107" s="114"/>
      <c r="K107" s="114"/>
      <c r="L107" s="114"/>
      <c r="M107" s="114"/>
      <c r="N107" s="114"/>
      <c r="O107" s="113"/>
    </row>
    <row r="108" spans="1:15" ht="12.75">
      <c r="A108" s="60">
        <v>142</v>
      </c>
      <c r="B108" s="878" t="s">
        <v>868</v>
      </c>
      <c r="C108" s="108" t="s">
        <v>995</v>
      </c>
      <c r="D108" s="907"/>
      <c r="E108" s="911">
        <f t="shared" si="10"/>
        <v>6863786</v>
      </c>
      <c r="F108" s="789"/>
      <c r="G108" s="114"/>
      <c r="H108" s="114"/>
      <c r="I108" s="114">
        <v>6863786</v>
      </c>
      <c r="J108" s="114"/>
      <c r="K108" s="114"/>
      <c r="L108" s="114"/>
      <c r="M108" s="114"/>
      <c r="N108" s="114"/>
      <c r="O108" s="113"/>
    </row>
    <row r="109" spans="1:15" ht="12.75">
      <c r="A109" s="60">
        <v>143</v>
      </c>
      <c r="B109" s="76" t="s">
        <v>869</v>
      </c>
      <c r="C109" s="101" t="s">
        <v>870</v>
      </c>
      <c r="D109" s="907"/>
      <c r="E109" s="911">
        <f t="shared" si="10"/>
        <v>7653</v>
      </c>
      <c r="F109" s="789"/>
      <c r="G109" s="114"/>
      <c r="H109" s="114"/>
      <c r="I109" s="114"/>
      <c r="J109" s="114">
        <v>7653</v>
      </c>
      <c r="K109" s="114"/>
      <c r="L109" s="114"/>
      <c r="M109" s="114"/>
      <c r="N109" s="114"/>
      <c r="O109" s="113"/>
    </row>
    <row r="110" spans="1:15" ht="12.75">
      <c r="A110" s="60">
        <v>144</v>
      </c>
      <c r="B110" s="76" t="s">
        <v>871</v>
      </c>
      <c r="C110" s="101" t="s">
        <v>874</v>
      </c>
      <c r="D110" s="907"/>
      <c r="E110" s="911">
        <f t="shared" si="10"/>
        <v>854709</v>
      </c>
      <c r="F110" s="789"/>
      <c r="G110" s="114"/>
      <c r="H110" s="114"/>
      <c r="I110" s="114"/>
      <c r="J110" s="114"/>
      <c r="K110" s="114"/>
      <c r="L110" s="114">
        <v>854709</v>
      </c>
      <c r="M110" s="114"/>
      <c r="N110" s="114"/>
      <c r="O110" s="113"/>
    </row>
    <row r="111" spans="1:15" ht="12.75">
      <c r="A111" s="60">
        <v>145</v>
      </c>
      <c r="B111" s="76" t="s">
        <v>872</v>
      </c>
      <c r="C111" s="101" t="s">
        <v>873</v>
      </c>
      <c r="D111" s="907"/>
      <c r="E111" s="911">
        <f t="shared" si="10"/>
        <v>-1945700</v>
      </c>
      <c r="F111" s="789"/>
      <c r="G111" s="114"/>
      <c r="H111" s="114"/>
      <c r="I111" s="114"/>
      <c r="J111" s="114"/>
      <c r="K111" s="114"/>
      <c r="L111" s="114">
        <v>-1945700</v>
      </c>
      <c r="M111" s="114"/>
      <c r="N111" s="114"/>
      <c r="O111" s="113"/>
    </row>
    <row r="112" spans="1:15" ht="12.75">
      <c r="A112" s="60" t="s">
        <v>1194</v>
      </c>
      <c r="B112" s="878" t="s">
        <v>725</v>
      </c>
      <c r="C112" s="108" t="s">
        <v>1482</v>
      </c>
      <c r="D112" s="907"/>
      <c r="E112" s="911">
        <f t="shared" si="10"/>
        <v>0</v>
      </c>
      <c r="F112" s="789">
        <v>-997011</v>
      </c>
      <c r="G112" s="114"/>
      <c r="H112" s="114"/>
      <c r="I112" s="114"/>
      <c r="J112" s="114"/>
      <c r="K112" s="114">
        <v>997011</v>
      </c>
      <c r="L112" s="114"/>
      <c r="M112" s="114"/>
      <c r="N112" s="114"/>
      <c r="O112" s="113"/>
    </row>
    <row r="113" spans="1:15" ht="12.75">
      <c r="A113" s="60">
        <v>151</v>
      </c>
      <c r="B113" s="878" t="s">
        <v>883</v>
      </c>
      <c r="C113" s="109" t="s">
        <v>882</v>
      </c>
      <c r="D113" s="907"/>
      <c r="E113" s="911">
        <f t="shared" si="10"/>
        <v>-2899194</v>
      </c>
      <c r="F113" s="789"/>
      <c r="G113" s="114"/>
      <c r="H113" s="114"/>
      <c r="I113" s="114"/>
      <c r="J113" s="114"/>
      <c r="K113" s="114"/>
      <c r="L113" s="114"/>
      <c r="M113" s="114">
        <v>-2899194</v>
      </c>
      <c r="N113" s="114"/>
      <c r="O113" s="113"/>
    </row>
    <row r="114" spans="1:15" ht="12.75">
      <c r="A114" s="60">
        <v>152</v>
      </c>
      <c r="B114" s="878" t="s">
        <v>881</v>
      </c>
      <c r="C114" s="109" t="s">
        <v>882</v>
      </c>
      <c r="D114" s="907"/>
      <c r="E114" s="911">
        <f t="shared" si="10"/>
        <v>-1300309</v>
      </c>
      <c r="F114" s="789"/>
      <c r="G114" s="114"/>
      <c r="H114" s="114"/>
      <c r="I114" s="114"/>
      <c r="J114" s="114"/>
      <c r="K114" s="114"/>
      <c r="L114" s="114"/>
      <c r="M114" s="114">
        <v>-1300309</v>
      </c>
      <c r="N114" s="114"/>
      <c r="O114" s="113"/>
    </row>
    <row r="115" spans="1:15" ht="12.75">
      <c r="A115" s="60">
        <v>153</v>
      </c>
      <c r="B115" s="878" t="s">
        <v>884</v>
      </c>
      <c r="C115" s="109" t="s">
        <v>882</v>
      </c>
      <c r="D115" s="907"/>
      <c r="E115" s="911">
        <f t="shared" si="10"/>
        <v>-1849909</v>
      </c>
      <c r="F115" s="789"/>
      <c r="G115" s="114"/>
      <c r="H115" s="114"/>
      <c r="I115" s="114"/>
      <c r="J115" s="114"/>
      <c r="K115" s="114"/>
      <c r="L115" s="114"/>
      <c r="M115" s="114">
        <v>-1849909</v>
      </c>
      <c r="N115" s="114"/>
      <c r="O115" s="113"/>
    </row>
    <row r="116" spans="1:15" ht="12.75">
      <c r="A116" s="60" t="s">
        <v>1195</v>
      </c>
      <c r="B116" s="878" t="s">
        <v>887</v>
      </c>
      <c r="C116" s="109" t="s">
        <v>886</v>
      </c>
      <c r="D116" s="907"/>
      <c r="E116" s="911">
        <f t="shared" si="10"/>
        <v>0</v>
      </c>
      <c r="F116" s="789"/>
      <c r="G116" s="114"/>
      <c r="H116" s="114"/>
      <c r="I116" s="114"/>
      <c r="J116" s="114"/>
      <c r="K116" s="114">
        <v>14340</v>
      </c>
      <c r="L116" s="114"/>
      <c r="M116" s="114">
        <v>-14340</v>
      </c>
      <c r="N116" s="114"/>
      <c r="O116" s="113"/>
    </row>
    <row r="117" spans="1:15" ht="12.75">
      <c r="A117" s="60" t="s">
        <v>1195</v>
      </c>
      <c r="B117" s="878" t="s">
        <v>888</v>
      </c>
      <c r="C117" s="109" t="s">
        <v>882</v>
      </c>
      <c r="D117" s="907"/>
      <c r="E117" s="911">
        <f t="shared" si="10"/>
        <v>0</v>
      </c>
      <c r="F117" s="789"/>
      <c r="G117" s="114"/>
      <c r="H117" s="114"/>
      <c r="I117" s="114">
        <v>260408</v>
      </c>
      <c r="J117" s="114"/>
      <c r="K117" s="114"/>
      <c r="L117" s="114"/>
      <c r="M117" s="114">
        <v>-260408</v>
      </c>
      <c r="N117" s="114"/>
      <c r="O117" s="113"/>
    </row>
    <row r="118" spans="1:16" ht="12.75">
      <c r="A118" s="60" t="s">
        <v>1195</v>
      </c>
      <c r="B118" s="878" t="s">
        <v>888</v>
      </c>
      <c r="C118" s="109" t="s">
        <v>882</v>
      </c>
      <c r="D118" s="907"/>
      <c r="E118" s="911">
        <f t="shared" si="10"/>
        <v>0</v>
      </c>
      <c r="F118" s="789"/>
      <c r="G118" s="114"/>
      <c r="H118" s="114"/>
      <c r="I118" s="114">
        <v>127974</v>
      </c>
      <c r="J118" s="114"/>
      <c r="K118" s="114"/>
      <c r="L118" s="114"/>
      <c r="M118" s="114">
        <v>-127974</v>
      </c>
      <c r="N118" s="114"/>
      <c r="O118" s="113"/>
      <c r="P118" s="390">
        <f>SUM(M113:M118)</f>
        <v>-6452134</v>
      </c>
    </row>
    <row r="119" spans="1:16" ht="12.75">
      <c r="A119" s="60">
        <v>158</v>
      </c>
      <c r="B119" s="878" t="s">
        <v>891</v>
      </c>
      <c r="C119" s="109" t="s">
        <v>882</v>
      </c>
      <c r="D119" s="907"/>
      <c r="E119" s="911">
        <f t="shared" si="10"/>
        <v>-3475499</v>
      </c>
      <c r="F119" s="789"/>
      <c r="G119" s="114"/>
      <c r="H119" s="114"/>
      <c r="I119" s="114"/>
      <c r="J119" s="114"/>
      <c r="K119" s="114"/>
      <c r="L119" s="114"/>
      <c r="M119" s="114">
        <v>-3475499</v>
      </c>
      <c r="N119" s="114"/>
      <c r="O119" s="113"/>
      <c r="P119" s="390"/>
    </row>
    <row r="120" spans="1:16" ht="12.75">
      <c r="A120" s="60">
        <v>159</v>
      </c>
      <c r="B120" s="878" t="s">
        <v>892</v>
      </c>
      <c r="C120" s="109" t="s">
        <v>882</v>
      </c>
      <c r="D120" s="907"/>
      <c r="E120" s="911">
        <f t="shared" si="10"/>
        <v>-1224595</v>
      </c>
      <c r="F120" s="789"/>
      <c r="G120" s="114"/>
      <c r="H120" s="114"/>
      <c r="I120" s="114"/>
      <c r="J120" s="114"/>
      <c r="K120" s="114"/>
      <c r="L120" s="114"/>
      <c r="M120" s="114">
        <v>-1224595</v>
      </c>
      <c r="N120" s="114"/>
      <c r="O120" s="113"/>
      <c r="P120" s="390"/>
    </row>
    <row r="121" spans="1:16" ht="12.75">
      <c r="A121" s="60">
        <v>160</v>
      </c>
      <c r="B121" s="878" t="s">
        <v>893</v>
      </c>
      <c r="C121" s="109" t="s">
        <v>882</v>
      </c>
      <c r="D121" s="907"/>
      <c r="E121" s="911">
        <f t="shared" si="10"/>
        <v>-57060</v>
      </c>
      <c r="F121" s="789"/>
      <c r="G121" s="114"/>
      <c r="H121" s="114"/>
      <c r="I121" s="114"/>
      <c r="J121" s="114"/>
      <c r="K121" s="114"/>
      <c r="L121" s="114"/>
      <c r="M121" s="114">
        <v>-57060</v>
      </c>
      <c r="N121" s="114"/>
      <c r="O121" s="113"/>
      <c r="P121" s="390"/>
    </row>
    <row r="122" spans="1:16" ht="12.75">
      <c r="A122" s="60" t="s">
        <v>1196</v>
      </c>
      <c r="B122" s="878" t="s">
        <v>894</v>
      </c>
      <c r="C122" s="109" t="s">
        <v>882</v>
      </c>
      <c r="D122" s="907"/>
      <c r="E122" s="911">
        <f t="shared" si="10"/>
        <v>0</v>
      </c>
      <c r="F122" s="789"/>
      <c r="G122" s="114"/>
      <c r="H122" s="114"/>
      <c r="I122" s="114">
        <v>815969</v>
      </c>
      <c r="J122" s="114">
        <v>23622</v>
      </c>
      <c r="K122" s="114"/>
      <c r="L122" s="114"/>
      <c r="M122" s="114">
        <v>-839591</v>
      </c>
      <c r="N122" s="114"/>
      <c r="O122" s="113"/>
      <c r="P122" s="390">
        <f>SUM(M119:M122)</f>
        <v>-5596745</v>
      </c>
    </row>
    <row r="123" spans="1:16" ht="12.75">
      <c r="A123" s="60">
        <v>165</v>
      </c>
      <c r="B123" s="878" t="s">
        <v>899</v>
      </c>
      <c r="C123" s="109" t="s">
        <v>882</v>
      </c>
      <c r="D123" s="907"/>
      <c r="E123" s="911">
        <f t="shared" si="10"/>
        <v>-408710</v>
      </c>
      <c r="F123" s="789"/>
      <c r="G123" s="114"/>
      <c r="H123" s="114"/>
      <c r="I123" s="114"/>
      <c r="J123" s="114"/>
      <c r="K123" s="114"/>
      <c r="L123" s="114"/>
      <c r="M123" s="114">
        <v>-408710</v>
      </c>
      <c r="N123" s="114"/>
      <c r="O123" s="113"/>
      <c r="P123" s="390"/>
    </row>
    <row r="124" spans="1:16" ht="12.75">
      <c r="A124" s="60" t="s">
        <v>1197</v>
      </c>
      <c r="B124" s="878" t="s">
        <v>1009</v>
      </c>
      <c r="C124" s="109" t="s">
        <v>882</v>
      </c>
      <c r="D124" s="907"/>
      <c r="E124" s="911">
        <f t="shared" si="10"/>
        <v>0</v>
      </c>
      <c r="F124" s="789"/>
      <c r="G124" s="114"/>
      <c r="H124" s="114"/>
      <c r="I124" s="114">
        <v>4094205</v>
      </c>
      <c r="J124" s="114"/>
      <c r="K124" s="114"/>
      <c r="L124" s="114"/>
      <c r="M124" s="114">
        <v>-4094205</v>
      </c>
      <c r="N124" s="114"/>
      <c r="O124" s="113"/>
      <c r="P124" s="390"/>
    </row>
    <row r="125" spans="1:16" ht="12.75">
      <c r="A125" s="60" t="s">
        <v>1197</v>
      </c>
      <c r="B125" s="878" t="s">
        <v>1009</v>
      </c>
      <c r="C125" s="109" t="s">
        <v>882</v>
      </c>
      <c r="D125" s="907"/>
      <c r="E125" s="911">
        <f t="shared" si="10"/>
        <v>0</v>
      </c>
      <c r="F125" s="789"/>
      <c r="G125" s="114"/>
      <c r="H125" s="114"/>
      <c r="I125" s="114">
        <v>513069</v>
      </c>
      <c r="J125" s="114"/>
      <c r="K125" s="114"/>
      <c r="L125" s="114"/>
      <c r="M125" s="114">
        <v>-513069</v>
      </c>
      <c r="N125" s="114"/>
      <c r="O125" s="113"/>
      <c r="P125" s="390">
        <f>SUM(M123:M125)</f>
        <v>-5015984</v>
      </c>
    </row>
    <row r="126" spans="1:16" ht="12.75">
      <c r="A126" s="60">
        <v>170</v>
      </c>
      <c r="B126" s="878" t="s">
        <v>1019</v>
      </c>
      <c r="C126" s="109" t="s">
        <v>882</v>
      </c>
      <c r="D126" s="907"/>
      <c r="E126" s="911">
        <f t="shared" si="10"/>
        <v>2464580</v>
      </c>
      <c r="F126" s="789"/>
      <c r="G126" s="114"/>
      <c r="H126" s="114"/>
      <c r="I126" s="114"/>
      <c r="J126" s="114"/>
      <c r="K126" s="114"/>
      <c r="L126" s="114"/>
      <c r="M126" s="114">
        <v>2464580</v>
      </c>
      <c r="N126" s="114"/>
      <c r="O126" s="113"/>
      <c r="P126" s="390">
        <f>SUM(M126:O126)</f>
        <v>2464580</v>
      </c>
    </row>
    <row r="127" spans="1:16" ht="12.75">
      <c r="A127" s="60">
        <v>171</v>
      </c>
      <c r="B127" s="878" t="s">
        <v>1020</v>
      </c>
      <c r="C127" s="109" t="s">
        <v>1482</v>
      </c>
      <c r="D127" s="907"/>
      <c r="E127" s="911">
        <f t="shared" si="10"/>
        <v>1405153</v>
      </c>
      <c r="F127" s="789"/>
      <c r="G127" s="114"/>
      <c r="H127" s="114"/>
      <c r="I127" s="114">
        <v>1405153</v>
      </c>
      <c r="J127" s="114"/>
      <c r="K127" s="114"/>
      <c r="L127" s="114"/>
      <c r="M127" s="114"/>
      <c r="N127" s="114"/>
      <c r="O127" s="113"/>
      <c r="P127" s="390"/>
    </row>
    <row r="128" spans="1:16" ht="12.75">
      <c r="A128" s="60"/>
      <c r="B128" s="878"/>
      <c r="C128" s="109"/>
      <c r="D128" s="907"/>
      <c r="E128" s="911">
        <f t="shared" si="10"/>
        <v>0</v>
      </c>
      <c r="F128" s="789"/>
      <c r="G128" s="114"/>
      <c r="H128" s="114"/>
      <c r="I128" s="114"/>
      <c r="J128" s="114"/>
      <c r="K128" s="114"/>
      <c r="L128" s="114"/>
      <c r="M128" s="114"/>
      <c r="N128" s="114"/>
      <c r="O128" s="113"/>
      <c r="P128" s="390">
        <f>SUM(P118:P126)</f>
        <v>-14600283</v>
      </c>
    </row>
    <row r="129" spans="1:16" ht="12.75">
      <c r="A129" s="60"/>
      <c r="B129" s="878"/>
      <c r="C129" s="109"/>
      <c r="D129" s="907"/>
      <c r="E129" s="911">
        <f t="shared" si="10"/>
        <v>0</v>
      </c>
      <c r="F129" s="789"/>
      <c r="G129" s="114"/>
      <c r="H129" s="114"/>
      <c r="I129" s="114"/>
      <c r="J129" s="114"/>
      <c r="K129" s="114"/>
      <c r="L129" s="114"/>
      <c r="M129" s="114"/>
      <c r="N129" s="114"/>
      <c r="O129" s="113"/>
      <c r="P129" s="390"/>
    </row>
    <row r="130" spans="1:15" ht="13.5" thickBot="1">
      <c r="A130" s="60"/>
      <c r="B130" s="76"/>
      <c r="C130" s="108"/>
      <c r="D130" s="907"/>
      <c r="E130" s="911">
        <f t="shared" si="10"/>
        <v>0</v>
      </c>
      <c r="F130" s="789"/>
      <c r="G130" s="114"/>
      <c r="H130" s="114"/>
      <c r="I130" s="114"/>
      <c r="J130" s="114"/>
      <c r="K130" s="114"/>
      <c r="L130" s="114"/>
      <c r="M130" s="114"/>
      <c r="N130" s="114"/>
      <c r="O130" s="113"/>
    </row>
    <row r="131" spans="1:15" ht="13.5" thickBot="1">
      <c r="A131" s="60"/>
      <c r="B131" s="115" t="s">
        <v>836</v>
      </c>
      <c r="C131" s="142" t="s">
        <v>1602</v>
      </c>
      <c r="D131" s="824">
        <v>42735</v>
      </c>
      <c r="E131" s="143">
        <f aca="true" t="shared" si="11" ref="E131:O131">SUM(E82:E130)</f>
        <v>1719303026</v>
      </c>
      <c r="F131" s="143">
        <f t="shared" si="11"/>
        <v>301157114</v>
      </c>
      <c r="G131" s="144">
        <f t="shared" si="11"/>
        <v>248190138</v>
      </c>
      <c r="H131" s="144">
        <f t="shared" si="11"/>
        <v>332932266</v>
      </c>
      <c r="I131" s="144">
        <f t="shared" si="11"/>
        <v>70085116</v>
      </c>
      <c r="J131" s="144">
        <f t="shared" si="11"/>
        <v>19964375</v>
      </c>
      <c r="K131" s="144">
        <f t="shared" si="11"/>
        <v>112702054</v>
      </c>
      <c r="L131" s="144">
        <f t="shared" si="11"/>
        <v>1309009</v>
      </c>
      <c r="M131" s="144">
        <f t="shared" si="11"/>
        <v>390742856</v>
      </c>
      <c r="N131" s="144">
        <f t="shared" si="11"/>
        <v>40700000</v>
      </c>
      <c r="O131" s="144">
        <f t="shared" si="11"/>
        <v>201520098</v>
      </c>
    </row>
    <row r="132" spans="1:15" s="125" customFormat="1" ht="13.5" thickBot="1">
      <c r="A132" s="61"/>
      <c r="B132" s="149" t="s">
        <v>838</v>
      </c>
      <c r="C132" s="121"/>
      <c r="D132" s="148"/>
      <c r="E132" s="155">
        <f>SUM(F132:O132)</f>
        <v>-390742856</v>
      </c>
      <c r="F132" s="155"/>
      <c r="G132" s="791"/>
      <c r="H132" s="791"/>
      <c r="I132" s="785"/>
      <c r="J132" s="785"/>
      <c r="K132" s="791"/>
      <c r="L132" s="791"/>
      <c r="M132" s="792">
        <v>-390742856</v>
      </c>
      <c r="N132" s="792"/>
      <c r="O132" s="793"/>
    </row>
    <row r="133" spans="1:15" s="78" customFormat="1" ht="13.5" thickBot="1">
      <c r="A133" s="61"/>
      <c r="B133" s="126" t="s">
        <v>839</v>
      </c>
      <c r="C133" s="142" t="s">
        <v>1602</v>
      </c>
      <c r="D133" s="824">
        <v>42735</v>
      </c>
      <c r="E133" s="153">
        <f>SUM(E131:E132)</f>
        <v>1328560170</v>
      </c>
      <c r="F133" s="153">
        <f aca="true" t="shared" si="12" ref="F133:O133">SUM(F132:F132)</f>
        <v>0</v>
      </c>
      <c r="G133" s="156">
        <f t="shared" si="12"/>
        <v>0</v>
      </c>
      <c r="H133" s="156">
        <f t="shared" si="12"/>
        <v>0</v>
      </c>
      <c r="I133" s="154">
        <f t="shared" si="12"/>
        <v>0</v>
      </c>
      <c r="J133" s="154">
        <f t="shared" si="12"/>
        <v>0</v>
      </c>
      <c r="K133" s="156">
        <f t="shared" si="12"/>
        <v>0</v>
      </c>
      <c r="L133" s="156">
        <f t="shared" si="12"/>
        <v>0</v>
      </c>
      <c r="M133" s="156">
        <f t="shared" si="12"/>
        <v>-390742856</v>
      </c>
      <c r="N133" s="156">
        <f t="shared" si="12"/>
        <v>0</v>
      </c>
      <c r="O133" s="157">
        <f t="shared" si="12"/>
        <v>0</v>
      </c>
    </row>
    <row r="134" spans="1:15" s="78" customFormat="1" ht="12.75">
      <c r="A134" s="145"/>
      <c r="B134" s="135"/>
      <c r="C134" s="124"/>
      <c r="D134" s="146"/>
      <c r="E134" s="147"/>
      <c r="F134" s="147">
        <f>SUM(F83:F130)</f>
        <v>5999369</v>
      </c>
      <c r="G134" s="147">
        <f aca="true" t="shared" si="13" ref="G134:O134">SUM(G83:G130)</f>
        <v>0</v>
      </c>
      <c r="H134" s="147">
        <f t="shared" si="13"/>
        <v>11114266</v>
      </c>
      <c r="I134" s="147">
        <f t="shared" si="13"/>
        <v>28490171</v>
      </c>
      <c r="J134" s="147">
        <f t="shared" si="13"/>
        <v>31275</v>
      </c>
      <c r="K134" s="147">
        <f t="shared" si="13"/>
        <v>8872399</v>
      </c>
      <c r="L134" s="147">
        <f t="shared" si="13"/>
        <v>-1090991</v>
      </c>
      <c r="M134" s="147">
        <f t="shared" si="13"/>
        <v>-14600283</v>
      </c>
      <c r="N134" s="147">
        <f t="shared" si="13"/>
        <v>0</v>
      </c>
      <c r="O134" s="147">
        <f t="shared" si="13"/>
        <v>10298810</v>
      </c>
    </row>
    <row r="135" spans="1:15" s="78" customFormat="1" ht="12.75">
      <c r="A135" s="145"/>
      <c r="B135" s="135"/>
      <c r="C135" s="124"/>
      <c r="D135" s="146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</row>
    <row r="136" spans="1:15" s="3" customFormat="1" ht="12.75">
      <c r="A136" s="61"/>
      <c r="B136" s="61"/>
      <c r="C136" s="61"/>
      <c r="D136" s="61"/>
      <c r="E136" s="61"/>
      <c r="F136" s="67"/>
      <c r="G136" s="61"/>
      <c r="H136" s="61"/>
      <c r="I136" s="61"/>
      <c r="J136" s="61"/>
      <c r="K136" s="61"/>
      <c r="L136" s="61"/>
      <c r="M136" s="61"/>
      <c r="N136" s="61"/>
      <c r="O136" s="61"/>
    </row>
    <row r="137" spans="1:15" s="3" customFormat="1" ht="12.75">
      <c r="A137" s="61"/>
      <c r="B137" s="61"/>
      <c r="C137" s="61"/>
      <c r="D137" s="61"/>
      <c r="E137" s="61"/>
      <c r="F137" s="67"/>
      <c r="G137" s="61"/>
      <c r="H137" s="61"/>
      <c r="I137" s="61"/>
      <c r="J137" s="61"/>
      <c r="K137" s="61"/>
      <c r="L137" s="61"/>
      <c r="M137" s="61"/>
      <c r="N137" s="61"/>
      <c r="O137" s="61"/>
    </row>
    <row r="138" spans="5:7" ht="12.75">
      <c r="E138" s="67"/>
      <c r="F138" s="67">
        <v>302154125</v>
      </c>
      <c r="G138" s="61" t="s">
        <v>878</v>
      </c>
    </row>
    <row r="139" spans="6:7" ht="12.75">
      <c r="F139" s="61">
        <v>-997011</v>
      </c>
      <c r="G139" s="61" t="s">
        <v>877</v>
      </c>
    </row>
    <row r="140" spans="5:6" ht="12.75">
      <c r="E140" s="67"/>
      <c r="F140" s="67">
        <f>SUM(F138:F139)</f>
        <v>301157114</v>
      </c>
    </row>
    <row r="141" spans="4:7" ht="12.75">
      <c r="D141" s="67"/>
      <c r="G141" s="67"/>
    </row>
    <row r="143" ht="12.75">
      <c r="G143" s="67"/>
    </row>
    <row r="144" ht="12.75">
      <c r="C144" s="67"/>
    </row>
    <row r="146" ht="12.75">
      <c r="C146" s="67"/>
    </row>
  </sheetData>
  <sheetProtection/>
  <mergeCells count="1">
    <mergeCell ref="B2:O2"/>
  </mergeCells>
  <printOptions/>
  <pageMargins left="0.5118110236220472" right="0.2755905511811024" top="0.2755905511811024" bottom="0.5905511811023623" header="0.2362204724409449" footer="0.5118110236220472"/>
  <pageSetup fitToHeight="2" fitToWidth="1" horizontalDpi="600" verticalDpi="600" orientation="landscape" paperSize="8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1"/>
  <sheetViews>
    <sheetView zoomScalePageLayoutView="0" workbookViewId="0" topLeftCell="A43">
      <selection activeCell="B59" sqref="B59"/>
    </sheetView>
  </sheetViews>
  <sheetFormatPr defaultColWidth="9.140625" defaultRowHeight="12.75"/>
  <cols>
    <col min="2" max="2" width="46.00390625" style="61" customWidth="1"/>
    <col min="3" max="3" width="14.8515625" style="410" bestFit="1" customWidth="1"/>
    <col min="4" max="9" width="9.8515625" style="61" bestFit="1" customWidth="1"/>
    <col min="10" max="11" width="12.57421875" style="61" bestFit="1" customWidth="1"/>
  </cols>
  <sheetData>
    <row r="1" spans="2:4" ht="12.75">
      <c r="B1" s="2258" t="s">
        <v>415</v>
      </c>
      <c r="C1" s="2258"/>
      <c r="D1" s="2258"/>
    </row>
    <row r="2" spans="2:4" ht="12.75">
      <c r="B2" s="347"/>
      <c r="C2" s="485"/>
      <c r="D2" s="175"/>
    </row>
    <row r="3" spans="2:4" ht="12.75">
      <c r="B3" s="347"/>
      <c r="C3" s="485"/>
      <c r="D3" s="175"/>
    </row>
    <row r="4" spans="2:4" ht="12.75">
      <c r="B4" s="347"/>
      <c r="C4" s="485"/>
      <c r="D4" s="175"/>
    </row>
    <row r="5" spans="2:11" ht="12.75">
      <c r="B5" s="2259" t="s">
        <v>1654</v>
      </c>
      <c r="C5" s="2259"/>
      <c r="D5" s="2259"/>
      <c r="E5" s="2259"/>
      <c r="F5" s="2259"/>
      <c r="G5" s="2259"/>
      <c r="H5" s="2259"/>
      <c r="I5" s="2259"/>
      <c r="J5"/>
      <c r="K5"/>
    </row>
    <row r="6" spans="2:4" ht="12.75">
      <c r="B6" s="283"/>
      <c r="C6" s="486"/>
      <c r="D6" s="284"/>
    </row>
    <row r="7" spans="2:11" s="3" customFormat="1" ht="20.25" customHeight="1" thickBot="1">
      <c r="B7" s="323"/>
      <c r="C7" s="485"/>
      <c r="D7" s="89"/>
      <c r="E7" s="413"/>
      <c r="F7" s="413"/>
      <c r="G7" s="413"/>
      <c r="H7" s="413"/>
      <c r="I7" s="413"/>
      <c r="J7" s="413" t="s">
        <v>847</v>
      </c>
      <c r="K7" s="413" t="s">
        <v>1972</v>
      </c>
    </row>
    <row r="8" spans="2:11" s="8" customFormat="1" ht="13.5" thickBot="1">
      <c r="B8" s="363" t="s">
        <v>2022</v>
      </c>
      <c r="C8" s="484" t="s">
        <v>822</v>
      </c>
      <c r="D8" s="590" t="s">
        <v>684</v>
      </c>
      <c r="E8" s="780" t="s">
        <v>2135</v>
      </c>
      <c r="F8" s="590" t="s">
        <v>954</v>
      </c>
      <c r="G8" s="885" t="s">
        <v>1401</v>
      </c>
      <c r="H8" s="780" t="s">
        <v>1137</v>
      </c>
      <c r="I8" s="497" t="s">
        <v>1080</v>
      </c>
      <c r="J8" s="497" t="s">
        <v>1657</v>
      </c>
      <c r="K8" s="497" t="s">
        <v>1657</v>
      </c>
    </row>
    <row r="9" spans="2:11" s="8" customFormat="1" ht="13.5" thickBot="1">
      <c r="B9" s="363"/>
      <c r="C9" s="484"/>
      <c r="D9" s="772">
        <v>42370</v>
      </c>
      <c r="E9" s="781">
        <v>42551</v>
      </c>
      <c r="F9" s="772">
        <v>42643</v>
      </c>
      <c r="G9" s="886">
        <v>42704</v>
      </c>
      <c r="H9" s="781">
        <v>42735</v>
      </c>
      <c r="I9" s="773">
        <v>42735</v>
      </c>
      <c r="J9" s="773">
        <v>42735</v>
      </c>
      <c r="K9" s="773">
        <v>42735</v>
      </c>
    </row>
    <row r="10" spans="2:11" s="8" customFormat="1" ht="13.5" thickBot="1">
      <c r="B10" s="363" t="s">
        <v>79</v>
      </c>
      <c r="C10" s="487"/>
      <c r="D10" s="591">
        <f aca="true" t="shared" si="0" ref="D10:I10">SUM(D11:D12)</f>
        <v>5001000</v>
      </c>
      <c r="E10" s="782">
        <f t="shared" si="0"/>
        <v>5001000</v>
      </c>
      <c r="F10" s="591">
        <f t="shared" si="0"/>
        <v>5001000</v>
      </c>
      <c r="G10" s="887">
        <f t="shared" si="0"/>
        <v>5001000</v>
      </c>
      <c r="H10" s="782">
        <f t="shared" si="0"/>
        <v>5001000</v>
      </c>
      <c r="I10" s="896">
        <f t="shared" si="0"/>
        <v>5708596</v>
      </c>
      <c r="J10" s="896">
        <f>SUM(J11:J12)</f>
        <v>5708596</v>
      </c>
      <c r="K10" s="1238">
        <f aca="true" t="shared" si="1" ref="K10:K15">SUM(J10/I10)*100</f>
        <v>100</v>
      </c>
    </row>
    <row r="11" spans="2:11" s="182" customFormat="1" ht="12.75">
      <c r="B11" s="364" t="s">
        <v>2055</v>
      </c>
      <c r="C11" s="488" t="s">
        <v>1486</v>
      </c>
      <c r="D11" s="592">
        <v>3936000</v>
      </c>
      <c r="E11" s="778">
        <v>3936000</v>
      </c>
      <c r="F11" s="592">
        <v>3936000</v>
      </c>
      <c r="G11" s="888">
        <v>3936000</v>
      </c>
      <c r="H11" s="778">
        <v>3936000</v>
      </c>
      <c r="I11" s="897">
        <v>4654032</v>
      </c>
      <c r="J11" s="897">
        <v>4654032</v>
      </c>
      <c r="K11" s="1239">
        <f t="shared" si="1"/>
        <v>100</v>
      </c>
    </row>
    <row r="12" spans="2:11" s="182" customFormat="1" ht="13.5" thickBot="1">
      <c r="B12" s="365" t="s">
        <v>2056</v>
      </c>
      <c r="C12" s="488" t="s">
        <v>1486</v>
      </c>
      <c r="D12" s="593">
        <v>1065000</v>
      </c>
      <c r="E12" s="783">
        <v>1065000</v>
      </c>
      <c r="F12" s="593">
        <v>1065000</v>
      </c>
      <c r="G12" s="889">
        <v>1065000</v>
      </c>
      <c r="H12" s="783">
        <v>1065000</v>
      </c>
      <c r="I12" s="898">
        <v>1054564</v>
      </c>
      <c r="J12" s="898">
        <v>1054564</v>
      </c>
      <c r="K12" s="1240">
        <f t="shared" si="1"/>
        <v>100</v>
      </c>
    </row>
    <row r="13" spans="2:11" s="8" customFormat="1" ht="13.5" thickBot="1">
      <c r="B13" s="363" t="s">
        <v>80</v>
      </c>
      <c r="C13" s="489"/>
      <c r="D13" s="591">
        <f>SUM(D14+D21+D23+D41)</f>
        <v>27768000</v>
      </c>
      <c r="E13" s="782">
        <f>SUM(E14+E21+E23+E41)</f>
        <v>28778000</v>
      </c>
      <c r="F13" s="591">
        <f>SUM(F14+F15+F16+F17+F18+F19+F20+F21+F22+F23+F41)</f>
        <v>40316624</v>
      </c>
      <c r="G13" s="782">
        <f>SUM(G14+G15+G16+G17+G18+G19+G20+G21+G22+G23+G41)</f>
        <v>40416624</v>
      </c>
      <c r="H13" s="782">
        <f>SUM(H14+H15+H16+H17+H18+H19+H20+H21+H22+H23+H41)</f>
        <v>42416624</v>
      </c>
      <c r="I13" s="896">
        <f>SUM(I14+I15+I16+I17+I18+I19+I20+I21+I22+I23+I41)</f>
        <v>41709028</v>
      </c>
      <c r="J13" s="896">
        <f>SUM(J14+J15+J16+J17+J18+J19+J20+J21+J22+J23+J41)</f>
        <v>41185197</v>
      </c>
      <c r="K13" s="1238">
        <f t="shared" si="1"/>
        <v>98.74408245620108</v>
      </c>
    </row>
    <row r="14" spans="2:11" s="182" customFormat="1" ht="12.75">
      <c r="B14" s="366" t="s">
        <v>2174</v>
      </c>
      <c r="C14" s="488" t="s">
        <v>1486</v>
      </c>
      <c r="D14" s="594">
        <v>10500000</v>
      </c>
      <c r="E14" s="775">
        <v>10500000</v>
      </c>
      <c r="F14" s="594">
        <v>10500000</v>
      </c>
      <c r="G14" s="890">
        <v>10500000</v>
      </c>
      <c r="H14" s="775">
        <v>12500000</v>
      </c>
      <c r="I14" s="899">
        <v>12500000</v>
      </c>
      <c r="J14" s="899">
        <v>12500000</v>
      </c>
      <c r="K14" s="1240">
        <f t="shared" si="1"/>
        <v>100</v>
      </c>
    </row>
    <row r="15" spans="2:11" s="182" customFormat="1" ht="12.75">
      <c r="B15" s="366" t="s">
        <v>656</v>
      </c>
      <c r="C15" s="488" t="s">
        <v>1486</v>
      </c>
      <c r="D15" s="594">
        <v>0</v>
      </c>
      <c r="E15" s="775">
        <v>0</v>
      </c>
      <c r="F15" s="594">
        <v>150000</v>
      </c>
      <c r="G15" s="890">
        <v>150000</v>
      </c>
      <c r="H15" s="775">
        <v>150000</v>
      </c>
      <c r="I15" s="899">
        <v>150000</v>
      </c>
      <c r="J15" s="899">
        <v>150000</v>
      </c>
      <c r="K15" s="1240">
        <f t="shared" si="1"/>
        <v>100</v>
      </c>
    </row>
    <row r="16" spans="2:11" s="493" customFormat="1" ht="12.75">
      <c r="B16" s="366" t="s">
        <v>657</v>
      </c>
      <c r="C16" s="488" t="s">
        <v>1486</v>
      </c>
      <c r="D16" s="594">
        <v>0</v>
      </c>
      <c r="E16" s="775">
        <v>0</v>
      </c>
      <c r="F16" s="594">
        <v>7300</v>
      </c>
      <c r="G16" s="890">
        <v>7300</v>
      </c>
      <c r="H16" s="775">
        <v>7300</v>
      </c>
      <c r="I16" s="899">
        <v>7300</v>
      </c>
      <c r="J16" s="899">
        <v>7300</v>
      </c>
      <c r="K16" s="1240">
        <f aca="true" t="shared" si="2" ref="K16:K22">SUM(J16/I16)*100</f>
        <v>100</v>
      </c>
    </row>
    <row r="17" spans="2:11" s="182" customFormat="1" ht="12.75">
      <c r="B17" s="366" t="s">
        <v>658</v>
      </c>
      <c r="C17" s="488" t="s">
        <v>1486</v>
      </c>
      <c r="D17" s="594">
        <v>0</v>
      </c>
      <c r="E17" s="775">
        <v>0</v>
      </c>
      <c r="F17" s="594">
        <v>20000</v>
      </c>
      <c r="G17" s="890">
        <v>20000</v>
      </c>
      <c r="H17" s="775">
        <v>20000</v>
      </c>
      <c r="I17" s="899">
        <v>20000</v>
      </c>
      <c r="J17" s="899">
        <v>20000</v>
      </c>
      <c r="K17" s="1240">
        <f t="shared" si="2"/>
        <v>100</v>
      </c>
    </row>
    <row r="18" spans="2:11" s="182" customFormat="1" ht="12.75">
      <c r="B18" s="177" t="s">
        <v>659</v>
      </c>
      <c r="C18" s="488" t="s">
        <v>1486</v>
      </c>
      <c r="D18" s="596">
        <v>0</v>
      </c>
      <c r="E18" s="777">
        <v>0</v>
      </c>
      <c r="F18" s="596">
        <v>293370</v>
      </c>
      <c r="G18" s="891">
        <v>293370</v>
      </c>
      <c r="H18" s="777">
        <v>293370</v>
      </c>
      <c r="I18" s="900">
        <v>293370</v>
      </c>
      <c r="J18" s="900">
        <v>293370</v>
      </c>
      <c r="K18" s="1240">
        <f t="shared" si="2"/>
        <v>100</v>
      </c>
    </row>
    <row r="19" spans="2:11" s="182" customFormat="1" ht="12.75">
      <c r="B19" s="177" t="s">
        <v>660</v>
      </c>
      <c r="C19" s="488" t="s">
        <v>1486</v>
      </c>
      <c r="D19" s="596">
        <v>0</v>
      </c>
      <c r="E19" s="777">
        <v>0</v>
      </c>
      <c r="F19" s="596">
        <v>200000</v>
      </c>
      <c r="G19" s="891">
        <v>200000</v>
      </c>
      <c r="H19" s="777">
        <v>200000</v>
      </c>
      <c r="I19" s="900">
        <v>200000</v>
      </c>
      <c r="J19" s="900">
        <v>200000</v>
      </c>
      <c r="K19" s="1240">
        <f t="shared" si="2"/>
        <v>100</v>
      </c>
    </row>
    <row r="20" spans="2:11" s="182" customFormat="1" ht="12.75">
      <c r="B20" s="177" t="s">
        <v>661</v>
      </c>
      <c r="C20" s="488" t="s">
        <v>1486</v>
      </c>
      <c r="D20" s="596"/>
      <c r="E20" s="777"/>
      <c r="F20" s="596">
        <v>10867954</v>
      </c>
      <c r="G20" s="891">
        <v>10867954</v>
      </c>
      <c r="H20" s="777">
        <v>10867954</v>
      </c>
      <c r="I20" s="900">
        <v>10867954</v>
      </c>
      <c r="J20" s="900">
        <v>10867954</v>
      </c>
      <c r="K20" s="1240">
        <f t="shared" si="2"/>
        <v>100</v>
      </c>
    </row>
    <row r="21" spans="2:11" s="182" customFormat="1" ht="12.75">
      <c r="B21" s="76" t="s">
        <v>77</v>
      </c>
      <c r="C21" s="488" t="s">
        <v>1486</v>
      </c>
      <c r="D21" s="594">
        <v>0</v>
      </c>
      <c r="E21" s="775">
        <v>200000</v>
      </c>
      <c r="F21" s="594">
        <v>200000</v>
      </c>
      <c r="G21" s="890">
        <v>200000</v>
      </c>
      <c r="H21" s="775">
        <v>200000</v>
      </c>
      <c r="I21" s="899">
        <v>200000</v>
      </c>
      <c r="J21" s="899">
        <v>200000</v>
      </c>
      <c r="K21" s="1240">
        <f t="shared" si="2"/>
        <v>100</v>
      </c>
    </row>
    <row r="22" spans="2:11" s="182" customFormat="1" ht="13.5" thickBot="1">
      <c r="B22" s="74" t="s">
        <v>10</v>
      </c>
      <c r="C22" s="883"/>
      <c r="D22" s="597"/>
      <c r="E22" s="779"/>
      <c r="F22" s="597"/>
      <c r="G22" s="341">
        <v>100000</v>
      </c>
      <c r="H22" s="779">
        <v>100000</v>
      </c>
      <c r="I22" s="901">
        <v>100000</v>
      </c>
      <c r="J22" s="901">
        <v>100000</v>
      </c>
      <c r="K22" s="1240">
        <f t="shared" si="2"/>
        <v>100</v>
      </c>
    </row>
    <row r="23" spans="2:11" s="182" customFormat="1" ht="13.5" thickBot="1">
      <c r="B23" s="835" t="s">
        <v>2057</v>
      </c>
      <c r="C23" s="489"/>
      <c r="D23" s="836">
        <f>SUM(D25:D38)</f>
        <v>14500000</v>
      </c>
      <c r="E23" s="837">
        <f aca="true" t="shared" si="3" ref="E23:J23">SUM(E25:E37)</f>
        <v>15310000</v>
      </c>
      <c r="F23" s="836">
        <f t="shared" si="3"/>
        <v>15310000</v>
      </c>
      <c r="G23" s="892">
        <f t="shared" si="3"/>
        <v>15310000</v>
      </c>
      <c r="H23" s="837">
        <f t="shared" si="3"/>
        <v>15310000</v>
      </c>
      <c r="I23" s="902">
        <f t="shared" si="3"/>
        <v>15310000</v>
      </c>
      <c r="J23" s="902">
        <f t="shared" si="3"/>
        <v>15310000</v>
      </c>
      <c r="K23" s="1238">
        <f>SUM(J23/I23)*100</f>
        <v>100</v>
      </c>
    </row>
    <row r="24" spans="2:11" s="182" customFormat="1" ht="12.75">
      <c r="B24" s="369" t="s">
        <v>824</v>
      </c>
      <c r="C24" s="490"/>
      <c r="D24" s="594"/>
      <c r="E24" s="775"/>
      <c r="F24" s="594"/>
      <c r="G24" s="890"/>
      <c r="H24" s="775"/>
      <c r="I24" s="899"/>
      <c r="J24" s="899"/>
      <c r="K24" s="899"/>
    </row>
    <row r="25" spans="2:11" s="182" customFormat="1" ht="12.75">
      <c r="B25" s="187" t="s">
        <v>1596</v>
      </c>
      <c r="C25" s="488" t="s">
        <v>1486</v>
      </c>
      <c r="D25" s="595">
        <v>600000</v>
      </c>
      <c r="E25" s="776">
        <v>600000</v>
      </c>
      <c r="F25" s="595">
        <v>600000</v>
      </c>
      <c r="G25" s="893">
        <v>600000</v>
      </c>
      <c r="H25" s="776">
        <v>600000</v>
      </c>
      <c r="I25" s="903">
        <v>600000</v>
      </c>
      <c r="J25" s="903">
        <v>600000</v>
      </c>
      <c r="K25" s="1240">
        <f aca="true" t="shared" si="4" ref="K25:K37">SUM(J25/I25)*100</f>
        <v>100</v>
      </c>
    </row>
    <row r="26" spans="2:11" s="182" customFormat="1" ht="12.75">
      <c r="B26" s="176" t="s">
        <v>1597</v>
      </c>
      <c r="C26" s="488" t="s">
        <v>1486</v>
      </c>
      <c r="D26" s="595">
        <v>160000</v>
      </c>
      <c r="E26" s="776">
        <v>160000</v>
      </c>
      <c r="F26" s="595">
        <v>160000</v>
      </c>
      <c r="G26" s="893">
        <v>160000</v>
      </c>
      <c r="H26" s="776">
        <v>160000</v>
      </c>
      <c r="I26" s="903">
        <v>160000</v>
      </c>
      <c r="J26" s="903">
        <v>160000</v>
      </c>
      <c r="K26" s="1240">
        <f t="shared" si="4"/>
        <v>100</v>
      </c>
    </row>
    <row r="27" spans="2:11" s="182" customFormat="1" ht="12.75">
      <c r="B27" s="176" t="s">
        <v>1598</v>
      </c>
      <c r="C27" s="488" t="s">
        <v>1486</v>
      </c>
      <c r="D27" s="595">
        <v>100000</v>
      </c>
      <c r="E27" s="776">
        <v>100000</v>
      </c>
      <c r="F27" s="595">
        <v>100000</v>
      </c>
      <c r="G27" s="893">
        <v>100000</v>
      </c>
      <c r="H27" s="776">
        <v>100000</v>
      </c>
      <c r="I27" s="903">
        <v>100000</v>
      </c>
      <c r="J27" s="903">
        <v>100000</v>
      </c>
      <c r="K27" s="1240">
        <f t="shared" si="4"/>
        <v>100</v>
      </c>
    </row>
    <row r="28" spans="2:11" s="182" customFormat="1" ht="12.75">
      <c r="B28" s="176" t="s">
        <v>1599</v>
      </c>
      <c r="C28" s="488" t="s">
        <v>1486</v>
      </c>
      <c r="D28" s="595">
        <v>100000</v>
      </c>
      <c r="E28" s="776">
        <v>100000</v>
      </c>
      <c r="F28" s="595">
        <v>100000</v>
      </c>
      <c r="G28" s="893">
        <v>100000</v>
      </c>
      <c r="H28" s="776">
        <v>100000</v>
      </c>
      <c r="I28" s="903">
        <v>100000</v>
      </c>
      <c r="J28" s="903">
        <v>100000</v>
      </c>
      <c r="K28" s="1240">
        <f t="shared" si="4"/>
        <v>100</v>
      </c>
    </row>
    <row r="29" spans="2:11" s="182" customFormat="1" ht="12.75">
      <c r="B29" s="176" t="s">
        <v>1600</v>
      </c>
      <c r="C29" s="488" t="s">
        <v>1486</v>
      </c>
      <c r="D29" s="595">
        <v>600000</v>
      </c>
      <c r="E29" s="776">
        <v>600000</v>
      </c>
      <c r="F29" s="595">
        <v>600000</v>
      </c>
      <c r="G29" s="893">
        <v>600000</v>
      </c>
      <c r="H29" s="776">
        <v>600000</v>
      </c>
      <c r="I29" s="903">
        <v>600000</v>
      </c>
      <c r="J29" s="903">
        <v>600000</v>
      </c>
      <c r="K29" s="1240">
        <f t="shared" si="4"/>
        <v>100</v>
      </c>
    </row>
    <row r="30" spans="2:11" s="182" customFormat="1" ht="12.75">
      <c r="B30" s="176" t="s">
        <v>1601</v>
      </c>
      <c r="C30" s="488" t="s">
        <v>1486</v>
      </c>
      <c r="D30" s="595">
        <v>750000</v>
      </c>
      <c r="E30" s="776">
        <v>750000</v>
      </c>
      <c r="F30" s="595">
        <v>750000</v>
      </c>
      <c r="G30" s="893">
        <v>750000</v>
      </c>
      <c r="H30" s="776">
        <v>750000</v>
      </c>
      <c r="I30" s="903">
        <v>750000</v>
      </c>
      <c r="J30" s="903">
        <v>750000</v>
      </c>
      <c r="K30" s="1240">
        <f t="shared" si="4"/>
        <v>100</v>
      </c>
    </row>
    <row r="31" spans="2:11" s="182" customFormat="1" ht="12.75">
      <c r="B31" s="176" t="s">
        <v>1603</v>
      </c>
      <c r="C31" s="488" t="s">
        <v>1486</v>
      </c>
      <c r="D31" s="595">
        <v>100000</v>
      </c>
      <c r="E31" s="776">
        <v>100000</v>
      </c>
      <c r="F31" s="595">
        <v>100000</v>
      </c>
      <c r="G31" s="893">
        <v>100000</v>
      </c>
      <c r="H31" s="776">
        <v>100000</v>
      </c>
      <c r="I31" s="903">
        <v>100000</v>
      </c>
      <c r="J31" s="903">
        <v>100000</v>
      </c>
      <c r="K31" s="1240">
        <f t="shared" si="4"/>
        <v>100</v>
      </c>
    </row>
    <row r="32" spans="2:11" s="182" customFormat="1" ht="12.75">
      <c r="B32" s="176" t="s">
        <v>1613</v>
      </c>
      <c r="C32" s="488" t="s">
        <v>1486</v>
      </c>
      <c r="D32" s="595">
        <v>600000</v>
      </c>
      <c r="E32" s="776">
        <v>600000</v>
      </c>
      <c r="F32" s="595">
        <v>600000</v>
      </c>
      <c r="G32" s="893">
        <v>600000</v>
      </c>
      <c r="H32" s="776">
        <v>600000</v>
      </c>
      <c r="I32" s="903">
        <v>600000</v>
      </c>
      <c r="J32" s="903">
        <v>600000</v>
      </c>
      <c r="K32" s="1240">
        <f t="shared" si="4"/>
        <v>100</v>
      </c>
    </row>
    <row r="33" spans="2:11" s="182" customFormat="1" ht="12.75">
      <c r="B33" s="176" t="s">
        <v>1614</v>
      </c>
      <c r="C33" s="488" t="s">
        <v>1486</v>
      </c>
      <c r="D33" s="595">
        <v>600000</v>
      </c>
      <c r="E33" s="776">
        <v>600000</v>
      </c>
      <c r="F33" s="595">
        <v>600000</v>
      </c>
      <c r="G33" s="893">
        <v>600000</v>
      </c>
      <c r="H33" s="776">
        <v>600000</v>
      </c>
      <c r="I33" s="903">
        <v>600000</v>
      </c>
      <c r="J33" s="903">
        <v>600000</v>
      </c>
      <c r="K33" s="1240">
        <f t="shared" si="4"/>
        <v>100</v>
      </c>
    </row>
    <row r="34" spans="2:11" s="182" customFormat="1" ht="12.75">
      <c r="B34" s="176" t="s">
        <v>1615</v>
      </c>
      <c r="C34" s="488" t="s">
        <v>1486</v>
      </c>
      <c r="D34" s="595">
        <v>10150000</v>
      </c>
      <c r="E34" s="776">
        <v>10150000</v>
      </c>
      <c r="F34" s="595">
        <v>10150000</v>
      </c>
      <c r="G34" s="893">
        <v>10150000</v>
      </c>
      <c r="H34" s="776">
        <v>10150000</v>
      </c>
      <c r="I34" s="903">
        <v>10150000</v>
      </c>
      <c r="J34" s="903">
        <v>10150000</v>
      </c>
      <c r="K34" s="1240">
        <f t="shared" si="4"/>
        <v>100</v>
      </c>
    </row>
    <row r="35" spans="2:11" s="182" customFormat="1" ht="12.75">
      <c r="B35" s="176" t="s">
        <v>1616</v>
      </c>
      <c r="C35" s="488" t="s">
        <v>1486</v>
      </c>
      <c r="D35" s="595">
        <v>300000</v>
      </c>
      <c r="E35" s="776">
        <v>300000</v>
      </c>
      <c r="F35" s="595">
        <v>300000</v>
      </c>
      <c r="G35" s="893">
        <v>300000</v>
      </c>
      <c r="H35" s="776">
        <v>300000</v>
      </c>
      <c r="I35" s="903">
        <v>300000</v>
      </c>
      <c r="J35" s="903">
        <v>300000</v>
      </c>
      <c r="K35" s="1240">
        <f t="shared" si="4"/>
        <v>100</v>
      </c>
    </row>
    <row r="36" spans="2:11" s="182" customFormat="1" ht="12.75">
      <c r="B36" s="176" t="s">
        <v>1617</v>
      </c>
      <c r="C36" s="488" t="s">
        <v>1486</v>
      </c>
      <c r="D36" s="595">
        <v>500000</v>
      </c>
      <c r="E36" s="776">
        <v>500000</v>
      </c>
      <c r="F36" s="595">
        <v>500000</v>
      </c>
      <c r="G36" s="893">
        <v>500000</v>
      </c>
      <c r="H36" s="776">
        <v>500000</v>
      </c>
      <c r="I36" s="903">
        <v>500000</v>
      </c>
      <c r="J36" s="903">
        <v>500000</v>
      </c>
      <c r="K36" s="1240">
        <f t="shared" si="4"/>
        <v>100</v>
      </c>
    </row>
    <row r="37" spans="2:11" s="182" customFormat="1" ht="12.75">
      <c r="B37" s="176" t="s">
        <v>1618</v>
      </c>
      <c r="C37" s="488" t="s">
        <v>1486</v>
      </c>
      <c r="D37" s="595">
        <v>750000</v>
      </c>
      <c r="E37" s="776">
        <v>750000</v>
      </c>
      <c r="F37" s="595">
        <v>750000</v>
      </c>
      <c r="G37" s="893">
        <v>750000</v>
      </c>
      <c r="H37" s="776">
        <v>750000</v>
      </c>
      <c r="I37" s="903">
        <v>750000</v>
      </c>
      <c r="J37" s="903">
        <v>750000</v>
      </c>
      <c r="K37" s="1240">
        <f t="shared" si="4"/>
        <v>100</v>
      </c>
    </row>
    <row r="38" spans="2:11" s="182" customFormat="1" ht="12.75">
      <c r="B38" s="177" t="s">
        <v>1619</v>
      </c>
      <c r="C38" s="488" t="s">
        <v>1486</v>
      </c>
      <c r="D38" s="596">
        <v>-810000</v>
      </c>
      <c r="E38" s="777">
        <v>0</v>
      </c>
      <c r="F38" s="596">
        <v>0</v>
      </c>
      <c r="G38" s="891">
        <v>0</v>
      </c>
      <c r="H38" s="777">
        <v>0</v>
      </c>
      <c r="I38" s="900">
        <v>0</v>
      </c>
      <c r="J38" s="900">
        <v>0</v>
      </c>
      <c r="K38" s="1240">
        <v>0</v>
      </c>
    </row>
    <row r="39" spans="2:11" s="182" customFormat="1" ht="12.75">
      <c r="B39" s="177"/>
      <c r="C39" s="488"/>
      <c r="D39" s="596"/>
      <c r="E39" s="777"/>
      <c r="F39" s="596"/>
      <c r="G39" s="891"/>
      <c r="H39" s="777"/>
      <c r="I39" s="900"/>
      <c r="J39" s="900"/>
      <c r="K39" s="900"/>
    </row>
    <row r="40" spans="2:11" s="182" customFormat="1" ht="13.5" thickBot="1">
      <c r="B40" s="178"/>
      <c r="C40" s="838"/>
      <c r="D40" s="839"/>
      <c r="E40" s="820"/>
      <c r="F40" s="839"/>
      <c r="G40" s="183"/>
      <c r="H40" s="820"/>
      <c r="I40" s="904"/>
      <c r="J40" s="904"/>
      <c r="K40" s="904"/>
    </row>
    <row r="41" spans="2:11" s="182" customFormat="1" ht="13.5" thickBot="1">
      <c r="B41" s="185" t="s">
        <v>78</v>
      </c>
      <c r="C41" s="841"/>
      <c r="D41" s="842">
        <f aca="true" t="shared" si="5" ref="D41:I41">SUM(D42:D47)</f>
        <v>2768000</v>
      </c>
      <c r="E41" s="843">
        <f t="shared" si="5"/>
        <v>2768000</v>
      </c>
      <c r="F41" s="842">
        <f t="shared" si="5"/>
        <v>2768000</v>
      </c>
      <c r="G41" s="894">
        <f t="shared" si="5"/>
        <v>2768000</v>
      </c>
      <c r="H41" s="843">
        <f t="shared" si="5"/>
        <v>2768000</v>
      </c>
      <c r="I41" s="905">
        <f t="shared" si="5"/>
        <v>2060404</v>
      </c>
      <c r="J41" s="905">
        <f>SUM(J42:J47)</f>
        <v>1536573</v>
      </c>
      <c r="K41" s="1238">
        <f>SUM(J41/I41)*100</f>
        <v>74.57629668744576</v>
      </c>
    </row>
    <row r="42" spans="2:11" s="182" customFormat="1" ht="12.75">
      <c r="B42" s="366" t="s">
        <v>1626</v>
      </c>
      <c r="C42" s="840" t="s">
        <v>823</v>
      </c>
      <c r="D42" s="594">
        <v>690000</v>
      </c>
      <c r="E42" s="775">
        <v>690000</v>
      </c>
      <c r="F42" s="594">
        <v>690000</v>
      </c>
      <c r="G42" s="890">
        <v>690000</v>
      </c>
      <c r="H42" s="775">
        <v>690000</v>
      </c>
      <c r="I42" s="899">
        <v>330831</v>
      </c>
      <c r="J42" s="899">
        <v>0</v>
      </c>
      <c r="K42" s="1240">
        <f aca="true" t="shared" si="6" ref="K42:K47">SUM(J42/I42)*100</f>
        <v>0</v>
      </c>
    </row>
    <row r="43" spans="2:11" s="182" customFormat="1" ht="12.75">
      <c r="B43" s="364" t="s">
        <v>1627</v>
      </c>
      <c r="C43" s="488" t="s">
        <v>823</v>
      </c>
      <c r="D43" s="592">
        <v>1255000</v>
      </c>
      <c r="E43" s="778">
        <v>1255000</v>
      </c>
      <c r="F43" s="592">
        <v>1255000</v>
      </c>
      <c r="G43" s="888">
        <v>1255000</v>
      </c>
      <c r="H43" s="778">
        <v>1255000</v>
      </c>
      <c r="I43" s="897">
        <v>907129</v>
      </c>
      <c r="J43" s="897">
        <v>907129</v>
      </c>
      <c r="K43" s="1240">
        <f t="shared" si="6"/>
        <v>100</v>
      </c>
    </row>
    <row r="44" spans="2:11" s="182" customFormat="1" ht="12.75">
      <c r="B44" s="364" t="s">
        <v>1628</v>
      </c>
      <c r="C44" s="488" t="s">
        <v>823</v>
      </c>
      <c r="D44" s="592">
        <v>630000</v>
      </c>
      <c r="E44" s="778">
        <v>630000</v>
      </c>
      <c r="F44" s="592">
        <v>630000</v>
      </c>
      <c r="G44" s="888">
        <v>630000</v>
      </c>
      <c r="H44" s="778">
        <v>630000</v>
      </c>
      <c r="I44" s="897">
        <v>629444</v>
      </c>
      <c r="J44" s="897">
        <v>629444</v>
      </c>
      <c r="K44" s="1240">
        <f t="shared" si="6"/>
        <v>100</v>
      </c>
    </row>
    <row r="45" spans="2:11" s="182" customFormat="1" ht="12.75">
      <c r="B45" s="364" t="s">
        <v>65</v>
      </c>
      <c r="C45" s="488" t="s">
        <v>823</v>
      </c>
      <c r="D45" s="592">
        <v>113000</v>
      </c>
      <c r="E45" s="778">
        <v>113000</v>
      </c>
      <c r="F45" s="592">
        <v>113000</v>
      </c>
      <c r="G45" s="888">
        <v>113000</v>
      </c>
      <c r="H45" s="778">
        <v>113000</v>
      </c>
      <c r="I45" s="897">
        <v>113000</v>
      </c>
      <c r="J45" s="897">
        <v>0</v>
      </c>
      <c r="K45" s="1240">
        <f t="shared" si="6"/>
        <v>0</v>
      </c>
    </row>
    <row r="46" spans="2:11" ht="12.75">
      <c r="B46" s="364" t="s">
        <v>66</v>
      </c>
      <c r="C46" s="488" t="s">
        <v>823</v>
      </c>
      <c r="D46" s="592">
        <v>40000</v>
      </c>
      <c r="E46" s="778">
        <v>40000</v>
      </c>
      <c r="F46" s="592">
        <v>40000</v>
      </c>
      <c r="G46" s="888">
        <v>40000</v>
      </c>
      <c r="H46" s="778">
        <v>40000</v>
      </c>
      <c r="I46" s="897">
        <v>40000</v>
      </c>
      <c r="J46" s="897">
        <v>0</v>
      </c>
      <c r="K46" s="1240">
        <f t="shared" si="6"/>
        <v>0</v>
      </c>
    </row>
    <row r="47" spans="2:11" ht="12.75">
      <c r="B47" s="364" t="s">
        <v>67</v>
      </c>
      <c r="C47" s="488" t="s">
        <v>823</v>
      </c>
      <c r="D47" s="592">
        <v>40000</v>
      </c>
      <c r="E47" s="778">
        <v>40000</v>
      </c>
      <c r="F47" s="592">
        <v>40000</v>
      </c>
      <c r="G47" s="888">
        <v>40000</v>
      </c>
      <c r="H47" s="778">
        <v>40000</v>
      </c>
      <c r="I47" s="897">
        <v>40000</v>
      </c>
      <c r="J47" s="897">
        <v>0</v>
      </c>
      <c r="K47" s="1240">
        <f t="shared" si="6"/>
        <v>0</v>
      </c>
    </row>
    <row r="48" spans="2:11" ht="13.5" thickBot="1">
      <c r="B48" s="367" t="s">
        <v>2157</v>
      </c>
      <c r="C48" s="491"/>
      <c r="D48" s="597"/>
      <c r="E48" s="779"/>
      <c r="F48" s="597"/>
      <c r="G48" s="341"/>
      <c r="H48" s="779"/>
      <c r="I48" s="901"/>
      <c r="J48" s="901"/>
      <c r="K48" s="901"/>
    </row>
    <row r="49" spans="2:11" ht="13.5" thickBot="1">
      <c r="B49" s="368" t="s">
        <v>81</v>
      </c>
      <c r="C49" s="492"/>
      <c r="D49" s="598">
        <f aca="true" t="shared" si="7" ref="D49:I49">SUM(D13+D10)</f>
        <v>32769000</v>
      </c>
      <c r="E49" s="774">
        <f t="shared" si="7"/>
        <v>33779000</v>
      </c>
      <c r="F49" s="598">
        <f t="shared" si="7"/>
        <v>45317624</v>
      </c>
      <c r="G49" s="895">
        <f t="shared" si="7"/>
        <v>45417624</v>
      </c>
      <c r="H49" s="774">
        <f t="shared" si="7"/>
        <v>47417624</v>
      </c>
      <c r="I49" s="906">
        <f t="shared" si="7"/>
        <v>47417624</v>
      </c>
      <c r="J49" s="906">
        <f>SUM(J13+J10)</f>
        <v>46893793</v>
      </c>
      <c r="K49" s="1238">
        <f>SUM(J49/I49)*100</f>
        <v>98.895282057996</v>
      </c>
    </row>
    <row r="50" spans="2:11" ht="12.75">
      <c r="B50" s="821"/>
      <c r="C50" s="822"/>
      <c r="D50" s="823"/>
      <c r="E50" s="823"/>
      <c r="F50" s="823"/>
      <c r="G50" s="823"/>
      <c r="H50" s="823"/>
      <c r="I50" s="823"/>
      <c r="J50" s="823"/>
      <c r="K50" s="823"/>
    </row>
    <row r="52" spans="2:11" ht="12.75">
      <c r="B52" s="61" t="s">
        <v>1612</v>
      </c>
      <c r="G52" s="67">
        <v>964268</v>
      </c>
      <c r="H52" s="67">
        <v>964268</v>
      </c>
      <c r="I52" s="67">
        <v>964268</v>
      </c>
      <c r="J52" s="67">
        <v>964268</v>
      </c>
      <c r="K52" s="1241">
        <f>SUM(J52/I52)*100</f>
        <v>100</v>
      </c>
    </row>
    <row r="53" ht="12.75">
      <c r="K53" s="68"/>
    </row>
    <row r="54" spans="2:11" ht="12.75">
      <c r="B54" s="65" t="s">
        <v>1338</v>
      </c>
      <c r="C54" s="882"/>
      <c r="D54" s="65"/>
      <c r="E54" s="65"/>
      <c r="F54" s="65"/>
      <c r="G54" s="884">
        <f>SUM(G49+G52)</f>
        <v>46381892</v>
      </c>
      <c r="H54" s="884">
        <f>SUM(H49+H52)</f>
        <v>48381892</v>
      </c>
      <c r="I54" s="884">
        <f>SUM(I49+I52)</f>
        <v>48381892</v>
      </c>
      <c r="J54" s="884">
        <f>SUM(J49+J52)</f>
        <v>47858061</v>
      </c>
      <c r="K54" s="1241">
        <f>SUM(J54/I54)*100</f>
        <v>98.91729947229017</v>
      </c>
    </row>
    <row r="61" ht="12.75">
      <c r="G61" s="65"/>
    </row>
  </sheetData>
  <sheetProtection/>
  <mergeCells count="2">
    <mergeCell ref="B1:D1"/>
    <mergeCell ref="B5:I5"/>
  </mergeCells>
  <printOptions/>
  <pageMargins left="1" right="1" top="1" bottom="1" header="0.5" footer="0.5"/>
  <pageSetup fitToHeight="1" fitToWidth="1"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8.140625" style="0" customWidth="1"/>
    <col min="2" max="2" width="48.421875" style="1243" customWidth="1"/>
    <col min="3" max="3" width="13.57421875" style="1243" customWidth="1"/>
    <col min="4" max="4" width="14.28125" style="1243" customWidth="1"/>
    <col min="5" max="5" width="14.00390625" style="1243" customWidth="1"/>
    <col min="6" max="6" width="14.140625" style="1243" customWidth="1"/>
    <col min="7" max="7" width="14.00390625" style="1243" customWidth="1"/>
    <col min="8" max="8" width="14.421875" style="1243" customWidth="1"/>
    <col min="9" max="9" width="14.7109375" style="1243" customWidth="1"/>
    <col min="10" max="10" width="13.140625" style="1243" customWidth="1"/>
    <col min="11" max="11" width="11.140625" style="0" bestFit="1" customWidth="1"/>
  </cols>
  <sheetData>
    <row r="1" spans="2:3" ht="15.75" customHeight="1">
      <c r="B1" s="1242" t="s">
        <v>416</v>
      </c>
      <c r="C1" s="1242"/>
    </row>
    <row r="2" spans="2:3" ht="15.75">
      <c r="B2" s="1244"/>
      <c r="C2" s="1244"/>
    </row>
    <row r="3" spans="2:3" ht="15.75">
      <c r="B3" s="1244"/>
      <c r="C3" s="1244"/>
    </row>
    <row r="4" spans="2:10" ht="16.5" customHeight="1">
      <c r="B4" s="2262" t="s">
        <v>2151</v>
      </c>
      <c r="C4" s="2262"/>
      <c r="D4" s="2262"/>
      <c r="E4" s="2262"/>
      <c r="F4" s="2262"/>
      <c r="G4" s="2262"/>
      <c r="H4" s="2262"/>
      <c r="I4" s="2262"/>
      <c r="J4" s="2262"/>
    </row>
    <row r="5" spans="2:11" ht="16.5" thickBot="1">
      <c r="B5" s="1245"/>
      <c r="C5" s="1246"/>
      <c r="D5" s="1247"/>
      <c r="E5" s="1247"/>
      <c r="F5" s="1247"/>
      <c r="G5" s="1247"/>
      <c r="H5" s="2261" t="s">
        <v>847</v>
      </c>
      <c r="I5" s="2261"/>
      <c r="J5" s="2260" t="s">
        <v>1972</v>
      </c>
      <c r="K5" s="2260"/>
    </row>
    <row r="6" spans="2:10" s="8" customFormat="1" ht="17.25" customHeight="1" thickBot="1">
      <c r="B6" s="1248" t="s">
        <v>1346</v>
      </c>
      <c r="C6" s="1296" t="s">
        <v>684</v>
      </c>
      <c r="D6" s="1249" t="s">
        <v>2135</v>
      </c>
      <c r="E6" s="1249" t="s">
        <v>954</v>
      </c>
      <c r="F6" s="1249" t="s">
        <v>1401</v>
      </c>
      <c r="G6" s="1249" t="s">
        <v>1137</v>
      </c>
      <c r="H6" s="1250" t="s">
        <v>1080</v>
      </c>
      <c r="I6" s="1250" t="s">
        <v>1657</v>
      </c>
      <c r="J6" s="1250" t="s">
        <v>1657</v>
      </c>
    </row>
    <row r="7" spans="2:10" s="8" customFormat="1" ht="19.5" customHeight="1" thickBot="1">
      <c r="B7" s="1248"/>
      <c r="C7" s="1252">
        <v>42370</v>
      </c>
      <c r="D7" s="1252">
        <v>42551</v>
      </c>
      <c r="E7" s="1251">
        <v>42643</v>
      </c>
      <c r="F7" s="1251">
        <v>42704</v>
      </c>
      <c r="G7" s="1251">
        <v>42735</v>
      </c>
      <c r="H7" s="1253">
        <v>42735</v>
      </c>
      <c r="I7" s="1253">
        <v>42735</v>
      </c>
      <c r="J7" s="1253">
        <v>42735</v>
      </c>
    </row>
    <row r="8" spans="2:10" ht="16.5" thickBot="1">
      <c r="B8" s="1254" t="s">
        <v>2023</v>
      </c>
      <c r="C8" s="1297">
        <v>96784000</v>
      </c>
      <c r="D8" s="1255">
        <v>160552316</v>
      </c>
      <c r="E8" s="1255">
        <v>199481756</v>
      </c>
      <c r="F8" s="1255">
        <v>212446438</v>
      </c>
      <c r="G8" s="1255">
        <v>219852502</v>
      </c>
      <c r="H8" s="1256">
        <v>215084252</v>
      </c>
      <c r="I8" s="1256">
        <f>SUM(I9+I54)</f>
        <v>148742334</v>
      </c>
      <c r="J8" s="1257">
        <f>SUM(I8/H8)*100</f>
        <v>69.1553810271521</v>
      </c>
    </row>
    <row r="9" spans="2:10" ht="16.5" thickBot="1">
      <c r="B9" s="1258" t="s">
        <v>2172</v>
      </c>
      <c r="C9" s="1298">
        <v>76134000</v>
      </c>
      <c r="D9" s="1259">
        <v>115728754</v>
      </c>
      <c r="E9" s="1259">
        <v>128922654</v>
      </c>
      <c r="F9" s="1259">
        <v>138587336</v>
      </c>
      <c r="G9" s="1259">
        <v>139919566</v>
      </c>
      <c r="H9" s="1260">
        <v>135151316</v>
      </c>
      <c r="I9" s="1260">
        <f>SUM(I48+I44+I41+I37+I10)</f>
        <v>112703035</v>
      </c>
      <c r="J9" s="1257">
        <f>SUM(I9/H9)*100</f>
        <v>83.39026088358622</v>
      </c>
    </row>
    <row r="10" spans="1:10" s="49" customFormat="1" ht="16.5" thickBot="1">
      <c r="A10" s="399"/>
      <c r="B10" s="1261" t="s">
        <v>1104</v>
      </c>
      <c r="C10" s="1299">
        <v>75474000</v>
      </c>
      <c r="D10" s="1262">
        <v>106654917</v>
      </c>
      <c r="E10" s="1262">
        <v>118598817</v>
      </c>
      <c r="F10" s="1262">
        <v>128263499</v>
      </c>
      <c r="G10" s="1262">
        <v>128263499</v>
      </c>
      <c r="H10" s="1263">
        <v>125462704</v>
      </c>
      <c r="I10" s="1263">
        <f>SUM(I11:I36)</f>
        <v>103014423</v>
      </c>
      <c r="J10" s="1257">
        <f>SUM(I10/H10)*100</f>
        <v>82.10760625723482</v>
      </c>
    </row>
    <row r="11" spans="2:10" ht="15.75">
      <c r="B11" s="1264" t="s">
        <v>759</v>
      </c>
      <c r="C11" s="1300">
        <v>3000000</v>
      </c>
      <c r="D11" s="1265">
        <v>3000000</v>
      </c>
      <c r="E11" s="1265">
        <v>3000000</v>
      </c>
      <c r="F11" s="1265">
        <v>3000000</v>
      </c>
      <c r="G11" s="1265">
        <v>3000000</v>
      </c>
      <c r="H11" s="1266">
        <v>1706904</v>
      </c>
      <c r="I11" s="1266">
        <v>1706904</v>
      </c>
      <c r="J11" s="1267">
        <f>SUM(I11/H11)*100</f>
        <v>100</v>
      </c>
    </row>
    <row r="12" spans="2:10" ht="15.75">
      <c r="B12" s="1268" t="s">
        <v>760</v>
      </c>
      <c r="C12" s="1301">
        <v>10000000</v>
      </c>
      <c r="D12" s="1270">
        <v>10000000</v>
      </c>
      <c r="E12" s="1270">
        <v>11178800</v>
      </c>
      <c r="F12" s="1270">
        <v>11178800</v>
      </c>
      <c r="G12" s="1270">
        <v>11178800</v>
      </c>
      <c r="H12" s="1271">
        <v>11178800</v>
      </c>
      <c r="I12" s="1271">
        <v>11178800</v>
      </c>
      <c r="J12" s="1272">
        <f>SUM(I12/H12)*100</f>
        <v>100</v>
      </c>
    </row>
    <row r="13" spans="2:10" ht="15.75">
      <c r="B13" s="1269" t="s">
        <v>761</v>
      </c>
      <c r="C13" s="1301">
        <v>5000000</v>
      </c>
      <c r="D13" s="1270">
        <v>5000000</v>
      </c>
      <c r="E13" s="1270">
        <v>5000000</v>
      </c>
      <c r="F13" s="1270">
        <v>5000000</v>
      </c>
      <c r="G13" s="1270">
        <v>5000000</v>
      </c>
      <c r="H13" s="1271">
        <v>0</v>
      </c>
      <c r="I13" s="1271">
        <v>0</v>
      </c>
      <c r="J13" s="1272">
        <v>0</v>
      </c>
    </row>
    <row r="14" spans="2:10" ht="15.75">
      <c r="B14" s="1269" t="s">
        <v>762</v>
      </c>
      <c r="C14" s="1301">
        <v>297000</v>
      </c>
      <c r="D14" s="1270">
        <v>297000</v>
      </c>
      <c r="E14" s="1270">
        <v>297000</v>
      </c>
      <c r="F14" s="1270">
        <v>297000</v>
      </c>
      <c r="G14" s="1270">
        <v>297000</v>
      </c>
      <c r="H14" s="1271">
        <v>303428</v>
      </c>
      <c r="I14" s="1271">
        <v>303428</v>
      </c>
      <c r="J14" s="1272">
        <f aca="true" t="shared" si="0" ref="J14:J53">SUM(I14/H14)*100</f>
        <v>100</v>
      </c>
    </row>
    <row r="15" spans="2:10" ht="15.75">
      <c r="B15" s="1269" t="s">
        <v>763</v>
      </c>
      <c r="C15" s="1301">
        <v>130000</v>
      </c>
      <c r="D15" s="1270">
        <v>130000</v>
      </c>
      <c r="E15" s="1270">
        <v>130000</v>
      </c>
      <c r="F15" s="1270">
        <v>130000</v>
      </c>
      <c r="G15" s="1270">
        <v>130000</v>
      </c>
      <c r="H15" s="1271">
        <v>121200</v>
      </c>
      <c r="I15" s="1271">
        <v>121200</v>
      </c>
      <c r="J15" s="1272">
        <f t="shared" si="0"/>
        <v>100</v>
      </c>
    </row>
    <row r="16" spans="2:10" ht="15.75">
      <c r="B16" s="1268" t="s">
        <v>955</v>
      </c>
      <c r="C16" s="1301">
        <v>57047000</v>
      </c>
      <c r="D16" s="1270">
        <v>57047000</v>
      </c>
      <c r="E16" s="1270">
        <v>57047000</v>
      </c>
      <c r="F16" s="1270">
        <v>57047000</v>
      </c>
      <c r="G16" s="1270">
        <v>57047000</v>
      </c>
      <c r="H16" s="1271">
        <v>50781445</v>
      </c>
      <c r="I16" s="1271">
        <v>28333164</v>
      </c>
      <c r="J16" s="1272">
        <f t="shared" si="0"/>
        <v>55.79432408825704</v>
      </c>
    </row>
    <row r="17" spans="2:10" ht="15.75">
      <c r="B17" s="1295" t="s">
        <v>956</v>
      </c>
      <c r="C17" s="1301"/>
      <c r="D17" s="1270">
        <v>1778000</v>
      </c>
      <c r="E17" s="1270">
        <v>1778000</v>
      </c>
      <c r="F17" s="1270">
        <v>1778000</v>
      </c>
      <c r="G17" s="1270">
        <v>1778000</v>
      </c>
      <c r="H17" s="1271">
        <v>0</v>
      </c>
      <c r="I17" s="1271">
        <v>0</v>
      </c>
      <c r="J17" s="1272">
        <v>0</v>
      </c>
    </row>
    <row r="18" spans="2:10" ht="15.75">
      <c r="B18" s="1295" t="s">
        <v>957</v>
      </c>
      <c r="C18" s="1301"/>
      <c r="D18" s="1270">
        <v>1000000</v>
      </c>
      <c r="E18" s="1270">
        <v>1000000</v>
      </c>
      <c r="F18" s="1270">
        <v>1000000</v>
      </c>
      <c r="G18" s="1270">
        <v>1000000</v>
      </c>
      <c r="H18" s="1271">
        <v>1123950</v>
      </c>
      <c r="I18" s="1271">
        <v>1123950</v>
      </c>
      <c r="J18" s="1272">
        <f t="shared" si="0"/>
        <v>100</v>
      </c>
    </row>
    <row r="19" spans="2:10" ht="15.75">
      <c r="B19" s="1273" t="s">
        <v>958</v>
      </c>
      <c r="C19" s="1301"/>
      <c r="D19" s="1270">
        <v>900000</v>
      </c>
      <c r="E19" s="1270">
        <v>1199330</v>
      </c>
      <c r="F19" s="1270">
        <v>1199330</v>
      </c>
      <c r="G19" s="1270">
        <v>1199330</v>
      </c>
      <c r="H19" s="1271">
        <v>1199330</v>
      </c>
      <c r="I19" s="1271">
        <v>1199330</v>
      </c>
      <c r="J19" s="1272">
        <f t="shared" si="0"/>
        <v>100</v>
      </c>
    </row>
    <row r="20" spans="2:10" ht="15.75">
      <c r="B20" s="1273" t="s">
        <v>959</v>
      </c>
      <c r="C20" s="1301"/>
      <c r="D20" s="1270">
        <v>20000000</v>
      </c>
      <c r="E20" s="1270">
        <v>20000000</v>
      </c>
      <c r="F20" s="1270">
        <v>22322633</v>
      </c>
      <c r="G20" s="1270">
        <v>22322633</v>
      </c>
      <c r="H20" s="1271">
        <v>3359930</v>
      </c>
      <c r="I20" s="1271">
        <v>3359930</v>
      </c>
      <c r="J20" s="1272">
        <f t="shared" si="0"/>
        <v>100</v>
      </c>
    </row>
    <row r="21" spans="2:10" ht="15.75">
      <c r="B21" s="1273" t="s">
        <v>1022</v>
      </c>
      <c r="C21" s="1301"/>
      <c r="D21" s="1270">
        <v>2000000</v>
      </c>
      <c r="E21" s="1270">
        <v>2000000</v>
      </c>
      <c r="F21" s="1270">
        <v>2000000</v>
      </c>
      <c r="G21" s="1270">
        <v>2000000</v>
      </c>
      <c r="H21" s="1271">
        <v>2000000</v>
      </c>
      <c r="I21" s="1271">
        <v>2000000</v>
      </c>
      <c r="J21" s="1272">
        <f t="shared" si="0"/>
        <v>100</v>
      </c>
    </row>
    <row r="22" spans="2:10" ht="15.75">
      <c r="B22" s="1273" t="s">
        <v>1023</v>
      </c>
      <c r="C22" s="1301"/>
      <c r="D22" s="1270">
        <v>410000</v>
      </c>
      <c r="E22" s="1270">
        <v>410000</v>
      </c>
      <c r="F22" s="1270">
        <v>410000</v>
      </c>
      <c r="G22" s="1270">
        <v>410000</v>
      </c>
      <c r="H22" s="1271">
        <v>409035</v>
      </c>
      <c r="I22" s="1271">
        <v>409035</v>
      </c>
      <c r="J22" s="1272">
        <f t="shared" si="0"/>
        <v>100</v>
      </c>
    </row>
    <row r="23" spans="2:10" ht="15.75">
      <c r="B23" s="1273" t="s">
        <v>1024</v>
      </c>
      <c r="C23" s="1301"/>
      <c r="D23" s="1270">
        <v>1000000</v>
      </c>
      <c r="E23" s="1270">
        <v>1000000</v>
      </c>
      <c r="F23" s="1270">
        <v>1000000</v>
      </c>
      <c r="G23" s="1270">
        <v>1000000</v>
      </c>
      <c r="H23" s="1271">
        <v>1033493</v>
      </c>
      <c r="I23" s="1271">
        <v>1033493</v>
      </c>
      <c r="J23" s="1272">
        <f t="shared" si="0"/>
        <v>100</v>
      </c>
    </row>
    <row r="24" spans="2:10" ht="15.75">
      <c r="B24" s="1273" t="s">
        <v>1102</v>
      </c>
      <c r="C24" s="1301"/>
      <c r="D24" s="1270">
        <v>92917</v>
      </c>
      <c r="E24" s="1270">
        <v>92917</v>
      </c>
      <c r="F24" s="1270">
        <v>92917</v>
      </c>
      <c r="G24" s="1270">
        <v>92917</v>
      </c>
      <c r="H24" s="1271">
        <v>92917</v>
      </c>
      <c r="I24" s="1271">
        <v>92917</v>
      </c>
      <c r="J24" s="1272">
        <f t="shared" si="0"/>
        <v>100</v>
      </c>
    </row>
    <row r="25" spans="2:10" ht="15.75">
      <c r="B25" s="1273" t="s">
        <v>507</v>
      </c>
      <c r="C25" s="1301"/>
      <c r="D25" s="1270"/>
      <c r="E25" s="1270">
        <v>5080000</v>
      </c>
      <c r="F25" s="1270">
        <v>5080000</v>
      </c>
      <c r="G25" s="1270">
        <v>5080000</v>
      </c>
      <c r="H25" s="1271">
        <v>0</v>
      </c>
      <c r="I25" s="1271">
        <v>0</v>
      </c>
      <c r="J25" s="1272">
        <v>0</v>
      </c>
    </row>
    <row r="26" spans="2:10" ht="15.75">
      <c r="B26" s="1273" t="s">
        <v>508</v>
      </c>
      <c r="C26" s="1301"/>
      <c r="D26" s="1270"/>
      <c r="E26" s="1270">
        <v>3486150</v>
      </c>
      <c r="F26" s="1270">
        <v>3486150</v>
      </c>
      <c r="G26" s="1270">
        <v>3486150</v>
      </c>
      <c r="H26" s="1271">
        <v>3486150</v>
      </c>
      <c r="I26" s="1271">
        <v>3486150</v>
      </c>
      <c r="J26" s="1272">
        <f t="shared" si="0"/>
        <v>100</v>
      </c>
    </row>
    <row r="27" spans="2:10" ht="15.75">
      <c r="B27" s="1273" t="s">
        <v>652</v>
      </c>
      <c r="C27" s="1301"/>
      <c r="D27" s="1270"/>
      <c r="E27" s="1270">
        <v>1899620</v>
      </c>
      <c r="F27" s="1270">
        <v>1899620</v>
      </c>
      <c r="G27" s="1270">
        <v>1899620</v>
      </c>
      <c r="H27" s="1271">
        <v>2236134</v>
      </c>
      <c r="I27" s="1271">
        <v>2236134</v>
      </c>
      <c r="J27" s="1272">
        <f t="shared" si="0"/>
        <v>100</v>
      </c>
    </row>
    <row r="28" spans="2:10" ht="15.75">
      <c r="B28" s="1282" t="s">
        <v>1265</v>
      </c>
      <c r="C28" s="1301"/>
      <c r="D28" s="1270"/>
      <c r="E28" s="1270"/>
      <c r="F28" s="1270">
        <v>1644650</v>
      </c>
      <c r="G28" s="1270">
        <v>1644650</v>
      </c>
      <c r="H28" s="1271">
        <v>1269365</v>
      </c>
      <c r="I28" s="1271">
        <v>1269365</v>
      </c>
      <c r="J28" s="1272">
        <f t="shared" si="0"/>
        <v>100</v>
      </c>
    </row>
    <row r="29" spans="2:10" ht="15.75">
      <c r="B29" s="1282" t="s">
        <v>1266</v>
      </c>
      <c r="C29" s="1301"/>
      <c r="D29" s="1270"/>
      <c r="E29" s="1270"/>
      <c r="F29" s="1270">
        <v>1099999</v>
      </c>
      <c r="G29" s="1270">
        <v>1099999</v>
      </c>
      <c r="H29" s="1271">
        <v>3378783</v>
      </c>
      <c r="I29" s="1271">
        <v>3378783</v>
      </c>
      <c r="J29" s="1272">
        <f t="shared" si="0"/>
        <v>100</v>
      </c>
    </row>
    <row r="30" spans="2:10" ht="15.75">
      <c r="B30" s="1273" t="s">
        <v>1267</v>
      </c>
      <c r="C30" s="1301"/>
      <c r="D30" s="1270"/>
      <c r="E30" s="1270"/>
      <c r="F30" s="1270">
        <v>1549400</v>
      </c>
      <c r="G30" s="1270">
        <v>1549400</v>
      </c>
      <c r="H30" s="1271">
        <v>5435400</v>
      </c>
      <c r="I30" s="1271">
        <v>5435400</v>
      </c>
      <c r="J30" s="1272">
        <f t="shared" si="0"/>
        <v>100</v>
      </c>
    </row>
    <row r="31" spans="2:10" ht="15.75">
      <c r="B31" s="1273" t="s">
        <v>1268</v>
      </c>
      <c r="C31" s="1301"/>
      <c r="D31" s="1270"/>
      <c r="E31" s="1270"/>
      <c r="F31" s="1270">
        <v>3048000</v>
      </c>
      <c r="G31" s="1270">
        <v>3048000</v>
      </c>
      <c r="H31" s="1271">
        <v>3048000</v>
      </c>
      <c r="I31" s="1271">
        <v>3048000</v>
      </c>
      <c r="J31" s="1272">
        <f t="shared" si="0"/>
        <v>100</v>
      </c>
    </row>
    <row r="32" spans="2:10" ht="15.75">
      <c r="B32" s="1273" t="s">
        <v>1013</v>
      </c>
      <c r="C32" s="1302"/>
      <c r="D32" s="1274"/>
      <c r="E32" s="1274"/>
      <c r="F32" s="1274"/>
      <c r="G32" s="1274"/>
      <c r="H32" s="1275">
        <v>800100</v>
      </c>
      <c r="I32" s="1275">
        <v>800100</v>
      </c>
      <c r="J32" s="1272">
        <f t="shared" si="0"/>
        <v>100</v>
      </c>
    </row>
    <row r="33" spans="2:10" ht="15.75">
      <c r="B33" s="1273" t="s">
        <v>1014</v>
      </c>
      <c r="C33" s="1302"/>
      <c r="D33" s="1274"/>
      <c r="E33" s="1274"/>
      <c r="F33" s="1274"/>
      <c r="G33" s="1274"/>
      <c r="H33" s="1275">
        <v>20004146</v>
      </c>
      <c r="I33" s="1275">
        <v>20004146</v>
      </c>
      <c r="J33" s="1272">
        <f t="shared" si="0"/>
        <v>100</v>
      </c>
    </row>
    <row r="34" spans="2:10" ht="15.75">
      <c r="B34" s="1273" t="s">
        <v>1015</v>
      </c>
      <c r="C34" s="1302"/>
      <c r="D34" s="1274"/>
      <c r="E34" s="1274"/>
      <c r="F34" s="1274"/>
      <c r="G34" s="1274"/>
      <c r="H34" s="1275">
        <v>7199757</v>
      </c>
      <c r="I34" s="1275">
        <v>7199757</v>
      </c>
      <c r="J34" s="1272">
        <f t="shared" si="0"/>
        <v>100</v>
      </c>
    </row>
    <row r="35" spans="2:10" ht="15.75">
      <c r="B35" s="1273" t="s">
        <v>1016</v>
      </c>
      <c r="C35" s="1302"/>
      <c r="D35" s="1274"/>
      <c r="E35" s="1274"/>
      <c r="F35" s="1274"/>
      <c r="G35" s="1274"/>
      <c r="H35" s="1275">
        <v>1738121</v>
      </c>
      <c r="I35" s="1275">
        <v>1738121</v>
      </c>
      <c r="J35" s="1272">
        <f t="shared" si="0"/>
        <v>100</v>
      </c>
    </row>
    <row r="36" spans="2:10" ht="16.5" thickBot="1">
      <c r="B36" s="1295" t="s">
        <v>1103</v>
      </c>
      <c r="C36" s="1303"/>
      <c r="D36" s="1276">
        <v>4000000</v>
      </c>
      <c r="E36" s="1276">
        <v>4000000</v>
      </c>
      <c r="F36" s="1276">
        <v>4000000</v>
      </c>
      <c r="G36" s="1276">
        <v>4000000</v>
      </c>
      <c r="H36" s="1277">
        <v>3556316</v>
      </c>
      <c r="I36" s="1277">
        <v>3556316</v>
      </c>
      <c r="J36" s="1272">
        <f t="shared" si="0"/>
        <v>100</v>
      </c>
    </row>
    <row r="37" spans="2:10" ht="16.5" thickBot="1">
      <c r="B37" s="1261" t="s">
        <v>1105</v>
      </c>
      <c r="C37" s="1299">
        <v>0</v>
      </c>
      <c r="D37" s="1262">
        <v>5077238</v>
      </c>
      <c r="E37" s="1262">
        <v>5677238</v>
      </c>
      <c r="F37" s="1262">
        <v>5677238</v>
      </c>
      <c r="G37" s="1262">
        <v>7009468</v>
      </c>
      <c r="H37" s="1263">
        <v>5162427</v>
      </c>
      <c r="I37" s="1263">
        <v>5162427</v>
      </c>
      <c r="J37" s="1257">
        <f>SUM(I37/H37)*100</f>
        <v>100</v>
      </c>
    </row>
    <row r="38" spans="2:10" ht="15.75">
      <c r="B38" s="1273" t="s">
        <v>89</v>
      </c>
      <c r="C38" s="1304"/>
      <c r="D38" s="1279">
        <v>1155045</v>
      </c>
      <c r="E38" s="1279">
        <v>1155045</v>
      </c>
      <c r="F38" s="1279">
        <v>1155045</v>
      </c>
      <c r="G38" s="1279">
        <v>2487275</v>
      </c>
      <c r="H38" s="1280">
        <v>510032</v>
      </c>
      <c r="I38" s="1280">
        <v>510032</v>
      </c>
      <c r="J38" s="1272">
        <f t="shared" si="0"/>
        <v>100</v>
      </c>
    </row>
    <row r="39" spans="2:10" ht="15.75">
      <c r="B39" s="1269" t="s">
        <v>757</v>
      </c>
      <c r="C39" s="1301"/>
      <c r="D39" s="1270">
        <v>772193</v>
      </c>
      <c r="E39" s="1270">
        <v>772193</v>
      </c>
      <c r="F39" s="1270">
        <v>772193</v>
      </c>
      <c r="G39" s="1270">
        <v>772193</v>
      </c>
      <c r="H39" s="1271">
        <v>772193</v>
      </c>
      <c r="I39" s="1271">
        <v>772193</v>
      </c>
      <c r="J39" s="1272">
        <f t="shared" si="0"/>
        <v>100</v>
      </c>
    </row>
    <row r="40" spans="2:10" ht="16.5" thickBot="1">
      <c r="B40" s="1295" t="s">
        <v>758</v>
      </c>
      <c r="C40" s="1301"/>
      <c r="D40" s="1270">
        <v>3150000</v>
      </c>
      <c r="E40" s="1270">
        <v>3750000</v>
      </c>
      <c r="F40" s="1270">
        <v>3750000</v>
      </c>
      <c r="G40" s="1270">
        <v>3750000</v>
      </c>
      <c r="H40" s="1271">
        <v>3880202</v>
      </c>
      <c r="I40" s="1271">
        <v>3880202</v>
      </c>
      <c r="J40" s="1272">
        <f t="shared" si="0"/>
        <v>100</v>
      </c>
    </row>
    <row r="41" spans="2:11" ht="16.5" thickBot="1">
      <c r="B41" s="1261" t="s">
        <v>1107</v>
      </c>
      <c r="C41" s="1299">
        <v>0</v>
      </c>
      <c r="D41" s="1262">
        <v>875579</v>
      </c>
      <c r="E41" s="1262">
        <v>875579</v>
      </c>
      <c r="F41" s="1262">
        <v>875579</v>
      </c>
      <c r="G41" s="1262">
        <v>875579</v>
      </c>
      <c r="H41" s="1263">
        <v>574244</v>
      </c>
      <c r="I41" s="1263">
        <v>574244</v>
      </c>
      <c r="J41" s="1257">
        <f>SUM(I41/H41)*100</f>
        <v>100</v>
      </c>
      <c r="K41" s="390"/>
    </row>
    <row r="42" spans="2:10" ht="15.75">
      <c r="B42" s="1273" t="s">
        <v>756</v>
      </c>
      <c r="C42" s="1304"/>
      <c r="D42" s="1279">
        <v>700000</v>
      </c>
      <c r="E42" s="1279">
        <v>700000</v>
      </c>
      <c r="F42" s="1279">
        <v>700000</v>
      </c>
      <c r="G42" s="1279">
        <v>700000</v>
      </c>
      <c r="H42" s="1280">
        <v>398665</v>
      </c>
      <c r="I42" s="1280">
        <v>398665</v>
      </c>
      <c r="J42" s="1272">
        <f t="shared" si="0"/>
        <v>100</v>
      </c>
    </row>
    <row r="43" spans="2:10" ht="16.5" thickBot="1">
      <c r="B43" s="1269" t="s">
        <v>754</v>
      </c>
      <c r="C43" s="1301"/>
      <c r="D43" s="1270">
        <v>175579</v>
      </c>
      <c r="E43" s="1270">
        <v>175579</v>
      </c>
      <c r="F43" s="1270">
        <v>175579</v>
      </c>
      <c r="G43" s="1270">
        <v>175579</v>
      </c>
      <c r="H43" s="1271">
        <v>175579</v>
      </c>
      <c r="I43" s="1271">
        <v>175579</v>
      </c>
      <c r="J43" s="1272">
        <f t="shared" si="0"/>
        <v>100</v>
      </c>
    </row>
    <row r="44" spans="2:10" ht="16.5" thickBot="1">
      <c r="B44" s="1261" t="s">
        <v>1106</v>
      </c>
      <c r="C44" s="1299">
        <v>0</v>
      </c>
      <c r="D44" s="1262">
        <v>1363614</v>
      </c>
      <c r="E44" s="1262">
        <v>1363614</v>
      </c>
      <c r="F44" s="1262">
        <v>1363614</v>
      </c>
      <c r="G44" s="1262">
        <v>1363614</v>
      </c>
      <c r="H44" s="1263">
        <v>2215360</v>
      </c>
      <c r="I44" s="1263">
        <v>2215360</v>
      </c>
      <c r="J44" s="1257">
        <f>SUM(I44/H44)*100</f>
        <v>100</v>
      </c>
    </row>
    <row r="45" spans="2:10" ht="15.75">
      <c r="B45" s="1273" t="s">
        <v>90</v>
      </c>
      <c r="C45" s="1304"/>
      <c r="D45" s="1279">
        <v>700000</v>
      </c>
      <c r="E45" s="1279">
        <v>700000</v>
      </c>
      <c r="F45" s="1279">
        <v>700000</v>
      </c>
      <c r="G45" s="1279">
        <v>700000</v>
      </c>
      <c r="H45" s="1280">
        <v>1551746</v>
      </c>
      <c r="I45" s="1280">
        <v>1551746</v>
      </c>
      <c r="J45" s="1272">
        <f t="shared" si="0"/>
        <v>100</v>
      </c>
    </row>
    <row r="46" spans="1:10" s="49" customFormat="1" ht="15.75">
      <c r="A46"/>
      <c r="B46" s="1269" t="s">
        <v>754</v>
      </c>
      <c r="C46" s="1301"/>
      <c r="D46" s="1270">
        <v>163614</v>
      </c>
      <c r="E46" s="1270">
        <v>163614</v>
      </c>
      <c r="F46" s="1270">
        <v>163614</v>
      </c>
      <c r="G46" s="1270">
        <v>163614</v>
      </c>
      <c r="H46" s="1271">
        <v>163614</v>
      </c>
      <c r="I46" s="1271">
        <v>163614</v>
      </c>
      <c r="J46" s="1272">
        <f t="shared" si="0"/>
        <v>100</v>
      </c>
    </row>
    <row r="47" spans="2:10" ht="16.5" thickBot="1">
      <c r="B47" s="1269" t="s">
        <v>755</v>
      </c>
      <c r="C47" s="1301"/>
      <c r="D47" s="1270">
        <v>500000</v>
      </c>
      <c r="E47" s="1270">
        <v>500000</v>
      </c>
      <c r="F47" s="1270">
        <v>500000</v>
      </c>
      <c r="G47" s="1270">
        <v>500000</v>
      </c>
      <c r="H47" s="1271">
        <v>500000</v>
      </c>
      <c r="I47" s="1271">
        <v>500000</v>
      </c>
      <c r="J47" s="1272">
        <f t="shared" si="0"/>
        <v>100</v>
      </c>
    </row>
    <row r="48" spans="2:10" ht="16.5" thickBot="1">
      <c r="B48" s="1261" t="s">
        <v>1108</v>
      </c>
      <c r="C48" s="1299">
        <v>660000</v>
      </c>
      <c r="D48" s="1262">
        <v>1757406</v>
      </c>
      <c r="E48" s="1262">
        <v>2407406</v>
      </c>
      <c r="F48" s="1262">
        <v>2407406</v>
      </c>
      <c r="G48" s="1262">
        <v>2407406</v>
      </c>
      <c r="H48" s="1263">
        <v>1736581</v>
      </c>
      <c r="I48" s="1263">
        <v>1736581</v>
      </c>
      <c r="J48" s="1257">
        <f>SUM(I48/H48)*100</f>
        <v>100</v>
      </c>
    </row>
    <row r="49" spans="1:10" ht="15.75">
      <c r="A49" s="399"/>
      <c r="B49" s="1264" t="s">
        <v>750</v>
      </c>
      <c r="C49" s="1304">
        <v>540000</v>
      </c>
      <c r="D49" s="1279">
        <v>540000</v>
      </c>
      <c r="E49" s="1279">
        <v>540000</v>
      </c>
      <c r="F49" s="1279">
        <v>540000</v>
      </c>
      <c r="G49" s="1279">
        <v>540000</v>
      </c>
      <c r="H49" s="1280">
        <v>0</v>
      </c>
      <c r="I49" s="1280">
        <v>0</v>
      </c>
      <c r="J49" s="1272">
        <v>0</v>
      </c>
    </row>
    <row r="50" spans="2:10" ht="15.75">
      <c r="B50" s="1269" t="s">
        <v>751</v>
      </c>
      <c r="C50" s="1301">
        <v>120000</v>
      </c>
      <c r="D50" s="1270">
        <v>120000</v>
      </c>
      <c r="E50" s="1270">
        <v>120000</v>
      </c>
      <c r="F50" s="1270">
        <v>120000</v>
      </c>
      <c r="G50" s="1270">
        <v>120000</v>
      </c>
      <c r="H50" s="1271">
        <v>0</v>
      </c>
      <c r="I50" s="1271">
        <v>0</v>
      </c>
      <c r="J50" s="1272">
        <v>0</v>
      </c>
    </row>
    <row r="51" spans="2:10" ht="15.75">
      <c r="B51" s="1273" t="s">
        <v>752</v>
      </c>
      <c r="C51" s="1301"/>
      <c r="D51" s="1270">
        <v>851000</v>
      </c>
      <c r="E51" s="1270">
        <v>851000</v>
      </c>
      <c r="F51" s="1270">
        <v>851000</v>
      </c>
      <c r="G51" s="1270">
        <v>851000</v>
      </c>
      <c r="H51" s="1271">
        <v>825250</v>
      </c>
      <c r="I51" s="1271">
        <v>825250</v>
      </c>
      <c r="J51" s="1272">
        <f t="shared" si="0"/>
        <v>100</v>
      </c>
    </row>
    <row r="52" spans="1:10" s="1" customFormat="1" ht="15.75">
      <c r="A52"/>
      <c r="B52" s="1281" t="s">
        <v>753</v>
      </c>
      <c r="C52" s="1302"/>
      <c r="D52" s="1274">
        <v>200000</v>
      </c>
      <c r="E52" s="1274">
        <v>850000</v>
      </c>
      <c r="F52" s="1274">
        <v>850000</v>
      </c>
      <c r="G52" s="1274">
        <v>850000</v>
      </c>
      <c r="H52" s="1275">
        <v>864925</v>
      </c>
      <c r="I52" s="1275">
        <v>864925</v>
      </c>
      <c r="J52" s="1272">
        <f t="shared" si="0"/>
        <v>100</v>
      </c>
    </row>
    <row r="53" spans="1:10" s="49" customFormat="1" ht="16.5" thickBot="1">
      <c r="A53"/>
      <c r="B53" s="1269" t="s">
        <v>754</v>
      </c>
      <c r="C53" s="1302"/>
      <c r="D53" s="1274">
        <v>46406</v>
      </c>
      <c r="E53" s="1274">
        <v>46406</v>
      </c>
      <c r="F53" s="1274">
        <v>46406</v>
      </c>
      <c r="G53" s="1274">
        <v>46406</v>
      </c>
      <c r="H53" s="1275">
        <v>46406</v>
      </c>
      <c r="I53" s="1275">
        <v>46406</v>
      </c>
      <c r="J53" s="1272">
        <f t="shared" si="0"/>
        <v>100</v>
      </c>
    </row>
    <row r="54" spans="2:10" ht="16.5" thickBot="1">
      <c r="B54" s="1254" t="s">
        <v>2018</v>
      </c>
      <c r="C54" s="1297">
        <v>20650000</v>
      </c>
      <c r="D54" s="1255">
        <v>44823562</v>
      </c>
      <c r="E54" s="1255">
        <v>70559102</v>
      </c>
      <c r="F54" s="1255">
        <v>73859102</v>
      </c>
      <c r="G54" s="1255">
        <v>79932936</v>
      </c>
      <c r="H54" s="1256">
        <v>79932936</v>
      </c>
      <c r="I54" s="1256">
        <f>SUM(I55)</f>
        <v>36039299</v>
      </c>
      <c r="J54" s="1257">
        <f>SUM(I54/H54)*100</f>
        <v>45.086920115132514</v>
      </c>
    </row>
    <row r="55" spans="1:10" ht="16.5" thickBot="1">
      <c r="A55" s="1"/>
      <c r="B55" s="1261" t="s">
        <v>1109</v>
      </c>
      <c r="C55" s="1299">
        <v>20000000</v>
      </c>
      <c r="D55" s="1262">
        <v>44173562</v>
      </c>
      <c r="E55" s="1262">
        <v>70559102</v>
      </c>
      <c r="F55" s="1262">
        <v>73859102</v>
      </c>
      <c r="G55" s="1262">
        <v>79932936</v>
      </c>
      <c r="H55" s="1263">
        <v>79932936</v>
      </c>
      <c r="I55" s="1263">
        <f>SUM(I56:I70)</f>
        <v>36039299</v>
      </c>
      <c r="J55" s="1257">
        <f>SUM(I55/H55)*100</f>
        <v>45.086920115132514</v>
      </c>
    </row>
    <row r="56" spans="1:10" ht="15.75">
      <c r="A56" s="49"/>
      <c r="B56" s="1278" t="s">
        <v>1110</v>
      </c>
      <c r="C56" s="1304">
        <v>20000000</v>
      </c>
      <c r="D56" s="1279">
        <v>20000000</v>
      </c>
      <c r="E56" s="1279">
        <v>20000000</v>
      </c>
      <c r="F56" s="1279">
        <v>20000000</v>
      </c>
      <c r="G56" s="1279">
        <v>20000000</v>
      </c>
      <c r="H56" s="1280">
        <v>20000000</v>
      </c>
      <c r="I56" s="1280">
        <v>11379200</v>
      </c>
      <c r="J56" s="1272">
        <f aca="true" t="shared" si="1" ref="J56:J70">SUM(I56/H56)*100</f>
        <v>56.896</v>
      </c>
    </row>
    <row r="57" spans="2:10" ht="15.75">
      <c r="B57" s="1295" t="s">
        <v>1111</v>
      </c>
      <c r="C57" s="1301"/>
      <c r="D57" s="1270">
        <v>12700000</v>
      </c>
      <c r="E57" s="1270">
        <v>12700000</v>
      </c>
      <c r="F57" s="1270">
        <v>12700000</v>
      </c>
      <c r="G57" s="1270">
        <v>12700000</v>
      </c>
      <c r="H57" s="1271">
        <v>11979910</v>
      </c>
      <c r="I57" s="1271">
        <v>10678039</v>
      </c>
      <c r="J57" s="1272">
        <f t="shared" si="1"/>
        <v>89.1328816326667</v>
      </c>
    </row>
    <row r="58" spans="2:10" ht="15.75">
      <c r="B58" s="1273" t="s">
        <v>1112</v>
      </c>
      <c r="C58" s="1304"/>
      <c r="D58" s="1279">
        <v>1685000</v>
      </c>
      <c r="E58" s="1279">
        <v>1685000</v>
      </c>
      <c r="F58" s="1279">
        <v>1685000</v>
      </c>
      <c r="G58" s="1279">
        <v>1685000</v>
      </c>
      <c r="H58" s="1280">
        <v>1685000</v>
      </c>
      <c r="I58" s="1280">
        <v>0</v>
      </c>
      <c r="J58" s="1272">
        <f t="shared" si="1"/>
        <v>0</v>
      </c>
    </row>
    <row r="59" spans="2:10" ht="15.75">
      <c r="B59" s="1273" t="s">
        <v>1113</v>
      </c>
      <c r="C59" s="1301"/>
      <c r="D59" s="1270">
        <v>4360000</v>
      </c>
      <c r="E59" s="1270">
        <v>4360000</v>
      </c>
      <c r="F59" s="1270">
        <v>4360000</v>
      </c>
      <c r="G59" s="1270">
        <v>4360000</v>
      </c>
      <c r="H59" s="1271">
        <v>4360000</v>
      </c>
      <c r="I59" s="1271">
        <v>4359857</v>
      </c>
      <c r="J59" s="1272">
        <f t="shared" si="1"/>
        <v>99.99672018348625</v>
      </c>
    </row>
    <row r="60" spans="1:10" s="49" customFormat="1" ht="15.75">
      <c r="A60"/>
      <c r="B60" s="1273" t="s">
        <v>1114</v>
      </c>
      <c r="C60" s="1301"/>
      <c r="D60" s="1270">
        <v>752000</v>
      </c>
      <c r="E60" s="1270">
        <v>752000</v>
      </c>
      <c r="F60" s="1270">
        <v>752000</v>
      </c>
      <c r="G60" s="1270">
        <v>752000</v>
      </c>
      <c r="H60" s="1271">
        <v>752000</v>
      </c>
      <c r="I60" s="1271">
        <v>0</v>
      </c>
      <c r="J60" s="1272">
        <f t="shared" si="1"/>
        <v>0</v>
      </c>
    </row>
    <row r="61" spans="2:10" ht="15.75">
      <c r="B61" s="1273" t="s">
        <v>1116</v>
      </c>
      <c r="C61" s="1302"/>
      <c r="D61" s="1274">
        <v>3785000</v>
      </c>
      <c r="E61" s="1274">
        <v>3785000</v>
      </c>
      <c r="F61" s="1274">
        <v>3785000</v>
      </c>
      <c r="G61" s="1274">
        <v>3785000</v>
      </c>
      <c r="H61" s="1275">
        <v>3785000</v>
      </c>
      <c r="I61" s="1275">
        <v>3677800</v>
      </c>
      <c r="J61" s="1272">
        <f t="shared" si="1"/>
        <v>97.1677675033025</v>
      </c>
    </row>
    <row r="62" spans="2:10" ht="15.75">
      <c r="B62" s="1273" t="s">
        <v>653</v>
      </c>
      <c r="C62" s="1302"/>
      <c r="D62" s="1274"/>
      <c r="E62" s="1274">
        <v>364986</v>
      </c>
      <c r="F62" s="1274">
        <v>364986</v>
      </c>
      <c r="G62" s="1274">
        <v>364986</v>
      </c>
      <c r="H62" s="1275">
        <v>364986</v>
      </c>
      <c r="I62" s="1275">
        <v>364986</v>
      </c>
      <c r="J62" s="1272">
        <f t="shared" si="1"/>
        <v>100</v>
      </c>
    </row>
    <row r="63" spans="2:10" ht="15.75">
      <c r="B63" s="1273" t="s">
        <v>654</v>
      </c>
      <c r="C63" s="1302"/>
      <c r="D63" s="1274"/>
      <c r="E63" s="1274">
        <v>3676300</v>
      </c>
      <c r="F63" s="1274">
        <v>3676300</v>
      </c>
      <c r="G63" s="1274">
        <v>3676300</v>
      </c>
      <c r="H63" s="1275">
        <v>3676300</v>
      </c>
      <c r="I63" s="1275">
        <v>3523265</v>
      </c>
      <c r="J63" s="1272">
        <f t="shared" si="1"/>
        <v>95.83725484862498</v>
      </c>
    </row>
    <row r="64" spans="2:10" ht="15.75">
      <c r="B64" s="1282" t="s">
        <v>655</v>
      </c>
      <c r="C64" s="1302"/>
      <c r="D64" s="1274"/>
      <c r="E64" s="1274">
        <v>22344254</v>
      </c>
      <c r="F64" s="1274">
        <v>22344254</v>
      </c>
      <c r="G64" s="1274">
        <v>22344254</v>
      </c>
      <c r="H64" s="1275">
        <v>22344254</v>
      </c>
      <c r="I64" s="1275">
        <v>0</v>
      </c>
      <c r="J64" s="1272">
        <f t="shared" si="1"/>
        <v>0</v>
      </c>
    </row>
    <row r="65" spans="2:10" ht="15.75">
      <c r="B65" s="1282" t="s">
        <v>1264</v>
      </c>
      <c r="C65" s="1302"/>
      <c r="D65" s="1274"/>
      <c r="E65" s="1274"/>
      <c r="F65" s="1274">
        <v>3300000</v>
      </c>
      <c r="G65" s="1274">
        <v>3300000</v>
      </c>
      <c r="H65" s="1275">
        <v>3300000</v>
      </c>
      <c r="I65" s="1275">
        <v>0</v>
      </c>
      <c r="J65" s="1272">
        <f t="shared" si="1"/>
        <v>0</v>
      </c>
    </row>
    <row r="66" spans="2:10" ht="15.75">
      <c r="B66" s="1282" t="s">
        <v>2186</v>
      </c>
      <c r="C66" s="1302"/>
      <c r="D66" s="1274"/>
      <c r="E66" s="1274"/>
      <c r="F66" s="1274"/>
      <c r="G66" s="1274">
        <v>5626334</v>
      </c>
      <c r="H66" s="1275">
        <v>5626334</v>
      </c>
      <c r="I66" s="1275">
        <v>0</v>
      </c>
      <c r="J66" s="1272">
        <f t="shared" si="1"/>
        <v>0</v>
      </c>
    </row>
    <row r="67" spans="2:10" ht="15.75">
      <c r="B67" s="1282" t="s">
        <v>2187</v>
      </c>
      <c r="C67" s="1302"/>
      <c r="D67" s="1274"/>
      <c r="E67" s="1274"/>
      <c r="F67" s="1274"/>
      <c r="G67" s="1274">
        <v>447500</v>
      </c>
      <c r="H67" s="1275">
        <v>447500</v>
      </c>
      <c r="I67" s="1275">
        <v>444500</v>
      </c>
      <c r="J67" s="1272">
        <f t="shared" si="1"/>
        <v>99.32960893854748</v>
      </c>
    </row>
    <row r="68" spans="2:10" ht="15.75">
      <c r="B68" s="1282" t="s">
        <v>1017</v>
      </c>
      <c r="C68" s="1302"/>
      <c r="D68" s="1274"/>
      <c r="E68" s="1274"/>
      <c r="F68" s="1274"/>
      <c r="G68" s="1274"/>
      <c r="H68" s="1275">
        <v>407670</v>
      </c>
      <c r="I68" s="1275">
        <v>407670</v>
      </c>
      <c r="J68" s="1272">
        <f t="shared" si="1"/>
        <v>100</v>
      </c>
    </row>
    <row r="69" spans="2:10" ht="15.75">
      <c r="B69" s="1282" t="s">
        <v>1018</v>
      </c>
      <c r="C69" s="1302"/>
      <c r="D69" s="1274"/>
      <c r="E69" s="1274"/>
      <c r="F69" s="1274"/>
      <c r="G69" s="1274"/>
      <c r="H69" s="1275">
        <v>312420</v>
      </c>
      <c r="I69" s="1275">
        <v>312420</v>
      </c>
      <c r="J69" s="1272">
        <f t="shared" si="1"/>
        <v>100</v>
      </c>
    </row>
    <row r="70" spans="2:11" ht="16.5" thickBot="1">
      <c r="B70" s="1295" t="s">
        <v>1115</v>
      </c>
      <c r="C70" s="1302"/>
      <c r="D70" s="1274">
        <v>891562</v>
      </c>
      <c r="E70" s="1274">
        <v>891562</v>
      </c>
      <c r="F70" s="1274">
        <v>891562</v>
      </c>
      <c r="G70" s="1274">
        <v>891562</v>
      </c>
      <c r="H70" s="1275">
        <v>891562</v>
      </c>
      <c r="I70" s="1275">
        <v>891562</v>
      </c>
      <c r="J70" s="1272">
        <f t="shared" si="1"/>
        <v>100</v>
      </c>
      <c r="K70" s="390"/>
    </row>
    <row r="71" spans="1:10" ht="16.5" thickBot="1">
      <c r="A71" s="49"/>
      <c r="B71" s="1283" t="s">
        <v>1118</v>
      </c>
      <c r="C71" s="1305">
        <v>650000</v>
      </c>
      <c r="D71" s="1284">
        <v>650000</v>
      </c>
      <c r="E71" s="1284">
        <v>0</v>
      </c>
      <c r="F71" s="1284">
        <v>0</v>
      </c>
      <c r="G71" s="1284">
        <v>0</v>
      </c>
      <c r="H71" s="1285">
        <v>0</v>
      </c>
      <c r="I71" s="1285">
        <v>0</v>
      </c>
      <c r="J71" s="1257">
        <v>0</v>
      </c>
    </row>
    <row r="72" spans="1:11" s="48" customFormat="1" ht="16.5" thickBot="1">
      <c r="A72"/>
      <c r="B72" s="1278" t="s">
        <v>1117</v>
      </c>
      <c r="C72" s="1304">
        <v>650000</v>
      </c>
      <c r="D72" s="1279">
        <v>650000</v>
      </c>
      <c r="E72" s="1279">
        <v>0</v>
      </c>
      <c r="F72" s="1279">
        <v>0</v>
      </c>
      <c r="G72" s="1279">
        <v>0</v>
      </c>
      <c r="H72" s="1280">
        <v>0</v>
      </c>
      <c r="I72" s="1280">
        <v>0</v>
      </c>
      <c r="J72" s="1272">
        <v>0</v>
      </c>
      <c r="K72" s="1199"/>
    </row>
    <row r="73" spans="1:10" s="48" customFormat="1" ht="16.5" thickBot="1">
      <c r="A73"/>
      <c r="B73" s="1254" t="s">
        <v>2170</v>
      </c>
      <c r="C73" s="1297">
        <v>96784000</v>
      </c>
      <c r="D73" s="1255">
        <v>160552316</v>
      </c>
      <c r="E73" s="1255">
        <v>199481756</v>
      </c>
      <c r="F73" s="1255">
        <v>212446438</v>
      </c>
      <c r="G73" s="1255">
        <v>219852502</v>
      </c>
      <c r="H73" s="1256">
        <v>215084252</v>
      </c>
      <c r="I73" s="1256">
        <f>SUM(I8)</f>
        <v>148742334</v>
      </c>
      <c r="J73" s="1257">
        <f>SUM(I73/H73)*100</f>
        <v>69.1553810271521</v>
      </c>
    </row>
    <row r="74" spans="1:10" s="4" customFormat="1" ht="16.5" thickBot="1">
      <c r="A74"/>
      <c r="B74" s="1286" t="s">
        <v>2025</v>
      </c>
      <c r="C74" s="1306">
        <v>0</v>
      </c>
      <c r="D74" s="1287">
        <v>0</v>
      </c>
      <c r="E74" s="1287">
        <v>0</v>
      </c>
      <c r="F74" s="1287">
        <v>0</v>
      </c>
      <c r="G74" s="1287">
        <v>0</v>
      </c>
      <c r="H74" s="1288">
        <v>0</v>
      </c>
      <c r="I74" s="1288">
        <v>0</v>
      </c>
      <c r="J74" s="1257">
        <v>0</v>
      </c>
    </row>
    <row r="75" spans="1:10" s="2" customFormat="1" ht="16.5" thickBot="1">
      <c r="A75"/>
      <c r="B75" s="1254" t="s">
        <v>1345</v>
      </c>
      <c r="C75" s="1297">
        <v>6444000</v>
      </c>
      <c r="D75" s="1255">
        <v>114062511</v>
      </c>
      <c r="E75" s="1255">
        <v>78010882</v>
      </c>
      <c r="F75" s="1255">
        <v>44070200</v>
      </c>
      <c r="G75" s="1255">
        <v>12555349</v>
      </c>
      <c r="H75" s="1256">
        <v>31455105</v>
      </c>
      <c r="I75" s="1256">
        <f>SUM(I76:I77)</f>
        <v>0</v>
      </c>
      <c r="J75" s="1257">
        <f aca="true" t="shared" si="2" ref="J75:J83">SUM(I75/H75)*100</f>
        <v>0</v>
      </c>
    </row>
    <row r="76" spans="2:10" ht="15.75">
      <c r="B76" s="1278" t="s">
        <v>2156</v>
      </c>
      <c r="C76" s="1304">
        <v>6444000</v>
      </c>
      <c r="D76" s="1279">
        <v>6444000</v>
      </c>
      <c r="E76" s="1279">
        <v>6444000</v>
      </c>
      <c r="F76" s="1279">
        <v>6444000</v>
      </c>
      <c r="G76" s="1279">
        <v>6444000</v>
      </c>
      <c r="H76" s="1280">
        <v>6444000</v>
      </c>
      <c r="I76" s="1280"/>
      <c r="J76" s="1272">
        <f t="shared" si="2"/>
        <v>0</v>
      </c>
    </row>
    <row r="77" spans="2:10" ht="16.5" thickBot="1">
      <c r="B77" s="1269" t="s">
        <v>2024</v>
      </c>
      <c r="C77" s="1301">
        <v>0</v>
      </c>
      <c r="D77" s="1270">
        <v>107618511</v>
      </c>
      <c r="E77" s="1270">
        <v>71566882</v>
      </c>
      <c r="F77" s="1270">
        <v>37626200</v>
      </c>
      <c r="G77" s="1270">
        <v>6111349</v>
      </c>
      <c r="H77" s="1271">
        <v>25011105</v>
      </c>
      <c r="I77" s="1271"/>
      <c r="J77" s="1272">
        <f t="shared" si="2"/>
        <v>0</v>
      </c>
    </row>
    <row r="78" spans="1:10" ht="16.5" thickBot="1">
      <c r="A78" s="48"/>
      <c r="B78" s="1289" t="s">
        <v>1457</v>
      </c>
      <c r="C78" s="1307">
        <v>11101000</v>
      </c>
      <c r="D78" s="1290">
        <v>11101000</v>
      </c>
      <c r="E78" s="1290">
        <v>11101000</v>
      </c>
      <c r="F78" s="1290">
        <v>11101000</v>
      </c>
      <c r="G78" s="1290">
        <v>11101000</v>
      </c>
      <c r="H78" s="1291">
        <v>11101000</v>
      </c>
      <c r="I78" s="1291"/>
      <c r="J78" s="1257">
        <f t="shared" si="2"/>
        <v>0</v>
      </c>
    </row>
    <row r="79" spans="1:10" ht="16.5" thickBot="1">
      <c r="A79" s="48"/>
      <c r="B79" s="1289" t="s">
        <v>1456</v>
      </c>
      <c r="C79" s="1307"/>
      <c r="D79" s="1290">
        <v>462391</v>
      </c>
      <c r="E79" s="1290">
        <v>462391</v>
      </c>
      <c r="F79" s="1290">
        <v>462391</v>
      </c>
      <c r="G79" s="1290">
        <v>462391</v>
      </c>
      <c r="H79" s="1291">
        <v>462391</v>
      </c>
      <c r="I79" s="1291">
        <v>462391</v>
      </c>
      <c r="J79" s="1257">
        <f t="shared" si="2"/>
        <v>100</v>
      </c>
    </row>
    <row r="80" spans="1:10" ht="16.5" thickBot="1">
      <c r="A80" s="4"/>
      <c r="B80" s="1289" t="s">
        <v>2171</v>
      </c>
      <c r="C80" s="1307">
        <v>114329000</v>
      </c>
      <c r="D80" s="1290">
        <v>286178218</v>
      </c>
      <c r="E80" s="1290">
        <v>289056029</v>
      </c>
      <c r="F80" s="1290">
        <v>268080029</v>
      </c>
      <c r="G80" s="1290">
        <v>243971242</v>
      </c>
      <c r="H80" s="1291">
        <v>258102748</v>
      </c>
      <c r="I80" s="1291">
        <f>SUM(I73+I75+I79)</f>
        <v>149204725</v>
      </c>
      <c r="J80" s="1257">
        <f t="shared" si="2"/>
        <v>57.808266729496424</v>
      </c>
    </row>
    <row r="81" spans="1:10" ht="16.5" thickBot="1">
      <c r="A81" s="2"/>
      <c r="B81" s="1292" t="s">
        <v>1983</v>
      </c>
      <c r="C81" s="1308">
        <v>0</v>
      </c>
      <c r="D81" s="1293">
        <v>40700000</v>
      </c>
      <c r="E81" s="1293">
        <v>40700000</v>
      </c>
      <c r="F81" s="1293">
        <v>40700000</v>
      </c>
      <c r="G81" s="1293">
        <v>240700000</v>
      </c>
      <c r="H81" s="1294">
        <v>240700000</v>
      </c>
      <c r="I81" s="1294">
        <v>220700000</v>
      </c>
      <c r="J81" s="1272">
        <f t="shared" si="2"/>
        <v>91.69090153718321</v>
      </c>
    </row>
    <row r="82" spans="2:10" ht="16.5" thickBot="1">
      <c r="B82" s="1289" t="s">
        <v>701</v>
      </c>
      <c r="C82" s="1307">
        <v>114329000</v>
      </c>
      <c r="D82" s="1290">
        <v>326878218</v>
      </c>
      <c r="E82" s="1290">
        <v>329756029</v>
      </c>
      <c r="F82" s="1290">
        <v>308780029</v>
      </c>
      <c r="G82" s="1290">
        <v>484671242</v>
      </c>
      <c r="H82" s="1291">
        <v>498802748</v>
      </c>
      <c r="I82" s="1291">
        <f>SUM(I80:I81)</f>
        <v>369904725</v>
      </c>
      <c r="J82" s="1257">
        <f t="shared" si="2"/>
        <v>74.15851786766821</v>
      </c>
    </row>
    <row r="83" spans="2:10" ht="16.5" thickBot="1">
      <c r="B83" s="1289" t="s">
        <v>701</v>
      </c>
      <c r="C83" s="1307">
        <f aca="true" t="shared" si="3" ref="C83:H83">SUM(C81:C82)</f>
        <v>114329000</v>
      </c>
      <c r="D83" s="1290">
        <f t="shared" si="3"/>
        <v>367578218</v>
      </c>
      <c r="E83" s="1290">
        <f t="shared" si="3"/>
        <v>370456029</v>
      </c>
      <c r="F83" s="1290">
        <f t="shared" si="3"/>
        <v>349480029</v>
      </c>
      <c r="G83" s="1290">
        <f t="shared" si="3"/>
        <v>725371242</v>
      </c>
      <c r="H83" s="1291">
        <f t="shared" si="3"/>
        <v>739502748</v>
      </c>
      <c r="I83" s="1291">
        <f>SUM(I80:I81)</f>
        <v>369904725</v>
      </c>
      <c r="J83" s="1257">
        <f t="shared" si="2"/>
        <v>50.020737042616105</v>
      </c>
    </row>
  </sheetData>
  <sheetProtection/>
  <mergeCells count="3">
    <mergeCell ref="J5:K5"/>
    <mergeCell ref="H5:I5"/>
    <mergeCell ref="B4:J4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8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6.00390625" style="61" customWidth="1"/>
    <col min="2" max="2" width="38.00390625" style="61" customWidth="1"/>
    <col min="3" max="3" width="9.8515625" style="61" bestFit="1" customWidth="1"/>
    <col min="4" max="4" width="9.00390625" style="63" customWidth="1"/>
    <col min="5" max="5" width="9.8515625" style="63" bestFit="1" customWidth="1"/>
    <col min="6" max="6" width="7.421875" style="61" customWidth="1"/>
    <col min="7" max="7" width="8.8515625" style="61" customWidth="1"/>
    <col min="8" max="8" width="10.140625" style="63" customWidth="1"/>
    <col min="9" max="9" width="13.8515625" style="61" bestFit="1" customWidth="1"/>
    <col min="10" max="10" width="11.8515625" style="0" customWidth="1"/>
  </cols>
  <sheetData>
    <row r="1" spans="1:9" s="19" customFormat="1" ht="15">
      <c r="A1" s="283"/>
      <c r="B1" s="2258" t="s">
        <v>417</v>
      </c>
      <c r="C1" s="2258"/>
      <c r="D1" s="2258"/>
      <c r="E1" s="2258"/>
      <c r="F1" s="2258"/>
      <c r="G1" s="2258"/>
      <c r="H1" s="2258"/>
      <c r="I1" s="2258"/>
    </row>
    <row r="2" spans="1:9" ht="12.75">
      <c r="A2" s="283"/>
      <c r="B2" s="283"/>
      <c r="C2" s="283"/>
      <c r="D2" s="283"/>
      <c r="E2" s="283"/>
      <c r="F2" s="283"/>
      <c r="G2" s="283"/>
      <c r="H2" s="283"/>
      <c r="I2" s="283"/>
    </row>
    <row r="3" spans="1:9" ht="12.75">
      <c r="A3" s="160"/>
      <c r="B3" s="160"/>
      <c r="C3" s="160"/>
      <c r="D3" s="160"/>
      <c r="E3" s="160"/>
      <c r="F3" s="160"/>
      <c r="G3" s="160"/>
      <c r="H3" s="284"/>
      <c r="I3" s="160"/>
    </row>
    <row r="4" spans="1:9" ht="14.25">
      <c r="A4" s="285"/>
      <c r="B4" s="2187" t="s">
        <v>2152</v>
      </c>
      <c r="C4" s="2187"/>
      <c r="D4" s="2187"/>
      <c r="E4" s="2187"/>
      <c r="F4" s="2187"/>
      <c r="G4" s="2187"/>
      <c r="H4" s="2187"/>
      <c r="I4" s="2187"/>
    </row>
    <row r="5" spans="1:9" ht="12.75">
      <c r="A5" s="131"/>
      <c r="B5" s="131"/>
      <c r="C5" s="131"/>
      <c r="D5" s="131"/>
      <c r="E5" s="131"/>
      <c r="F5" s="131"/>
      <c r="G5" s="131"/>
      <c r="H5" s="131"/>
      <c r="I5" s="131"/>
    </row>
    <row r="6" spans="9:10" ht="12.75">
      <c r="I6" s="417"/>
      <c r="J6" s="417" t="s">
        <v>847</v>
      </c>
    </row>
    <row r="7" spans="1:10" s="10" customFormat="1" ht="13.5" thickBot="1">
      <c r="A7" s="131"/>
      <c r="B7" s="131" t="s">
        <v>1334</v>
      </c>
      <c r="C7" s="131" t="s">
        <v>2045</v>
      </c>
      <c r="D7" s="131" t="s">
        <v>2003</v>
      </c>
      <c r="E7" s="2214" t="s">
        <v>2160</v>
      </c>
      <c r="F7" s="2214"/>
      <c r="G7" s="2214" t="s">
        <v>2159</v>
      </c>
      <c r="H7" s="2214"/>
      <c r="I7" s="131" t="s">
        <v>2161</v>
      </c>
      <c r="J7" s="1309" t="s">
        <v>1657</v>
      </c>
    </row>
    <row r="8" spans="1:10" s="6" customFormat="1" ht="13.5" thickBot="1">
      <c r="A8" s="65"/>
      <c r="B8" s="94"/>
      <c r="C8" s="127" t="s">
        <v>2004</v>
      </c>
      <c r="D8" s="127" t="s">
        <v>2005</v>
      </c>
      <c r="E8" s="127" t="s">
        <v>2004</v>
      </c>
      <c r="F8" s="127" t="s">
        <v>2006</v>
      </c>
      <c r="G8" s="127" t="s">
        <v>2004</v>
      </c>
      <c r="H8" s="127" t="s">
        <v>2006</v>
      </c>
      <c r="I8" s="95" t="s">
        <v>2059</v>
      </c>
      <c r="J8" s="1310" t="s">
        <v>2004</v>
      </c>
    </row>
    <row r="9" spans="1:10" ht="12.75">
      <c r="A9" s="63"/>
      <c r="B9" s="1316" t="s">
        <v>2060</v>
      </c>
      <c r="C9" s="1317">
        <v>0</v>
      </c>
      <c r="D9" s="565">
        <v>20</v>
      </c>
      <c r="E9" s="1317">
        <v>0</v>
      </c>
      <c r="F9" s="1318">
        <v>1</v>
      </c>
      <c r="G9" s="1317">
        <f aca="true" t="shared" si="0" ref="G9:G16">SUM(C9-E9)</f>
        <v>0</v>
      </c>
      <c r="H9" s="1318">
        <v>0</v>
      </c>
      <c r="I9" s="1320">
        <f>SUM(C9/D9)</f>
        <v>0</v>
      </c>
      <c r="J9" s="1319">
        <v>0</v>
      </c>
    </row>
    <row r="10" spans="1:10" ht="12.75">
      <c r="A10" s="63"/>
      <c r="B10" s="75" t="s">
        <v>2011</v>
      </c>
      <c r="C10" s="163">
        <v>0</v>
      </c>
      <c r="D10" s="108">
        <v>15</v>
      </c>
      <c r="E10" s="163">
        <v>0</v>
      </c>
      <c r="F10" s="287">
        <v>1</v>
      </c>
      <c r="G10" s="163">
        <f t="shared" si="0"/>
        <v>0</v>
      </c>
      <c r="H10" s="287">
        <v>0</v>
      </c>
      <c r="I10" s="161">
        <f>SUM(C10/D10)</f>
        <v>0</v>
      </c>
      <c r="J10" s="915">
        <v>0</v>
      </c>
    </row>
    <row r="11" spans="1:10" ht="12.75">
      <c r="A11" s="63"/>
      <c r="B11" s="75" t="s">
        <v>2010</v>
      </c>
      <c r="C11" s="163">
        <v>0</v>
      </c>
      <c r="D11" s="108">
        <v>150</v>
      </c>
      <c r="E11" s="163">
        <v>0</v>
      </c>
      <c r="F11" s="287">
        <v>1</v>
      </c>
      <c r="G11" s="163">
        <f t="shared" si="0"/>
        <v>0</v>
      </c>
      <c r="H11" s="287">
        <v>0</v>
      </c>
      <c r="I11" s="161">
        <f>SUM(C11/D11)</f>
        <v>0</v>
      </c>
      <c r="J11" s="915">
        <v>0</v>
      </c>
    </row>
    <row r="12" spans="1:10" s="48" customFormat="1" ht="12.75">
      <c r="A12" s="131"/>
      <c r="B12" s="288" t="s">
        <v>2008</v>
      </c>
      <c r="C12" s="1311">
        <v>1000000</v>
      </c>
      <c r="D12" s="1312">
        <v>10</v>
      </c>
      <c r="E12" s="1311">
        <f>SUM(C12*F12)</f>
        <v>1000000</v>
      </c>
      <c r="F12" s="1313">
        <v>1</v>
      </c>
      <c r="G12" s="1311">
        <f t="shared" si="0"/>
        <v>0</v>
      </c>
      <c r="H12" s="1313">
        <v>0</v>
      </c>
      <c r="I12" s="1321">
        <f>SUM(C12/D12)</f>
        <v>100000</v>
      </c>
      <c r="J12" s="1314">
        <v>80000</v>
      </c>
    </row>
    <row r="13" spans="1:10" ht="12.75">
      <c r="A13" s="63"/>
      <c r="B13" s="75" t="s">
        <v>2046</v>
      </c>
      <c r="C13" s="163">
        <v>450000</v>
      </c>
      <c r="D13" s="108">
        <v>10</v>
      </c>
      <c r="E13" s="163">
        <f>SUM(C13*F13)</f>
        <v>450000</v>
      </c>
      <c r="F13" s="287">
        <v>1</v>
      </c>
      <c r="G13" s="163">
        <f t="shared" si="0"/>
        <v>0</v>
      </c>
      <c r="H13" s="287">
        <v>0</v>
      </c>
      <c r="I13" s="161">
        <v>0</v>
      </c>
      <c r="J13" s="915">
        <v>0</v>
      </c>
    </row>
    <row r="14" spans="1:10" ht="12.75">
      <c r="A14" s="63"/>
      <c r="B14" s="75" t="s">
        <v>2009</v>
      </c>
      <c r="C14" s="163"/>
      <c r="D14" s="108">
        <v>490</v>
      </c>
      <c r="E14" s="163">
        <f>SUM(C14*F14)</f>
        <v>0</v>
      </c>
      <c r="F14" s="287">
        <v>0</v>
      </c>
      <c r="G14" s="163">
        <f t="shared" si="0"/>
        <v>0</v>
      </c>
      <c r="H14" s="287">
        <v>0</v>
      </c>
      <c r="I14" s="161">
        <f>SUM(C14/D14)</f>
        <v>0</v>
      </c>
      <c r="J14" s="915"/>
    </row>
    <row r="15" spans="1:10" ht="12.75">
      <c r="A15" s="63"/>
      <c r="B15" s="75" t="s">
        <v>2007</v>
      </c>
      <c r="C15" s="163">
        <v>0</v>
      </c>
      <c r="D15" s="108">
        <v>200</v>
      </c>
      <c r="E15" s="163">
        <v>0</v>
      </c>
      <c r="F15" s="287">
        <v>1</v>
      </c>
      <c r="G15" s="163">
        <f t="shared" si="0"/>
        <v>0</v>
      </c>
      <c r="H15" s="287">
        <v>0</v>
      </c>
      <c r="I15" s="161">
        <f>SUM(C15/D15)</f>
        <v>0</v>
      </c>
      <c r="J15" s="915">
        <v>0</v>
      </c>
    </row>
    <row r="16" spans="1:10" s="48" customFormat="1" ht="12.75">
      <c r="A16" s="65"/>
      <c r="B16" s="288" t="s">
        <v>2061</v>
      </c>
      <c r="C16" s="1311">
        <v>8771000</v>
      </c>
      <c r="D16" s="1312">
        <v>200</v>
      </c>
      <c r="E16" s="1311">
        <f>SUM(C16*F16)</f>
        <v>8771000</v>
      </c>
      <c r="F16" s="1313">
        <v>1</v>
      </c>
      <c r="G16" s="1311">
        <f t="shared" si="0"/>
        <v>0</v>
      </c>
      <c r="H16" s="1313">
        <v>0</v>
      </c>
      <c r="I16" s="1321">
        <f>SUM(C16/D16)</f>
        <v>43855</v>
      </c>
      <c r="J16" s="1314">
        <f>SUM(J18:J20)</f>
        <v>9665500</v>
      </c>
    </row>
    <row r="17" spans="2:10" ht="12.75">
      <c r="B17" s="75" t="s">
        <v>389</v>
      </c>
      <c r="C17" s="163"/>
      <c r="D17" s="108"/>
      <c r="E17" s="163"/>
      <c r="F17" s="287"/>
      <c r="G17" s="163"/>
      <c r="H17" s="287"/>
      <c r="I17" s="161"/>
      <c r="J17" s="915"/>
    </row>
    <row r="18" spans="2:10" ht="12.75">
      <c r="B18" s="75" t="s">
        <v>390</v>
      </c>
      <c r="C18" s="163"/>
      <c r="D18" s="108"/>
      <c r="E18" s="163"/>
      <c r="F18" s="287"/>
      <c r="G18" s="163"/>
      <c r="H18" s="287"/>
      <c r="I18" s="161"/>
      <c r="J18" s="915">
        <v>6441000</v>
      </c>
    </row>
    <row r="19" spans="2:10" ht="12.75">
      <c r="B19" s="75" t="s">
        <v>391</v>
      </c>
      <c r="C19" s="163"/>
      <c r="D19" s="108"/>
      <c r="E19" s="163"/>
      <c r="F19" s="287"/>
      <c r="G19" s="163"/>
      <c r="H19" s="287"/>
      <c r="I19" s="161"/>
      <c r="J19" s="915">
        <v>630000</v>
      </c>
    </row>
    <row r="20" spans="2:10" ht="12.75">
      <c r="B20" s="75" t="s">
        <v>392</v>
      </c>
      <c r="C20" s="163"/>
      <c r="D20" s="108"/>
      <c r="E20" s="163"/>
      <c r="F20" s="287"/>
      <c r="G20" s="163"/>
      <c r="H20" s="287"/>
      <c r="I20" s="161"/>
      <c r="J20" s="915">
        <v>2594500</v>
      </c>
    </row>
    <row r="21" spans="2:10" ht="12.75">
      <c r="B21" s="75"/>
      <c r="C21" s="163"/>
      <c r="D21" s="108"/>
      <c r="E21" s="163"/>
      <c r="F21" s="287"/>
      <c r="G21" s="163"/>
      <c r="H21" s="287"/>
      <c r="I21" s="161"/>
      <c r="J21" s="915"/>
    </row>
    <row r="22" spans="1:10" s="48" customFormat="1" ht="12.75">
      <c r="A22" s="65"/>
      <c r="B22" s="288" t="s">
        <v>2012</v>
      </c>
      <c r="C22" s="1311">
        <v>2000000</v>
      </c>
      <c r="D22" s="1312">
        <v>35</v>
      </c>
      <c r="E22" s="1311">
        <f>SUM(C22*F22)</f>
        <v>2000000</v>
      </c>
      <c r="F22" s="1313">
        <v>1</v>
      </c>
      <c r="G22" s="1311">
        <f>SUM(C22-E22)</f>
        <v>0</v>
      </c>
      <c r="H22" s="1315">
        <v>0</v>
      </c>
      <c r="I22" s="1321">
        <f>SUM(C22/D22)</f>
        <v>57142.857142857145</v>
      </c>
      <c r="J22" s="1314">
        <v>955000</v>
      </c>
    </row>
    <row r="23" spans="2:10" ht="12.75">
      <c r="B23" s="75"/>
      <c r="C23" s="163"/>
      <c r="D23" s="108"/>
      <c r="E23" s="163"/>
      <c r="F23" s="287"/>
      <c r="G23" s="163"/>
      <c r="H23" s="130"/>
      <c r="I23" s="161"/>
      <c r="J23" s="915"/>
    </row>
    <row r="24" spans="2:10" ht="12.75">
      <c r="B24" s="288" t="s">
        <v>1658</v>
      </c>
      <c r="C24" s="163"/>
      <c r="D24" s="108"/>
      <c r="E24" s="163"/>
      <c r="F24" s="287"/>
      <c r="G24" s="163"/>
      <c r="H24" s="130"/>
      <c r="I24" s="351"/>
      <c r="J24" s="915"/>
    </row>
    <row r="25" spans="1:10" s="48" customFormat="1" ht="13.5" thickBot="1">
      <c r="A25" s="65"/>
      <c r="B25" s="1323" t="s">
        <v>393</v>
      </c>
      <c r="C25" s="1324"/>
      <c r="D25" s="1325"/>
      <c r="E25" s="1324"/>
      <c r="F25" s="1326"/>
      <c r="G25" s="1324"/>
      <c r="H25" s="1327"/>
      <c r="I25" s="1328"/>
      <c r="J25" s="1329">
        <v>3277000</v>
      </c>
    </row>
    <row r="26" spans="1:10" ht="13.5" thickBot="1">
      <c r="A26" s="65"/>
      <c r="B26" s="94" t="s">
        <v>1338</v>
      </c>
      <c r="C26" s="123">
        <f>SUM(C9:C24)</f>
        <v>12221000</v>
      </c>
      <c r="D26" s="142"/>
      <c r="E26" s="123">
        <f>SUM(E9:E24)</f>
        <v>12221000</v>
      </c>
      <c r="F26" s="142"/>
      <c r="G26" s="123">
        <f>SUM(G9:G24)</f>
        <v>0</v>
      </c>
      <c r="H26" s="127"/>
      <c r="I26" s="1322"/>
      <c r="J26" s="70">
        <f>SUM(J12+J16+J22+J25)</f>
        <v>13977500</v>
      </c>
    </row>
    <row r="27" spans="4:5" ht="12.75">
      <c r="D27" s="61"/>
      <c r="E27" s="61"/>
    </row>
    <row r="28" spans="3:7" ht="12.75">
      <c r="C28" s="67"/>
      <c r="E28" s="290"/>
      <c r="F28" s="67"/>
      <c r="G28" s="67"/>
    </row>
    <row r="29" spans="6:7" ht="12.75">
      <c r="F29" s="67"/>
      <c r="G29" s="67"/>
    </row>
    <row r="30" ht="12.75">
      <c r="E30" s="290"/>
    </row>
    <row r="33" spans="9:10" ht="12.75">
      <c r="I33" s="65"/>
      <c r="J33" s="1"/>
    </row>
  </sheetData>
  <sheetProtection/>
  <mergeCells count="4">
    <mergeCell ref="B1:I1"/>
    <mergeCell ref="E7:F7"/>
    <mergeCell ref="G7:H7"/>
    <mergeCell ref="B4:I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5" width="25.8515625" style="61" customWidth="1"/>
    <col min="6" max="6" width="9.140625" style="6" customWidth="1"/>
  </cols>
  <sheetData>
    <row r="1" spans="1:11" ht="15.75" customHeight="1">
      <c r="A1" s="2258" t="s">
        <v>418</v>
      </c>
      <c r="B1" s="2258"/>
      <c r="C1" s="2258"/>
      <c r="D1" s="2258"/>
      <c r="E1" s="2258"/>
      <c r="F1" s="1331"/>
      <c r="G1" s="7"/>
      <c r="H1" s="7"/>
      <c r="I1" s="7"/>
      <c r="J1" s="7"/>
      <c r="K1" s="7"/>
    </row>
    <row r="2" spans="1:5" ht="12.75">
      <c r="A2" s="291"/>
      <c r="B2" s="291"/>
      <c r="C2" s="291"/>
      <c r="D2" s="291"/>
      <c r="E2" s="291"/>
    </row>
    <row r="3" spans="1:5" ht="12.75">
      <c r="A3" s="291"/>
      <c r="B3" s="291"/>
      <c r="C3" s="291"/>
      <c r="D3" s="291"/>
      <c r="E3" s="291"/>
    </row>
    <row r="4" spans="1:5" ht="12.75">
      <c r="A4" s="292"/>
      <c r="B4" s="292"/>
      <c r="C4" s="292"/>
      <c r="D4" s="292"/>
      <c r="E4" s="292"/>
    </row>
    <row r="5" spans="1:5" ht="12.75">
      <c r="A5" s="2263" t="s">
        <v>2020</v>
      </c>
      <c r="B5" s="2263"/>
      <c r="C5" s="2263"/>
      <c r="D5" s="2263"/>
      <c r="E5" s="2263"/>
    </row>
    <row r="6" spans="1:5" ht="12.75">
      <c r="A6" s="2263" t="s">
        <v>1659</v>
      </c>
      <c r="B6" s="2263"/>
      <c r="C6" s="2263"/>
      <c r="D6" s="2263"/>
      <c r="E6" s="2263"/>
    </row>
    <row r="7" spans="1:5" ht="12.75">
      <c r="A7" s="293"/>
      <c r="B7" s="293"/>
      <c r="C7" s="293"/>
      <c r="D7" s="293"/>
      <c r="E7" s="293"/>
    </row>
    <row r="8" spans="1:5" ht="12.75">
      <c r="A8" s="293"/>
      <c r="B8" s="293"/>
      <c r="C8" s="293"/>
      <c r="D8" s="293"/>
      <c r="E8" s="293"/>
    </row>
    <row r="9" spans="1:5" ht="13.5" thickBot="1">
      <c r="A9" s="2263"/>
      <c r="B9" s="2263"/>
      <c r="C9" s="2263"/>
      <c r="D9" s="2263"/>
      <c r="E9" s="2263"/>
    </row>
    <row r="10" spans="1:5" ht="26.25" thickBot="1">
      <c r="A10" s="294" t="s">
        <v>1337</v>
      </c>
      <c r="B10" s="295" t="s">
        <v>2153</v>
      </c>
      <c r="C10" s="296" t="s">
        <v>70</v>
      </c>
      <c r="D10" s="297" t="s">
        <v>2154</v>
      </c>
      <c r="E10" s="298" t="s">
        <v>2155</v>
      </c>
    </row>
    <row r="11" spans="1:6" ht="18" customHeight="1">
      <c r="A11" s="299" t="s">
        <v>1344</v>
      </c>
      <c r="B11" s="300">
        <v>5</v>
      </c>
      <c r="C11" s="301">
        <f>SUM(D11-B11)</f>
        <v>0</v>
      </c>
      <c r="D11" s="302">
        <v>5</v>
      </c>
      <c r="E11" s="303">
        <v>5</v>
      </c>
      <c r="F11" s="1330"/>
    </row>
    <row r="12" spans="1:6" ht="16.5" customHeight="1">
      <c r="A12" s="304" t="s">
        <v>1339</v>
      </c>
      <c r="B12" s="305">
        <v>22</v>
      </c>
      <c r="C12" s="301">
        <f>SUM(D12-B12)</f>
        <v>0</v>
      </c>
      <c r="D12" s="306">
        <v>22</v>
      </c>
      <c r="E12" s="307">
        <v>22</v>
      </c>
      <c r="F12" s="284"/>
    </row>
    <row r="13" spans="1:6" ht="17.25" customHeight="1">
      <c r="A13" s="308" t="s">
        <v>68</v>
      </c>
      <c r="B13" s="309">
        <v>17</v>
      </c>
      <c r="C13" s="301">
        <f>SUM(D13-B13)</f>
        <v>0</v>
      </c>
      <c r="D13" s="310">
        <v>17</v>
      </c>
      <c r="E13" s="311">
        <v>17</v>
      </c>
      <c r="F13" s="284"/>
    </row>
    <row r="14" spans="1:6" ht="17.25" customHeight="1">
      <c r="A14" s="308" t="s">
        <v>69</v>
      </c>
      <c r="B14" s="309">
        <v>11</v>
      </c>
      <c r="C14" s="301">
        <v>0</v>
      </c>
      <c r="D14" s="310">
        <v>11</v>
      </c>
      <c r="E14" s="311">
        <v>11</v>
      </c>
      <c r="F14" s="284"/>
    </row>
    <row r="15" spans="1:6" ht="19.5" customHeight="1" thickBot="1">
      <c r="A15" s="308" t="s">
        <v>1343</v>
      </c>
      <c r="B15" s="309">
        <v>38</v>
      </c>
      <c r="C15" s="301">
        <v>1</v>
      </c>
      <c r="D15" s="310">
        <v>39</v>
      </c>
      <c r="E15" s="311">
        <v>39</v>
      </c>
      <c r="F15" s="284"/>
    </row>
    <row r="16" spans="1:6" ht="18" customHeight="1" thickBot="1">
      <c r="A16" s="186" t="s">
        <v>1335</v>
      </c>
      <c r="B16" s="312">
        <f>SUM(B11:B15)</f>
        <v>93</v>
      </c>
      <c r="C16" s="312">
        <f>SUM(C11:C15)</f>
        <v>1</v>
      </c>
      <c r="D16" s="313">
        <f>SUM(D11:D15)</f>
        <v>94</v>
      </c>
      <c r="E16" s="314">
        <f>SUM(E11:E15)</f>
        <v>94</v>
      </c>
      <c r="F16" s="1332"/>
    </row>
    <row r="17" spans="1:6" s="2" customFormat="1" ht="17.25" customHeight="1" thickBot="1">
      <c r="A17" s="315" t="s">
        <v>2019</v>
      </c>
      <c r="B17" s="316">
        <v>48</v>
      </c>
      <c r="C17" s="317"/>
      <c r="D17" s="318">
        <v>81</v>
      </c>
      <c r="E17" s="319">
        <v>81</v>
      </c>
      <c r="F17" s="1333"/>
    </row>
    <row r="18" spans="1:6" ht="18.75" customHeight="1" thickBot="1">
      <c r="A18" s="186" t="s">
        <v>1340</v>
      </c>
      <c r="B18" s="320">
        <f>SUM(B16:B17)</f>
        <v>141</v>
      </c>
      <c r="C18" s="321">
        <f>SUM(C16:C17)</f>
        <v>1</v>
      </c>
      <c r="D18" s="313">
        <f>SUM(D16:D17)</f>
        <v>175</v>
      </c>
      <c r="E18" s="322">
        <f>SUM(E16:E17)</f>
        <v>175</v>
      </c>
      <c r="F18" s="1332"/>
    </row>
    <row r="19" spans="1:5" ht="12.75">
      <c r="A19" s="283"/>
      <c r="B19" s="283"/>
      <c r="C19" s="283"/>
      <c r="D19" s="323"/>
      <c r="E19" s="323"/>
    </row>
    <row r="20" spans="1:5" ht="12.75">
      <c r="A20" s="323"/>
      <c r="B20" s="323"/>
      <c r="C20" s="323"/>
      <c r="D20" s="323"/>
      <c r="E20" s="323"/>
    </row>
  </sheetData>
  <sheetProtection/>
  <mergeCells count="4">
    <mergeCell ref="A9:E9"/>
    <mergeCell ref="A5:E5"/>
    <mergeCell ref="A6:E6"/>
    <mergeCell ref="A1:E1"/>
  </mergeCells>
  <printOptions/>
  <pageMargins left="1.04" right="0.75" top="1" bottom="1" header="0.5" footer="0.5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28125" style="60" customWidth="1"/>
    <col min="2" max="2" width="34.140625" style="61" customWidth="1"/>
    <col min="3" max="9" width="9.140625" style="61" customWidth="1"/>
    <col min="10" max="10" width="9.140625" style="18" customWidth="1"/>
  </cols>
  <sheetData>
    <row r="1" spans="2:13" ht="15.75">
      <c r="B1" s="2258" t="s">
        <v>419</v>
      </c>
      <c r="C1" s="2258"/>
      <c r="D1" s="2258"/>
      <c r="E1" s="2258"/>
      <c r="F1" s="2258"/>
      <c r="G1" s="2258"/>
      <c r="H1" s="2258"/>
      <c r="I1" s="2258"/>
      <c r="J1" s="16"/>
      <c r="K1" s="16"/>
      <c r="L1" s="16"/>
      <c r="M1" s="16"/>
    </row>
    <row r="2" spans="2:3" ht="15.75">
      <c r="B2" s="183"/>
      <c r="C2" s="323"/>
    </row>
    <row r="3" spans="2:9" ht="15.75">
      <c r="B3" s="2214" t="s">
        <v>2021</v>
      </c>
      <c r="C3" s="2214"/>
      <c r="D3" s="2214"/>
      <c r="E3" s="2214"/>
      <c r="F3" s="2214"/>
      <c r="G3" s="2214"/>
      <c r="H3" s="2214"/>
      <c r="I3" s="2214"/>
    </row>
    <row r="4" spans="2:9" ht="15.75">
      <c r="B4" s="2214" t="s">
        <v>513</v>
      </c>
      <c r="C4" s="2214"/>
      <c r="D4" s="2214"/>
      <c r="E4" s="2214"/>
      <c r="F4" s="2214"/>
      <c r="G4" s="2214"/>
      <c r="H4" s="2214"/>
      <c r="I4" s="2214"/>
    </row>
    <row r="5" spans="2:3" ht="15.75">
      <c r="B5" s="65"/>
      <c r="C5" s="323"/>
    </row>
    <row r="6" spans="2:9" ht="16.5" thickBot="1">
      <c r="B6" s="175"/>
      <c r="C6" s="175"/>
      <c r="H6" s="2264" t="s">
        <v>1332</v>
      </c>
      <c r="I6" s="2264"/>
    </row>
    <row r="7" spans="2:9" ht="16.5" thickBot="1">
      <c r="B7" s="324" t="s">
        <v>2100</v>
      </c>
      <c r="C7" s="325">
        <v>2014</v>
      </c>
      <c r="D7" s="325">
        <v>2015</v>
      </c>
      <c r="E7" s="325">
        <v>2016</v>
      </c>
      <c r="F7" s="325">
        <v>2017</v>
      </c>
      <c r="G7" s="325">
        <v>2018</v>
      </c>
      <c r="H7" s="325">
        <v>2019</v>
      </c>
      <c r="I7" s="326">
        <v>2020</v>
      </c>
    </row>
    <row r="8" spans="1:9" ht="15.75">
      <c r="A8" s="60" t="s">
        <v>2106</v>
      </c>
      <c r="B8" s="327" t="s">
        <v>2101</v>
      </c>
      <c r="C8" s="328">
        <v>1074</v>
      </c>
      <c r="D8" s="328">
        <v>1074</v>
      </c>
      <c r="E8" s="328">
        <v>1074</v>
      </c>
      <c r="F8" s="328">
        <v>1074</v>
      </c>
      <c r="G8" s="328">
        <v>1074</v>
      </c>
      <c r="H8" s="329">
        <v>1074</v>
      </c>
      <c r="I8" s="330">
        <v>1074</v>
      </c>
    </row>
    <row r="9" spans="1:9" ht="15.75">
      <c r="A9" s="60" t="s">
        <v>2107</v>
      </c>
      <c r="B9" s="331" t="s">
        <v>2102</v>
      </c>
      <c r="C9" s="332">
        <v>150</v>
      </c>
      <c r="D9" s="332">
        <v>150</v>
      </c>
      <c r="E9" s="332">
        <v>150</v>
      </c>
      <c r="F9" s="332">
        <v>0</v>
      </c>
      <c r="G9" s="332">
        <v>0</v>
      </c>
      <c r="H9" s="333">
        <v>0</v>
      </c>
      <c r="I9" s="334">
        <v>0</v>
      </c>
    </row>
    <row r="10" spans="1:9" ht="16.5" thickBot="1">
      <c r="A10" s="60" t="s">
        <v>2108</v>
      </c>
      <c r="B10" s="335" t="s">
        <v>2105</v>
      </c>
      <c r="C10" s="336">
        <v>0</v>
      </c>
      <c r="D10" s="336">
        <v>60</v>
      </c>
      <c r="E10" s="336">
        <v>55</v>
      </c>
      <c r="F10" s="336">
        <v>0</v>
      </c>
      <c r="G10" s="336">
        <v>0</v>
      </c>
      <c r="H10" s="337">
        <v>0</v>
      </c>
      <c r="I10" s="338">
        <v>0</v>
      </c>
    </row>
    <row r="11" spans="2:9" ht="16.5" thickBot="1">
      <c r="B11" s="339" t="s">
        <v>1338</v>
      </c>
      <c r="C11" s="340">
        <f>SUM(C8:C9)</f>
        <v>1224</v>
      </c>
      <c r="D11" s="340">
        <f aca="true" t="shared" si="0" ref="D11:I11">SUM(D8:D10)</f>
        <v>1284</v>
      </c>
      <c r="E11" s="340">
        <f t="shared" si="0"/>
        <v>1279</v>
      </c>
      <c r="F11" s="340">
        <f t="shared" si="0"/>
        <v>1074</v>
      </c>
      <c r="G11" s="340">
        <f t="shared" si="0"/>
        <v>1074</v>
      </c>
      <c r="H11" s="340">
        <f t="shared" si="0"/>
        <v>1074</v>
      </c>
      <c r="I11" s="908">
        <f t="shared" si="0"/>
        <v>1074</v>
      </c>
    </row>
    <row r="12" spans="2:9" ht="15.75">
      <c r="B12" s="341"/>
      <c r="C12" s="342"/>
      <c r="D12" s="342"/>
      <c r="E12" s="342"/>
      <c r="F12" s="342"/>
      <c r="G12" s="342"/>
      <c r="H12" s="343"/>
      <c r="I12" s="343"/>
    </row>
    <row r="13" spans="2:3" ht="15.75">
      <c r="B13" s="323" t="s">
        <v>2103</v>
      </c>
      <c r="C13" s="283"/>
    </row>
    <row r="14" spans="1:9" ht="15.75">
      <c r="A14" s="60" t="s">
        <v>2106</v>
      </c>
      <c r="B14" s="283" t="s">
        <v>1477</v>
      </c>
      <c r="C14" s="283"/>
      <c r="D14" s="283"/>
      <c r="E14" s="283"/>
      <c r="F14" s="283"/>
      <c r="G14" s="283"/>
      <c r="H14" s="283"/>
      <c r="I14" s="283"/>
    </row>
    <row r="15" spans="2:9" ht="15.75">
      <c r="B15" s="283" t="s">
        <v>1478</v>
      </c>
      <c r="C15" s="283"/>
      <c r="D15" s="283"/>
      <c r="E15" s="283"/>
      <c r="F15" s="283"/>
      <c r="G15" s="283"/>
      <c r="H15" s="283"/>
      <c r="I15" s="283"/>
    </row>
    <row r="16" spans="2:9" ht="15.75">
      <c r="B16" s="283" t="s">
        <v>1480</v>
      </c>
      <c r="C16" s="283"/>
      <c r="D16" s="283"/>
      <c r="E16" s="283"/>
      <c r="F16" s="283"/>
      <c r="G16" s="283"/>
      <c r="H16" s="283"/>
      <c r="I16" s="283"/>
    </row>
    <row r="17" spans="2:9" ht="15.75">
      <c r="B17" s="160" t="s">
        <v>2104</v>
      </c>
      <c r="C17" s="160"/>
      <c r="D17" s="160"/>
      <c r="E17" s="160"/>
      <c r="F17" s="160"/>
      <c r="G17" s="160"/>
      <c r="H17" s="160"/>
      <c r="I17" s="160"/>
    </row>
    <row r="18" spans="2:9" ht="15.75">
      <c r="B18" s="160" t="s">
        <v>2158</v>
      </c>
      <c r="C18" s="160"/>
      <c r="D18" s="160"/>
      <c r="E18" s="160"/>
      <c r="F18" s="160"/>
      <c r="G18" s="160"/>
      <c r="H18" s="160"/>
      <c r="I18" s="160"/>
    </row>
    <row r="20" spans="1:2" ht="15.75">
      <c r="A20" s="60" t="s">
        <v>2107</v>
      </c>
      <c r="B20" s="344" t="s">
        <v>1474</v>
      </c>
    </row>
    <row r="21" ht="15.75">
      <c r="B21" s="61" t="s">
        <v>1475</v>
      </c>
    </row>
    <row r="23" spans="1:2" ht="15.75">
      <c r="A23" s="60" t="s">
        <v>2108</v>
      </c>
      <c r="B23" s="61" t="s">
        <v>1476</v>
      </c>
    </row>
    <row r="24" ht="15.75">
      <c r="B24" s="61" t="s">
        <v>1483</v>
      </c>
    </row>
    <row r="25" ht="15.75">
      <c r="B25" s="61" t="s">
        <v>1484</v>
      </c>
    </row>
    <row r="26" ht="15.75">
      <c r="B26" s="61" t="s">
        <v>765</v>
      </c>
    </row>
  </sheetData>
  <sheetProtection/>
  <mergeCells count="4">
    <mergeCell ref="B1:I1"/>
    <mergeCell ref="B3:I3"/>
    <mergeCell ref="B4:I4"/>
    <mergeCell ref="H6:I6"/>
  </mergeCells>
  <printOptions/>
  <pageMargins left="1.51" right="0.75" top="1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4.00390625" style="61" customWidth="1"/>
    <col min="2" max="2" width="26.28125" style="61" bestFit="1" customWidth="1"/>
    <col min="3" max="3" width="19.57421875" style="61" bestFit="1" customWidth="1"/>
  </cols>
  <sheetData>
    <row r="1" spans="1:3" ht="15.75" customHeight="1">
      <c r="A1" s="2258" t="s">
        <v>420</v>
      </c>
      <c r="B1" s="2258"/>
      <c r="C1" s="2258"/>
    </row>
    <row r="2" spans="1:2" ht="12.75">
      <c r="A2" s="345"/>
      <c r="B2" s="63"/>
    </row>
    <row r="3" spans="1:3" ht="12.75">
      <c r="A3" s="2214" t="s">
        <v>453</v>
      </c>
      <c r="B3" s="2214"/>
      <c r="C3" s="2214"/>
    </row>
    <row r="4" spans="1:2" ht="12.75">
      <c r="A4" s="346"/>
      <c r="B4" s="63"/>
    </row>
    <row r="5" spans="1:2" ht="12.75">
      <c r="A5" s="346" t="s">
        <v>1485</v>
      </c>
      <c r="B5" s="63"/>
    </row>
    <row r="6" spans="2:3" ht="13.5" thickBot="1">
      <c r="B6" s="63"/>
      <c r="C6" s="89" t="s">
        <v>1332</v>
      </c>
    </row>
    <row r="7" spans="1:3" ht="27.75" customHeight="1" thickBot="1">
      <c r="A7" s="188" t="s">
        <v>1334</v>
      </c>
      <c r="B7" s="80" t="s">
        <v>2175</v>
      </c>
      <c r="C7" s="87" t="s">
        <v>1660</v>
      </c>
    </row>
    <row r="8" spans="1:3" ht="26.25" thickBot="1">
      <c r="A8" s="189" t="s">
        <v>2176</v>
      </c>
      <c r="B8" s="190"/>
      <c r="C8" s="191">
        <v>0</v>
      </c>
    </row>
    <row r="9" spans="1:3" ht="26.25" thickBot="1">
      <c r="A9" s="192" t="s">
        <v>2178</v>
      </c>
      <c r="B9" s="193"/>
      <c r="C9" s="194">
        <v>0</v>
      </c>
    </row>
    <row r="10" spans="1:3" ht="26.25" thickBot="1">
      <c r="A10" s="189" t="s">
        <v>2179</v>
      </c>
      <c r="B10" s="190"/>
      <c r="C10" s="191">
        <f>SUM(C11:C13)</f>
        <v>18336677</v>
      </c>
    </row>
    <row r="11" spans="1:3" ht="12.75">
      <c r="A11" s="195" t="s">
        <v>2180</v>
      </c>
      <c r="B11" s="196" t="s">
        <v>2181</v>
      </c>
      <c r="C11" s="107">
        <v>3043395</v>
      </c>
    </row>
    <row r="12" spans="1:3" ht="63.75">
      <c r="A12" s="197" t="s">
        <v>2182</v>
      </c>
      <c r="B12" s="198" t="s">
        <v>2183</v>
      </c>
      <c r="C12" s="113">
        <v>1118211</v>
      </c>
    </row>
    <row r="13" spans="1:3" ht="26.25" thickBot="1">
      <c r="A13" s="199" t="s">
        <v>2184</v>
      </c>
      <c r="B13" s="200" t="s">
        <v>1263</v>
      </c>
      <c r="C13" s="201">
        <v>14175071</v>
      </c>
    </row>
    <row r="14" spans="1:3" ht="26.25" thickBot="1">
      <c r="A14" s="189" t="s">
        <v>2185</v>
      </c>
      <c r="B14" s="190"/>
      <c r="C14" s="191">
        <v>0</v>
      </c>
    </row>
    <row r="15" spans="1:3" ht="13.5" thickBot="1">
      <c r="A15" s="192" t="s">
        <v>2189</v>
      </c>
      <c r="B15" s="190"/>
      <c r="C15" s="191">
        <v>0</v>
      </c>
    </row>
    <row r="16" spans="1:3" ht="13.5" thickBot="1">
      <c r="A16" s="202" t="s">
        <v>2190</v>
      </c>
      <c r="B16" s="203"/>
      <c r="C16" s="494">
        <f>SUM(C8+C9+C10+C14+C15)</f>
        <v>18336677</v>
      </c>
    </row>
  </sheetData>
  <sheetProtection/>
  <mergeCells count="2">
    <mergeCell ref="A3:C3"/>
    <mergeCell ref="A1:C1"/>
  </mergeCells>
  <printOptions/>
  <pageMargins left="1.27" right="0.75" top="0.8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140625" style="61" customWidth="1"/>
    <col min="2" max="4" width="14.00390625" style="61" customWidth="1"/>
  </cols>
  <sheetData>
    <row r="1" spans="1:4" ht="12.75">
      <c r="A1" s="2258" t="s">
        <v>421</v>
      </c>
      <c r="B1" s="2258"/>
      <c r="C1" s="2258"/>
      <c r="D1" s="2258"/>
    </row>
    <row r="2" ht="12.75">
      <c r="A2" s="183"/>
    </row>
    <row r="3" ht="12.75">
      <c r="A3" s="183"/>
    </row>
    <row r="4" ht="12.75">
      <c r="A4" s="183"/>
    </row>
    <row r="5" ht="12.75">
      <c r="A5" s="183"/>
    </row>
    <row r="6" ht="12.75">
      <c r="A6" s="183"/>
    </row>
    <row r="7" ht="12.75">
      <c r="A7" s="347"/>
    </row>
    <row r="8" spans="1:4" ht="12.75">
      <c r="A8" s="2259" t="s">
        <v>2191</v>
      </c>
      <c r="B8" s="2259"/>
      <c r="C8" s="2259"/>
      <c r="D8" s="2259"/>
    </row>
    <row r="9" ht="12.75">
      <c r="A9" s="283"/>
    </row>
    <row r="10" ht="12.75">
      <c r="A10" s="283"/>
    </row>
    <row r="11" ht="12.75">
      <c r="A11" s="283"/>
    </row>
    <row r="12" ht="12.75">
      <c r="A12" s="283"/>
    </row>
    <row r="13" spans="1:4" ht="13.5" thickBot="1">
      <c r="A13" s="283"/>
      <c r="B13" s="72"/>
      <c r="C13" s="89"/>
      <c r="D13" s="89" t="s">
        <v>1332</v>
      </c>
    </row>
    <row r="14" spans="1:4" ht="12.75" customHeight="1">
      <c r="A14" s="2267" t="s">
        <v>2192</v>
      </c>
      <c r="B14" s="2269">
        <v>2016</v>
      </c>
      <c r="C14" s="2269">
        <v>2017</v>
      </c>
      <c r="D14" s="2265">
        <v>2018</v>
      </c>
    </row>
    <row r="15" spans="1:4" ht="13.5" customHeight="1" thickBot="1">
      <c r="A15" s="2268"/>
      <c r="B15" s="2270"/>
      <c r="C15" s="2270"/>
      <c r="D15" s="2266"/>
    </row>
    <row r="16" spans="1:4" ht="12.75">
      <c r="A16" s="177" t="s">
        <v>2193</v>
      </c>
      <c r="B16" s="348">
        <v>700</v>
      </c>
      <c r="C16" s="348">
        <v>700</v>
      </c>
      <c r="D16" s="164">
        <v>700</v>
      </c>
    </row>
    <row r="17" spans="1:4" ht="12.75">
      <c r="A17" s="176" t="s">
        <v>2194</v>
      </c>
      <c r="B17" s="349">
        <v>400</v>
      </c>
      <c r="C17" s="349">
        <v>400</v>
      </c>
      <c r="D17" s="350">
        <v>400</v>
      </c>
    </row>
    <row r="18" spans="1:4" ht="12.75">
      <c r="A18" s="166"/>
      <c r="B18" s="351"/>
      <c r="C18" s="351"/>
      <c r="D18" s="162"/>
    </row>
    <row r="19" spans="1:4" ht="13.5" thickBot="1">
      <c r="A19" s="352"/>
      <c r="B19" s="353"/>
      <c r="C19" s="353"/>
      <c r="D19" s="184"/>
    </row>
    <row r="20" spans="1:4" ht="13.5" thickBot="1">
      <c r="A20" s="185" t="s">
        <v>1335</v>
      </c>
      <c r="B20" s="354">
        <f>SUM(B16:B19)</f>
        <v>1100</v>
      </c>
      <c r="C20" s="354">
        <f>SUM(C16:C19)</f>
        <v>1100</v>
      </c>
      <c r="D20" s="355">
        <f>SUM(D16:D19)</f>
        <v>1100</v>
      </c>
    </row>
  </sheetData>
  <sheetProtection/>
  <mergeCells count="6">
    <mergeCell ref="A1:D1"/>
    <mergeCell ref="D14:D15"/>
    <mergeCell ref="A14:A15"/>
    <mergeCell ref="B14:B15"/>
    <mergeCell ref="C14:C15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1.8515625" style="61" bestFit="1" customWidth="1"/>
    <col min="2" max="2" width="11.57421875" style="61" customWidth="1"/>
    <col min="3" max="3" width="11.00390625" style="61" customWidth="1"/>
    <col min="4" max="5" width="12.00390625" style="67" customWidth="1"/>
  </cols>
  <sheetData>
    <row r="1" spans="1:5" ht="12.75">
      <c r="A1" s="2258" t="s">
        <v>422</v>
      </c>
      <c r="B1" s="2258"/>
      <c r="C1" s="2258"/>
      <c r="D1" s="2258"/>
      <c r="E1" s="2258"/>
    </row>
    <row r="3" ht="12.75">
      <c r="A3" s="183"/>
    </row>
    <row r="4" ht="12.75">
      <c r="A4" s="183"/>
    </row>
    <row r="5" ht="12.75">
      <c r="A5" s="175"/>
    </row>
    <row r="6" spans="1:5" ht="12.75">
      <c r="A6" s="2259" t="s">
        <v>2195</v>
      </c>
      <c r="B6" s="2259"/>
      <c r="C6" s="2259"/>
      <c r="D6" s="2259"/>
      <c r="E6" s="2259"/>
    </row>
    <row r="7" ht="12.75">
      <c r="A7" s="175"/>
    </row>
    <row r="8" ht="12.75">
      <c r="A8" s="283"/>
    </row>
    <row r="9" ht="12.75">
      <c r="A9" s="283"/>
    </row>
    <row r="10" ht="12.75">
      <c r="A10" s="283"/>
    </row>
    <row r="11" ht="12.75">
      <c r="A11" s="283"/>
    </row>
    <row r="12" ht="12.75">
      <c r="A12" s="323" t="s">
        <v>1333</v>
      </c>
    </row>
    <row r="13" spans="1:5" ht="13.5" thickBot="1">
      <c r="A13" s="323"/>
      <c r="C13" s="89"/>
      <c r="D13" s="89"/>
      <c r="E13" s="89" t="s">
        <v>1332</v>
      </c>
    </row>
    <row r="14" spans="1:5" ht="13.5" thickBot="1">
      <c r="A14" s="185" t="s">
        <v>1334</v>
      </c>
      <c r="B14" s="127">
        <v>2016</v>
      </c>
      <c r="C14" s="95">
        <v>2017</v>
      </c>
      <c r="D14" s="356">
        <v>2018</v>
      </c>
      <c r="E14" s="357">
        <v>2019</v>
      </c>
    </row>
    <row r="15" spans="1:5" ht="12.75">
      <c r="A15" s="177" t="s">
        <v>2196</v>
      </c>
      <c r="B15" s="286">
        <v>31404</v>
      </c>
      <c r="C15" s="358">
        <v>30000</v>
      </c>
      <c r="D15" s="358">
        <v>30000</v>
      </c>
      <c r="E15" s="169">
        <v>30000</v>
      </c>
    </row>
    <row r="16" spans="1:5" ht="12.75">
      <c r="A16" s="176" t="s">
        <v>2197</v>
      </c>
      <c r="B16" s="163">
        <v>289200</v>
      </c>
      <c r="C16" s="161">
        <v>290000</v>
      </c>
      <c r="D16" s="161">
        <v>290000</v>
      </c>
      <c r="E16" s="165">
        <v>290000</v>
      </c>
    </row>
    <row r="17" spans="1:5" ht="12.75">
      <c r="A17" s="176" t="s">
        <v>2013</v>
      </c>
      <c r="B17" s="163">
        <v>32000</v>
      </c>
      <c r="C17" s="161">
        <v>32000</v>
      </c>
      <c r="D17" s="161">
        <v>32000</v>
      </c>
      <c r="E17" s="165">
        <v>32000</v>
      </c>
    </row>
    <row r="18" spans="1:5" ht="12.75">
      <c r="A18" s="176" t="s">
        <v>2198</v>
      </c>
      <c r="B18" s="163">
        <v>618</v>
      </c>
      <c r="C18" s="161">
        <v>500</v>
      </c>
      <c r="D18" s="161">
        <v>500</v>
      </c>
      <c r="E18" s="165">
        <v>500</v>
      </c>
    </row>
    <row r="19" spans="1:5" ht="12.75">
      <c r="A19" s="150" t="s">
        <v>2121</v>
      </c>
      <c r="B19" s="163">
        <v>284638</v>
      </c>
      <c r="C19" s="161">
        <v>280000</v>
      </c>
      <c r="D19" s="161">
        <v>230000</v>
      </c>
      <c r="E19" s="165">
        <v>230000</v>
      </c>
    </row>
    <row r="20" spans="1:5" ht="12.75">
      <c r="A20" s="176" t="s">
        <v>509</v>
      </c>
      <c r="B20" s="163">
        <v>58858</v>
      </c>
      <c r="C20" s="161">
        <v>50000</v>
      </c>
      <c r="D20" s="161">
        <v>50000</v>
      </c>
      <c r="E20" s="165">
        <v>50000</v>
      </c>
    </row>
    <row r="21" spans="1:5" ht="12.75">
      <c r="A21" s="176" t="s">
        <v>2123</v>
      </c>
      <c r="B21" s="163">
        <v>500</v>
      </c>
      <c r="C21" s="161">
        <v>500</v>
      </c>
      <c r="D21" s="161">
        <v>500</v>
      </c>
      <c r="E21" s="165">
        <v>500</v>
      </c>
    </row>
    <row r="22" spans="1:5" ht="12.75">
      <c r="A22" s="176" t="s">
        <v>510</v>
      </c>
      <c r="B22" s="163">
        <v>50000</v>
      </c>
      <c r="C22" s="161">
        <v>200000</v>
      </c>
      <c r="D22" s="161">
        <v>50000</v>
      </c>
      <c r="E22" s="165">
        <v>50000</v>
      </c>
    </row>
    <row r="23" spans="1:5" ht="13.5" thickBot="1">
      <c r="A23" s="359" t="s">
        <v>454</v>
      </c>
      <c r="B23" s="289">
        <v>13535</v>
      </c>
      <c r="C23" s="168">
        <v>0</v>
      </c>
      <c r="D23" s="168">
        <v>0</v>
      </c>
      <c r="E23" s="167">
        <v>0</v>
      </c>
    </row>
    <row r="24" spans="1:5" ht="13.5" thickBot="1">
      <c r="A24" s="185" t="s">
        <v>1333</v>
      </c>
      <c r="B24" s="360">
        <f>SUM(B15:B23)</f>
        <v>760753</v>
      </c>
      <c r="C24" s="354">
        <f>SUM(C15:C23)</f>
        <v>883000</v>
      </c>
      <c r="D24" s="354">
        <f>SUM(D15:D23)</f>
        <v>683000</v>
      </c>
      <c r="E24" s="355">
        <f>SUM(E15:E23)</f>
        <v>683000</v>
      </c>
    </row>
    <row r="25" ht="12.75">
      <c r="A25" s="283"/>
    </row>
    <row r="26" ht="12.75">
      <c r="A26" s="283"/>
    </row>
    <row r="27" ht="12.75">
      <c r="A27" s="283"/>
    </row>
    <row r="28" ht="12.75">
      <c r="A28" s="323" t="s">
        <v>1336</v>
      </c>
    </row>
    <row r="29" spans="1:5" ht="13.5" thickBot="1">
      <c r="A29" s="323"/>
      <c r="C29" s="183"/>
      <c r="D29" s="183"/>
      <c r="E29" s="183" t="s">
        <v>1332</v>
      </c>
    </row>
    <row r="30" spans="1:5" ht="13.5" thickBot="1">
      <c r="A30" s="185" t="s">
        <v>1334</v>
      </c>
      <c r="B30" s="95">
        <v>2016</v>
      </c>
      <c r="C30" s="95">
        <v>2017</v>
      </c>
      <c r="D30" s="361">
        <v>2018</v>
      </c>
      <c r="E30" s="362">
        <v>2019</v>
      </c>
    </row>
    <row r="31" spans="1:5" ht="12.75">
      <c r="A31" s="177" t="s">
        <v>2014</v>
      </c>
      <c r="B31" s="358">
        <v>304886</v>
      </c>
      <c r="C31" s="358">
        <v>300000</v>
      </c>
      <c r="D31" s="358">
        <v>300000</v>
      </c>
      <c r="E31" s="169">
        <v>300000</v>
      </c>
    </row>
    <row r="32" spans="1:5" ht="12.75">
      <c r="A32" s="176" t="s">
        <v>512</v>
      </c>
      <c r="B32" s="161">
        <v>74988</v>
      </c>
      <c r="C32" s="161">
        <v>75000</v>
      </c>
      <c r="D32" s="161">
        <v>80000</v>
      </c>
      <c r="E32" s="165">
        <v>80000</v>
      </c>
    </row>
    <row r="33" spans="1:5" ht="12.75">
      <c r="A33" s="176" t="s">
        <v>2015</v>
      </c>
      <c r="B33" s="161">
        <v>222560</v>
      </c>
      <c r="C33" s="161">
        <v>220000</v>
      </c>
      <c r="D33" s="161">
        <v>210000</v>
      </c>
      <c r="E33" s="165">
        <v>210000</v>
      </c>
    </row>
    <row r="34" spans="1:5" ht="12.75">
      <c r="A34" s="176" t="s">
        <v>2125</v>
      </c>
      <c r="B34" s="161">
        <v>31769</v>
      </c>
      <c r="C34" s="161">
        <v>30000</v>
      </c>
      <c r="D34" s="161">
        <v>35000</v>
      </c>
      <c r="E34" s="165">
        <v>35000</v>
      </c>
    </row>
    <row r="35" spans="1:5" ht="12.75">
      <c r="A35" s="187" t="s">
        <v>2124</v>
      </c>
      <c r="B35" s="161">
        <v>12221</v>
      </c>
      <c r="C35" s="161">
        <v>10000</v>
      </c>
      <c r="D35" s="161">
        <v>20000</v>
      </c>
      <c r="E35" s="165">
        <v>20000</v>
      </c>
    </row>
    <row r="36" spans="1:5" ht="12.75">
      <c r="A36" s="176" t="s">
        <v>2126</v>
      </c>
      <c r="B36" s="161">
        <v>0</v>
      </c>
      <c r="C36" s="161"/>
      <c r="D36" s="161"/>
      <c r="E36" s="165"/>
    </row>
    <row r="37" spans="1:5" ht="12.75">
      <c r="A37" s="177" t="s">
        <v>2017</v>
      </c>
      <c r="B37" s="168">
        <v>76134</v>
      </c>
      <c r="C37" s="168">
        <v>220000</v>
      </c>
      <c r="D37" s="161"/>
      <c r="E37" s="165"/>
    </row>
    <row r="38" spans="1:5" ht="12.75">
      <c r="A38" s="176" t="s">
        <v>2018</v>
      </c>
      <c r="B38" s="168">
        <v>20650</v>
      </c>
      <c r="C38" s="168">
        <v>20482</v>
      </c>
      <c r="D38" s="161">
        <v>29408</v>
      </c>
      <c r="E38" s="165">
        <v>28334</v>
      </c>
    </row>
    <row r="39" spans="1:5" ht="13.5" thickBot="1">
      <c r="A39" s="187" t="s">
        <v>1345</v>
      </c>
      <c r="B39" s="168">
        <v>17545</v>
      </c>
      <c r="C39" s="168">
        <v>7518</v>
      </c>
      <c r="D39" s="168">
        <v>8592</v>
      </c>
      <c r="E39" s="167">
        <v>9666</v>
      </c>
    </row>
    <row r="40" spans="1:5" ht="13.5" thickBot="1">
      <c r="A40" s="185" t="s">
        <v>1336</v>
      </c>
      <c r="B40" s="354">
        <f>SUM(B31:B39)</f>
        <v>760753</v>
      </c>
      <c r="C40" s="354">
        <f>SUM(C31:C39)</f>
        <v>883000</v>
      </c>
      <c r="D40" s="354">
        <f>SUM(D31:D39)</f>
        <v>683000</v>
      </c>
      <c r="E40" s="355">
        <f>SUM(E31:E39)</f>
        <v>683000</v>
      </c>
    </row>
    <row r="41" ht="12.75">
      <c r="C41" s="323"/>
    </row>
  </sheetData>
  <sheetProtection/>
  <mergeCells count="2">
    <mergeCell ref="A6:E6"/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8"/>
  <sheetViews>
    <sheetView zoomScalePageLayoutView="0" workbookViewId="0" topLeftCell="A1">
      <selection activeCell="A1" sqref="A1:A16384"/>
    </sheetView>
  </sheetViews>
  <sheetFormatPr defaultColWidth="9.140625" defaultRowHeight="12.75"/>
  <cols>
    <col min="2" max="2" width="5.28125" style="6" bestFit="1" customWidth="1"/>
    <col min="3" max="3" width="46.7109375" style="0" bestFit="1" customWidth="1"/>
    <col min="4" max="4" width="12.8515625" style="390" bestFit="1" customWidth="1"/>
    <col min="5" max="5" width="13.7109375" style="390" customWidth="1"/>
    <col min="6" max="6" width="46.421875" style="0" customWidth="1"/>
    <col min="7" max="7" width="12.8515625" style="0" bestFit="1" customWidth="1"/>
    <col min="8" max="8" width="13.421875" style="0" customWidth="1"/>
  </cols>
  <sheetData>
    <row r="1" spans="2:10" ht="12.75">
      <c r="B1" s="411" t="s">
        <v>423</v>
      </c>
      <c r="C1" s="174"/>
      <c r="D1" s="417"/>
      <c r="E1" s="417"/>
      <c r="F1" s="174"/>
      <c r="G1" s="174"/>
      <c r="H1" s="174"/>
      <c r="I1" s="174"/>
      <c r="J1" s="174"/>
    </row>
    <row r="2" spans="2:8" ht="12.75">
      <c r="B2" s="519"/>
      <c r="C2" s="55"/>
      <c r="D2" s="505"/>
      <c r="E2" s="505"/>
      <c r="F2" s="55"/>
      <c r="G2" s="55"/>
      <c r="H2" s="55"/>
    </row>
    <row r="3" spans="2:7" ht="15.75" customHeight="1">
      <c r="B3" s="2275" t="s">
        <v>859</v>
      </c>
      <c r="C3" s="2275"/>
      <c r="D3" s="2275"/>
      <c r="E3" s="2275"/>
      <c r="F3" s="2275"/>
      <c r="G3" s="2275"/>
    </row>
    <row r="4" spans="2:8" ht="13.5" thickBot="1">
      <c r="B4" s="57"/>
      <c r="C4" s="57"/>
      <c r="D4" s="506"/>
      <c r="E4" s="506"/>
      <c r="F4" s="56"/>
      <c r="G4" s="417"/>
      <c r="H4" s="715" t="s">
        <v>847</v>
      </c>
    </row>
    <row r="5" spans="2:8" ht="13.5" thickBot="1">
      <c r="B5" s="2273" t="s">
        <v>717</v>
      </c>
      <c r="C5" s="2281" t="s">
        <v>718</v>
      </c>
      <c r="D5" s="2282"/>
      <c r="E5" s="2282"/>
      <c r="F5" s="2281" t="s">
        <v>719</v>
      </c>
      <c r="G5" s="2282"/>
      <c r="H5" s="2282"/>
    </row>
    <row r="6" spans="2:8" ht="13.5" thickBot="1">
      <c r="B6" s="2274"/>
      <c r="C6" s="435" t="s">
        <v>1334</v>
      </c>
      <c r="D6" s="507" t="s">
        <v>684</v>
      </c>
      <c r="E6" s="507" t="s">
        <v>1657</v>
      </c>
      <c r="F6" s="435" t="s">
        <v>1334</v>
      </c>
      <c r="G6" s="447" t="str">
        <f>+D6</f>
        <v>Eredeti ei.</v>
      </c>
      <c r="H6" s="447" t="str">
        <f>+E6</f>
        <v>Teljesítés</v>
      </c>
    </row>
    <row r="7" spans="2:8" ht="13.5" thickBot="1">
      <c r="B7" s="58" t="s">
        <v>720</v>
      </c>
      <c r="C7" s="436" t="s">
        <v>495</v>
      </c>
      <c r="D7" s="2277" t="s">
        <v>721</v>
      </c>
      <c r="E7" s="2278"/>
      <c r="F7" s="436" t="s">
        <v>722</v>
      </c>
      <c r="G7" s="2279" t="s">
        <v>723</v>
      </c>
      <c r="H7" s="2280"/>
    </row>
    <row r="8" spans="2:8" ht="12.75">
      <c r="B8" s="520" t="s">
        <v>2106</v>
      </c>
      <c r="C8" s="438" t="s">
        <v>596</v>
      </c>
      <c r="D8" s="508">
        <f>SUM(3_Város_össz!B7)</f>
        <v>286474663</v>
      </c>
      <c r="E8" s="508">
        <v>301157114</v>
      </c>
      <c r="F8" s="437" t="s">
        <v>2014</v>
      </c>
      <c r="G8" s="448">
        <v>304886000</v>
      </c>
      <c r="H8" s="448">
        <v>362036939</v>
      </c>
    </row>
    <row r="9" spans="2:8" ht="12.75">
      <c r="B9" s="520" t="s">
        <v>2107</v>
      </c>
      <c r="C9" s="438" t="s">
        <v>2120</v>
      </c>
      <c r="D9" s="509">
        <f>SUM(3_Város_össz!B12)</f>
        <v>321818000</v>
      </c>
      <c r="E9" s="509">
        <v>332932266</v>
      </c>
      <c r="F9" s="438" t="s">
        <v>474</v>
      </c>
      <c r="G9" s="448">
        <v>74988000</v>
      </c>
      <c r="H9" s="448">
        <v>88734579</v>
      </c>
    </row>
    <row r="10" spans="2:8" ht="12.75">
      <c r="B10" s="521" t="s">
        <v>2108</v>
      </c>
      <c r="C10" s="59" t="s">
        <v>597</v>
      </c>
      <c r="D10" s="509">
        <f>SUM(3_Város_össz!B22)</f>
        <v>31404000</v>
      </c>
      <c r="E10" s="509">
        <v>65672868</v>
      </c>
      <c r="F10" s="438" t="s">
        <v>598</v>
      </c>
      <c r="G10" s="448">
        <v>221560000</v>
      </c>
      <c r="H10" s="448">
        <v>217389485</v>
      </c>
    </row>
    <row r="11" spans="2:8" ht="12.75">
      <c r="B11" s="521" t="s">
        <v>599</v>
      </c>
      <c r="C11" s="438" t="s">
        <v>2122</v>
      </c>
      <c r="D11" s="509">
        <f>SUM(3_Város_össz!B34)</f>
        <v>6727337</v>
      </c>
      <c r="E11" s="509"/>
      <c r="F11" s="438" t="s">
        <v>476</v>
      </c>
      <c r="G11" s="448">
        <v>12221000</v>
      </c>
      <c r="H11" s="448">
        <v>13977500</v>
      </c>
    </row>
    <row r="12" spans="2:8" ht="12.75">
      <c r="B12" s="522" t="s">
        <v>600</v>
      </c>
      <c r="C12" s="158" t="s">
        <v>1591</v>
      </c>
      <c r="D12" s="508"/>
      <c r="E12" s="508">
        <v>112701454</v>
      </c>
      <c r="F12" s="438" t="s">
        <v>601</v>
      </c>
      <c r="G12" s="448">
        <v>32769000</v>
      </c>
      <c r="H12" s="448">
        <v>47858061</v>
      </c>
    </row>
    <row r="13" spans="2:8" ht="12.75">
      <c r="B13" s="522" t="s">
        <v>602</v>
      </c>
      <c r="C13" s="158"/>
      <c r="D13" s="509"/>
      <c r="E13" s="509"/>
      <c r="F13" s="438" t="s">
        <v>712</v>
      </c>
      <c r="G13" s="449">
        <f>SUM(3_Város_össz!O46)</f>
        <v>0</v>
      </c>
      <c r="H13" s="449">
        <f>SUM(3_Város_össz!P46)</f>
        <v>0</v>
      </c>
    </row>
    <row r="14" spans="2:8" ht="13.5" thickBot="1">
      <c r="B14" s="522" t="s">
        <v>603</v>
      </c>
      <c r="C14" s="440" t="s">
        <v>1590</v>
      </c>
      <c r="D14" s="510">
        <v>-52130663</v>
      </c>
      <c r="E14" s="510">
        <v>76490825</v>
      </c>
      <c r="F14" s="439" t="s">
        <v>1590</v>
      </c>
      <c r="G14" s="450"/>
      <c r="H14" s="450"/>
    </row>
    <row r="15" spans="2:8" ht="13.5" thickBot="1">
      <c r="B15" s="523" t="s">
        <v>630</v>
      </c>
      <c r="C15" s="441" t="s">
        <v>604</v>
      </c>
      <c r="D15" s="457">
        <f>SUM(D8:D14)</f>
        <v>594293337</v>
      </c>
      <c r="E15" s="457">
        <f>SUM(E8:E14)</f>
        <v>888954527</v>
      </c>
      <c r="F15" s="441" t="s">
        <v>629</v>
      </c>
      <c r="G15" s="451">
        <f>SUM(G8:G14)</f>
        <v>646424000</v>
      </c>
      <c r="H15" s="451">
        <f>SUM(H8:H14)</f>
        <v>729996564</v>
      </c>
    </row>
    <row r="16" spans="2:8" ht="12.75">
      <c r="B16" s="520" t="s">
        <v>633</v>
      </c>
      <c r="C16" s="443" t="s">
        <v>631</v>
      </c>
      <c r="D16" s="511">
        <f>D17+D18</f>
        <v>0</v>
      </c>
      <c r="E16" s="511">
        <f>E17+E18</f>
        <v>20288070</v>
      </c>
      <c r="F16" s="442" t="s">
        <v>632</v>
      </c>
      <c r="G16" s="452"/>
      <c r="H16" s="452"/>
    </row>
    <row r="17" spans="2:8" ht="12.75">
      <c r="B17" s="520" t="s">
        <v>636</v>
      </c>
      <c r="C17" s="442" t="s">
        <v>634</v>
      </c>
      <c r="D17" s="512"/>
      <c r="E17" s="512">
        <v>9989260</v>
      </c>
      <c r="F17" s="442" t="s">
        <v>635</v>
      </c>
      <c r="G17" s="453"/>
      <c r="H17" s="453"/>
    </row>
    <row r="18" spans="2:8" ht="12.75">
      <c r="B18" s="520" t="s">
        <v>638</v>
      </c>
      <c r="C18" s="442" t="s">
        <v>1762</v>
      </c>
      <c r="D18" s="512"/>
      <c r="E18" s="512">
        <v>10298810</v>
      </c>
      <c r="F18" s="443" t="s">
        <v>637</v>
      </c>
      <c r="G18" s="453"/>
      <c r="H18" s="453"/>
    </row>
    <row r="19" spans="2:8" ht="12.75">
      <c r="B19" s="520" t="s">
        <v>641</v>
      </c>
      <c r="C19" s="442" t="s">
        <v>639</v>
      </c>
      <c r="D19" s="513">
        <f>+D20+D21</f>
        <v>0</v>
      </c>
      <c r="E19" s="513">
        <f>+E20+E21</f>
        <v>0</v>
      </c>
      <c r="F19" s="442" t="s">
        <v>640</v>
      </c>
      <c r="G19" s="453"/>
      <c r="H19" s="453"/>
    </row>
    <row r="20" spans="2:8" ht="12.75">
      <c r="B20" s="520" t="s">
        <v>769</v>
      </c>
      <c r="C20" s="443" t="s">
        <v>642</v>
      </c>
      <c r="D20" s="514"/>
      <c r="E20" s="514"/>
      <c r="F20" s="437" t="s">
        <v>768</v>
      </c>
      <c r="G20" s="452"/>
      <c r="H20" s="452"/>
    </row>
    <row r="21" spans="2:8" ht="12.75">
      <c r="B21" s="520" t="s">
        <v>772</v>
      </c>
      <c r="C21" s="442" t="s">
        <v>770</v>
      </c>
      <c r="D21" s="512"/>
      <c r="E21" s="512"/>
      <c r="F21" s="438" t="s">
        <v>771</v>
      </c>
      <c r="G21" s="453"/>
      <c r="H21" s="453"/>
    </row>
    <row r="22" spans="2:8" ht="12.75">
      <c r="B22" s="520" t="s">
        <v>775</v>
      </c>
      <c r="C22" s="442" t="s">
        <v>773</v>
      </c>
      <c r="D22" s="512"/>
      <c r="E22" s="512"/>
      <c r="F22" s="438" t="s">
        <v>774</v>
      </c>
      <c r="G22" s="453"/>
      <c r="H22" s="453"/>
    </row>
    <row r="23" spans="2:8" s="204" customFormat="1" ht="13.5" thickBot="1">
      <c r="B23" s="520" t="s">
        <v>776</v>
      </c>
      <c r="C23" s="459" t="s">
        <v>1595</v>
      </c>
      <c r="D23" s="515"/>
      <c r="E23" s="515"/>
      <c r="F23" s="444" t="s">
        <v>1592</v>
      </c>
      <c r="G23" s="454"/>
      <c r="H23" s="454">
        <v>9989260</v>
      </c>
    </row>
    <row r="24" spans="2:8" ht="13.5" thickBot="1">
      <c r="B24" s="524" t="s">
        <v>777</v>
      </c>
      <c r="C24" s="445" t="s">
        <v>1589</v>
      </c>
      <c r="D24" s="516">
        <f>+D16+D19+D22+D23</f>
        <v>0</v>
      </c>
      <c r="E24" s="516">
        <f>+E16+E19+E22+E23</f>
        <v>20288070</v>
      </c>
      <c r="F24" s="445" t="s">
        <v>1588</v>
      </c>
      <c r="G24" s="455">
        <f>SUM(G16:G23)</f>
        <v>0</v>
      </c>
      <c r="H24" s="455">
        <f>SUM(H16:H23)</f>
        <v>9989260</v>
      </c>
    </row>
    <row r="25" spans="2:8" ht="13.5" thickBot="1">
      <c r="B25" s="525" t="s">
        <v>779</v>
      </c>
      <c r="C25" s="446" t="s">
        <v>737</v>
      </c>
      <c r="D25" s="458">
        <f>D24+D15</f>
        <v>594293337</v>
      </c>
      <c r="E25" s="458">
        <f>E24+E15</f>
        <v>909242597</v>
      </c>
      <c r="F25" s="446" t="s">
        <v>778</v>
      </c>
      <c r="G25" s="456">
        <f>+G15+G24</f>
        <v>646424000</v>
      </c>
      <c r="H25" s="456">
        <f>+H15+H24</f>
        <v>739985824</v>
      </c>
    </row>
    <row r="26" spans="2:8" ht="13.5" thickBot="1">
      <c r="B26" s="524" t="s">
        <v>782</v>
      </c>
      <c r="C26" s="446" t="s">
        <v>780</v>
      </c>
      <c r="D26" s="458">
        <f>IF(D15-G15&lt;0,G15-D15,"0")</f>
        <v>52130663</v>
      </c>
      <c r="E26" s="458" t="str">
        <f>IF(E15-H15&lt;0,H15-E15,"0")</f>
        <v>0</v>
      </c>
      <c r="F26" s="446" t="s">
        <v>781</v>
      </c>
      <c r="G26" s="456" t="str">
        <f>IF(D15-G15&gt;0,D15-G15,"0")</f>
        <v>0</v>
      </c>
      <c r="H26" s="456">
        <f>IF(E15-H15&gt;0,E15-H15,"0")</f>
        <v>158957963</v>
      </c>
    </row>
    <row r="27" spans="2:8" ht="26.25" thickBot="1">
      <c r="B27" s="523" t="s">
        <v>804</v>
      </c>
      <c r="C27" s="446" t="s">
        <v>783</v>
      </c>
      <c r="D27" s="458">
        <f>IF(D15+D24-G25&lt;0,G25-(D15+D24),"0")</f>
        <v>52130663</v>
      </c>
      <c r="E27" s="458" t="str">
        <f>IF(E15+E24-H25&lt;0,H25-(E15+E24),"0")</f>
        <v>0</v>
      </c>
      <c r="F27" s="446" t="s">
        <v>394</v>
      </c>
      <c r="G27" s="456" t="str">
        <f>IF(D15+D24-G25&gt;0,D15+D24-G25,"0")</f>
        <v>0</v>
      </c>
      <c r="H27" s="456">
        <f>IF(E15+E24-H25&gt;0,E15+E24-H25,"0")</f>
        <v>169256773</v>
      </c>
    </row>
    <row r="28" spans="2:8" ht="12.75">
      <c r="B28" s="519"/>
      <c r="C28" s="55"/>
      <c r="D28" s="505"/>
      <c r="E28" s="505"/>
      <c r="F28" s="55"/>
      <c r="G28" s="55"/>
      <c r="H28" s="55"/>
    </row>
    <row r="29" spans="2:7" s="8" customFormat="1" ht="20.25" customHeight="1">
      <c r="B29" s="2276" t="s">
        <v>858</v>
      </c>
      <c r="C29" s="2276"/>
      <c r="D29" s="2276"/>
      <c r="E29" s="2276"/>
      <c r="F29" s="2276"/>
      <c r="G29" s="2276"/>
    </row>
    <row r="30" spans="2:8" s="8" customFormat="1" ht="16.5" thickBot="1">
      <c r="B30" s="502"/>
      <c r="C30" s="502"/>
      <c r="D30" s="502"/>
      <c r="E30" s="502"/>
      <c r="F30" s="502"/>
      <c r="G30" s="417"/>
      <c r="H30" s="417"/>
    </row>
    <row r="31" spans="2:8" ht="13.5" thickBot="1">
      <c r="B31" s="2271" t="s">
        <v>717</v>
      </c>
      <c r="C31" s="2281" t="s">
        <v>718</v>
      </c>
      <c r="D31" s="2282"/>
      <c r="E31" s="2282"/>
      <c r="F31" s="2281" t="s">
        <v>719</v>
      </c>
      <c r="G31" s="2282"/>
      <c r="H31" s="2282"/>
    </row>
    <row r="32" spans="2:8" ht="13.5" thickBot="1">
      <c r="B32" s="2272"/>
      <c r="C32" s="435" t="s">
        <v>1334</v>
      </c>
      <c r="D32" s="507" t="s">
        <v>684</v>
      </c>
      <c r="E32" s="507" t="s">
        <v>1657</v>
      </c>
      <c r="F32" s="435" t="s">
        <v>1334</v>
      </c>
      <c r="G32" s="447" t="str">
        <f>+D32</f>
        <v>Eredeti ei.</v>
      </c>
      <c r="H32" s="447" t="str">
        <f>+E32</f>
        <v>Teljesítés</v>
      </c>
    </row>
    <row r="33" spans="2:8" ht="13.5" thickBot="1">
      <c r="B33" s="58" t="s">
        <v>720</v>
      </c>
      <c r="C33" s="436" t="s">
        <v>495</v>
      </c>
      <c r="D33" s="2277" t="s">
        <v>721</v>
      </c>
      <c r="E33" s="2278"/>
      <c r="F33" s="436" t="s">
        <v>722</v>
      </c>
      <c r="G33" s="2279" t="s">
        <v>723</v>
      </c>
      <c r="H33" s="2280"/>
    </row>
    <row r="34" spans="2:8" ht="12.75">
      <c r="B34" s="520" t="s">
        <v>2106</v>
      </c>
      <c r="C34" s="437" t="s">
        <v>785</v>
      </c>
      <c r="D34" s="508">
        <f>SUM(3_Város_össz!B42)</f>
        <v>50000000</v>
      </c>
      <c r="E34" s="508">
        <v>223190138</v>
      </c>
      <c r="F34" s="437" t="s">
        <v>2172</v>
      </c>
      <c r="G34" s="448">
        <v>76134000</v>
      </c>
      <c r="H34" s="448">
        <v>112703035</v>
      </c>
    </row>
    <row r="35" spans="2:8" ht="12.75">
      <c r="B35" s="520" t="s">
        <v>2107</v>
      </c>
      <c r="C35" s="438" t="s">
        <v>786</v>
      </c>
      <c r="D35" s="508">
        <f>SUM(3_Város_össz!B43)</f>
        <v>500000</v>
      </c>
      <c r="E35" s="508">
        <v>19964375</v>
      </c>
      <c r="F35" s="438" t="s">
        <v>2018</v>
      </c>
      <c r="G35" s="448">
        <v>20650000</v>
      </c>
      <c r="H35" s="448">
        <v>36039299</v>
      </c>
    </row>
    <row r="36" spans="2:8" ht="12.75">
      <c r="B36" s="520" t="s">
        <v>2108</v>
      </c>
      <c r="C36" s="438" t="s">
        <v>787</v>
      </c>
      <c r="D36" s="508">
        <f>SUM(3_Város_össz!B44)</f>
        <v>2000000</v>
      </c>
      <c r="E36" s="508">
        <v>1309009</v>
      </c>
      <c r="F36" s="438" t="s">
        <v>2173</v>
      </c>
      <c r="G36" s="448">
        <v>11101000</v>
      </c>
      <c r="H36" s="448">
        <v>462391</v>
      </c>
    </row>
    <row r="37" spans="2:8" ht="12.75">
      <c r="B37" s="520" t="s">
        <v>599</v>
      </c>
      <c r="C37" s="438" t="s">
        <v>788</v>
      </c>
      <c r="D37" s="508">
        <f>SUM(3_Város_össz!B45)</f>
        <v>0</v>
      </c>
      <c r="E37" s="508">
        <f>SUM(3_Város_össz!C45)</f>
        <v>0</v>
      </c>
      <c r="F37" s="438" t="s">
        <v>697</v>
      </c>
      <c r="G37" s="449">
        <v>6444000</v>
      </c>
      <c r="H37" s="449"/>
    </row>
    <row r="38" spans="2:8" ht="12.75">
      <c r="B38" s="520" t="s">
        <v>600</v>
      </c>
      <c r="C38" s="159" t="s">
        <v>789</v>
      </c>
      <c r="D38" s="508"/>
      <c r="E38" s="508"/>
      <c r="F38" s="438"/>
      <c r="G38" s="469"/>
      <c r="H38" s="469"/>
    </row>
    <row r="39" spans="2:8" ht="13.5" thickBot="1">
      <c r="B39" s="520" t="s">
        <v>602</v>
      </c>
      <c r="C39" s="434" t="s">
        <v>746</v>
      </c>
      <c r="D39" s="508">
        <v>52130663</v>
      </c>
      <c r="E39" s="508">
        <v>-76490825</v>
      </c>
      <c r="F39" s="434" t="s">
        <v>746</v>
      </c>
      <c r="G39" s="449"/>
      <c r="H39" s="449"/>
    </row>
    <row r="40" spans="2:8" ht="13.5" thickBot="1">
      <c r="B40" s="526" t="s">
        <v>603</v>
      </c>
      <c r="C40" s="445" t="s">
        <v>790</v>
      </c>
      <c r="D40" s="516">
        <f>SUM(D34:D39)</f>
        <v>104630663</v>
      </c>
      <c r="E40" s="516">
        <f>SUM(E34:E39)</f>
        <v>167972697</v>
      </c>
      <c r="F40" s="445" t="s">
        <v>791</v>
      </c>
      <c r="G40" s="455">
        <f>SUM(G34:G39)</f>
        <v>114329000</v>
      </c>
      <c r="H40" s="455">
        <f>SUM(H34:H39)</f>
        <v>149204725</v>
      </c>
    </row>
    <row r="41" spans="2:8" ht="12.75">
      <c r="B41" s="518" t="s">
        <v>630</v>
      </c>
      <c r="C41" s="460" t="s">
        <v>792</v>
      </c>
      <c r="D41" s="517">
        <f>D42</f>
        <v>9698337</v>
      </c>
      <c r="E41" s="517">
        <f>SUM(E42:E47)</f>
        <v>201932028</v>
      </c>
      <c r="F41" s="442" t="s">
        <v>706</v>
      </c>
      <c r="G41" s="470"/>
      <c r="H41" s="470">
        <v>220700000</v>
      </c>
    </row>
    <row r="42" spans="2:8" ht="12.75">
      <c r="B42" s="518" t="s">
        <v>633</v>
      </c>
      <c r="C42" s="461" t="s">
        <v>793</v>
      </c>
      <c r="D42" s="512">
        <v>9698337</v>
      </c>
      <c r="E42" s="512">
        <v>181232028</v>
      </c>
      <c r="F42" s="442" t="s">
        <v>794</v>
      </c>
      <c r="G42" s="453"/>
      <c r="H42" s="453"/>
    </row>
    <row r="43" spans="2:8" ht="12.75">
      <c r="B43" s="518" t="s">
        <v>636</v>
      </c>
      <c r="C43" s="461" t="s">
        <v>795</v>
      </c>
      <c r="D43" s="512"/>
      <c r="E43" s="512"/>
      <c r="F43" s="442" t="s">
        <v>796</v>
      </c>
      <c r="G43" s="453"/>
      <c r="H43" s="453"/>
    </row>
    <row r="44" spans="2:8" ht="12.75">
      <c r="B44" s="518" t="s">
        <v>638</v>
      </c>
      <c r="C44" s="461" t="s">
        <v>797</v>
      </c>
      <c r="D44" s="512"/>
      <c r="E44" s="512"/>
      <c r="F44" s="442" t="s">
        <v>798</v>
      </c>
      <c r="G44" s="453"/>
      <c r="H44" s="453"/>
    </row>
    <row r="45" spans="2:8" ht="12.75">
      <c r="B45" s="518" t="s">
        <v>641</v>
      </c>
      <c r="C45" s="461" t="s">
        <v>799</v>
      </c>
      <c r="D45" s="512"/>
      <c r="E45" s="512">
        <v>20700000</v>
      </c>
      <c r="F45" s="443" t="s">
        <v>637</v>
      </c>
      <c r="G45" s="453"/>
      <c r="H45" s="453"/>
    </row>
    <row r="46" spans="2:8" ht="12.75">
      <c r="B46" s="518" t="s">
        <v>769</v>
      </c>
      <c r="C46" s="462" t="s">
        <v>800</v>
      </c>
      <c r="D46" s="512"/>
      <c r="E46" s="512"/>
      <c r="F46" s="442" t="s">
        <v>801</v>
      </c>
      <c r="G46" s="453"/>
      <c r="H46" s="453"/>
    </row>
    <row r="47" spans="2:8" ht="12.75">
      <c r="B47" s="518" t="s">
        <v>772</v>
      </c>
      <c r="C47" s="463" t="s">
        <v>802</v>
      </c>
      <c r="D47" s="513">
        <f>+D48+D49+D50+D51+D52</f>
        <v>0</v>
      </c>
      <c r="E47" s="513">
        <f>+E48+E49+E50+E51+E52</f>
        <v>0</v>
      </c>
      <c r="F47" s="466" t="s">
        <v>803</v>
      </c>
      <c r="G47" s="453"/>
      <c r="H47" s="453"/>
    </row>
    <row r="48" spans="2:8" ht="12.75">
      <c r="B48" s="518" t="s">
        <v>775</v>
      </c>
      <c r="C48" s="462" t="s">
        <v>805</v>
      </c>
      <c r="D48" s="512"/>
      <c r="E48" s="512"/>
      <c r="F48" s="466" t="s">
        <v>806</v>
      </c>
      <c r="G48" s="453"/>
      <c r="H48" s="453"/>
    </row>
    <row r="49" spans="2:8" ht="12.75">
      <c r="B49" s="518" t="s">
        <v>776</v>
      </c>
      <c r="C49" s="462" t="s">
        <v>808</v>
      </c>
      <c r="D49" s="512"/>
      <c r="E49" s="512"/>
      <c r="F49" s="467" t="s">
        <v>714</v>
      </c>
      <c r="G49" s="453"/>
      <c r="H49" s="453"/>
    </row>
    <row r="50" spans="2:8" ht="12.75">
      <c r="B50" s="518" t="s">
        <v>777</v>
      </c>
      <c r="C50" s="461" t="s">
        <v>810</v>
      </c>
      <c r="D50" s="512"/>
      <c r="E50" s="512"/>
      <c r="F50" s="468"/>
      <c r="G50" s="453"/>
      <c r="H50" s="453"/>
    </row>
    <row r="51" spans="2:8" ht="12.75">
      <c r="B51" s="518" t="s">
        <v>779</v>
      </c>
      <c r="C51" s="464" t="s">
        <v>812</v>
      </c>
      <c r="D51" s="512"/>
      <c r="E51" s="512"/>
      <c r="F51" s="467"/>
      <c r="G51" s="453"/>
      <c r="H51" s="453"/>
    </row>
    <row r="52" spans="2:8" ht="13.5" thickBot="1">
      <c r="B52" s="518" t="s">
        <v>782</v>
      </c>
      <c r="C52" s="465" t="s">
        <v>814</v>
      </c>
      <c r="D52" s="512"/>
      <c r="E52" s="512"/>
      <c r="F52" s="468"/>
      <c r="G52" s="453"/>
      <c r="H52" s="453"/>
    </row>
    <row r="53" spans="2:8" ht="13.5" thickBot="1">
      <c r="B53" s="526" t="s">
        <v>804</v>
      </c>
      <c r="C53" s="445" t="s">
        <v>1586</v>
      </c>
      <c r="D53" s="516">
        <f>+D41+D47</f>
        <v>9698337</v>
      </c>
      <c r="E53" s="516">
        <f>+E41+E47</f>
        <v>201932028</v>
      </c>
      <c r="F53" s="445" t="s">
        <v>1587</v>
      </c>
      <c r="G53" s="455">
        <f>SUM(G41:G52)</f>
        <v>0</v>
      </c>
      <c r="H53" s="455">
        <f>SUM(H41:H52)</f>
        <v>220700000</v>
      </c>
    </row>
    <row r="54" spans="2:8" ht="13.5" thickBot="1">
      <c r="B54" s="526" t="s">
        <v>807</v>
      </c>
      <c r="C54" s="446" t="s">
        <v>738</v>
      </c>
      <c r="D54" s="458">
        <f>+D40+D53</f>
        <v>114329000</v>
      </c>
      <c r="E54" s="458">
        <f>+E40+E53</f>
        <v>369904725</v>
      </c>
      <c r="F54" s="446" t="s">
        <v>819</v>
      </c>
      <c r="G54" s="455">
        <f>G40+G53</f>
        <v>114329000</v>
      </c>
      <c r="H54" s="455">
        <f>H40+H53</f>
        <v>369904725</v>
      </c>
    </row>
    <row r="55" spans="2:8" ht="26.25" thickBot="1">
      <c r="B55" s="526" t="s">
        <v>809</v>
      </c>
      <c r="C55" s="446" t="s">
        <v>736</v>
      </c>
      <c r="D55" s="458">
        <f>G40-D40</f>
        <v>9698337</v>
      </c>
      <c r="E55" s="458">
        <f>H40-E40</f>
        <v>-18767972</v>
      </c>
      <c r="F55" s="446" t="s">
        <v>781</v>
      </c>
      <c r="G55" s="456" t="str">
        <f>IF(D40-G40&gt;0,D40-G40,"0")</f>
        <v>0</v>
      </c>
      <c r="H55" s="456">
        <f>IF(E40-H40&gt;0,E40-H40,"0")</f>
        <v>18767972</v>
      </c>
    </row>
    <row r="56" spans="2:8" ht="13.5" thickBot="1">
      <c r="B56" s="526" t="s">
        <v>811</v>
      </c>
      <c r="C56" s="446" t="s">
        <v>783</v>
      </c>
      <c r="D56" s="458">
        <f>G54-D54</f>
        <v>0</v>
      </c>
      <c r="E56" s="458">
        <f>H54-E54</f>
        <v>0</v>
      </c>
      <c r="F56" s="446" t="s">
        <v>784</v>
      </c>
      <c r="G56" s="455"/>
      <c r="H56" s="455"/>
    </row>
    <row r="57" spans="2:8" ht="13.5" thickBot="1">
      <c r="B57" s="519"/>
      <c r="C57" s="55"/>
      <c r="D57" s="505"/>
      <c r="E57" s="505"/>
      <c r="F57" s="55"/>
      <c r="G57" s="55"/>
      <c r="H57" s="55"/>
    </row>
    <row r="58" spans="2:8" s="65" customFormat="1" ht="13.5" thickBot="1">
      <c r="B58" s="527" t="s">
        <v>813</v>
      </c>
      <c r="C58" s="504" t="s">
        <v>739</v>
      </c>
      <c r="D58" s="577">
        <f>SUM(D25+D54)</f>
        <v>708622337</v>
      </c>
      <c r="E58" s="577">
        <f>SUM(E25+E54)</f>
        <v>1279147322</v>
      </c>
      <c r="F58" s="504" t="s">
        <v>741</v>
      </c>
      <c r="G58" s="577">
        <f>SUM(G25+G54)</f>
        <v>760753000</v>
      </c>
      <c r="H58" s="1200">
        <f>SUM(H25+H54)</f>
        <v>1109890549</v>
      </c>
    </row>
  </sheetData>
  <sheetProtection/>
  <mergeCells count="12">
    <mergeCell ref="C31:E31"/>
    <mergeCell ref="F31:H31"/>
    <mergeCell ref="B31:B32"/>
    <mergeCell ref="B5:B6"/>
    <mergeCell ref="B3:G3"/>
    <mergeCell ref="B29:G29"/>
    <mergeCell ref="D7:E7"/>
    <mergeCell ref="D33:E33"/>
    <mergeCell ref="G7:H7"/>
    <mergeCell ref="G33:H33"/>
    <mergeCell ref="C5:E5"/>
    <mergeCell ref="F5:H5"/>
  </mergeCells>
  <printOptions/>
  <pageMargins left="0.75" right="0.75" top="1" bottom="1" header="0.5" footer="0.5"/>
  <pageSetup fitToHeight="1" fitToWidth="1" horizontalDpi="600" verticalDpi="600" orientation="landscape" paperSize="8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8.140625" style="18" customWidth="1"/>
    <col min="2" max="2" width="19.28125" style="18" bestFit="1" customWidth="1"/>
    <col min="3" max="3" width="18.421875" style="18" bestFit="1" customWidth="1"/>
  </cols>
  <sheetData>
    <row r="1" spans="1:3" ht="15.75">
      <c r="A1" s="16" t="s">
        <v>424</v>
      </c>
      <c r="B1" s="16"/>
      <c r="C1" s="16"/>
    </row>
    <row r="4" spans="1:3" ht="15.75">
      <c r="A4" s="2283" t="s">
        <v>1661</v>
      </c>
      <c r="B4" s="2283"/>
      <c r="C4" s="2283"/>
    </row>
    <row r="5" spans="1:3" ht="15.75">
      <c r="A5" s="2284" t="s">
        <v>1667</v>
      </c>
      <c r="B5" s="2284"/>
      <c r="C5" s="2284"/>
    </row>
    <row r="7" spans="2:3" ht="16.5" thickBot="1">
      <c r="B7" s="928"/>
      <c r="C7" s="988" t="s">
        <v>847</v>
      </c>
    </row>
    <row r="8" spans="1:3" ht="15.75">
      <c r="A8" s="2285" t="s">
        <v>1662</v>
      </c>
      <c r="B8" s="953" t="s">
        <v>1663</v>
      </c>
      <c r="C8" s="954" t="s">
        <v>1664</v>
      </c>
    </row>
    <row r="9" spans="1:3" ht="16.5" thickBot="1">
      <c r="A9" s="2286"/>
      <c r="B9" s="955">
        <v>42370</v>
      </c>
      <c r="C9" s="956">
        <v>42735</v>
      </c>
    </row>
    <row r="10" spans="1:3" ht="15.75">
      <c r="A10" s="957" t="s">
        <v>2047</v>
      </c>
      <c r="B10" s="958">
        <v>211359145</v>
      </c>
      <c r="C10" s="959">
        <v>191220294</v>
      </c>
    </row>
    <row r="11" spans="1:3" ht="15.75">
      <c r="A11" s="960" t="s">
        <v>2110</v>
      </c>
      <c r="B11" s="961">
        <v>151435</v>
      </c>
      <c r="C11" s="962">
        <v>130687</v>
      </c>
    </row>
    <row r="12" spans="1:3" ht="15.75">
      <c r="A12" s="960" t="s">
        <v>2111</v>
      </c>
      <c r="B12" s="961">
        <v>66943</v>
      </c>
      <c r="C12" s="962">
        <v>65097</v>
      </c>
    </row>
    <row r="13" spans="1:3" ht="15.75">
      <c r="A13" s="960" t="s">
        <v>1665</v>
      </c>
      <c r="B13" s="961">
        <v>68930</v>
      </c>
      <c r="C13" s="962">
        <v>62458</v>
      </c>
    </row>
    <row r="14" spans="1:3" ht="16.5" thickBot="1">
      <c r="A14" s="960" t="s">
        <v>2112</v>
      </c>
      <c r="B14" s="961">
        <v>46051</v>
      </c>
      <c r="C14" s="962">
        <v>69405</v>
      </c>
    </row>
    <row r="15" spans="1:3" ht="16.5" thickBot="1">
      <c r="A15" s="963" t="s">
        <v>1666</v>
      </c>
      <c r="B15" s="964">
        <f>SUM(B10:B14)</f>
        <v>211692504</v>
      </c>
      <c r="C15" s="965">
        <f>SUM(C10:C14)</f>
        <v>191547941</v>
      </c>
    </row>
  </sheetData>
  <sheetProtection/>
  <mergeCells count="3">
    <mergeCell ref="A4:C4"/>
    <mergeCell ref="A5:C5"/>
    <mergeCell ref="A8:A9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5"/>
  <sheetViews>
    <sheetView zoomScalePageLayoutView="0" workbookViewId="0" topLeftCell="J1">
      <selection activeCell="B3" sqref="B3"/>
    </sheetView>
  </sheetViews>
  <sheetFormatPr defaultColWidth="9.140625" defaultRowHeight="12.75"/>
  <cols>
    <col min="1" max="1" width="3.57421875" style="60" bestFit="1" customWidth="1"/>
    <col min="2" max="2" width="43.8515625" style="61" customWidth="1"/>
    <col min="3" max="3" width="20.28125" style="61" customWidth="1"/>
    <col min="4" max="4" width="10.140625" style="61" bestFit="1" customWidth="1"/>
    <col min="5" max="5" width="12.28125" style="61" customWidth="1"/>
    <col min="6" max="8" width="10.8515625" style="61" bestFit="1" customWidth="1"/>
    <col min="9" max="9" width="10.28125" style="61" customWidth="1"/>
    <col min="10" max="10" width="12.28125" style="61" customWidth="1"/>
    <col min="11" max="11" width="12.8515625" style="61" customWidth="1"/>
    <col min="12" max="12" width="12.28125" style="61" customWidth="1"/>
    <col min="13" max="13" width="12.00390625" style="61" customWidth="1"/>
    <col min="14" max="14" width="11.140625" style="61" customWidth="1"/>
    <col min="15" max="15" width="10.421875" style="61" bestFit="1" customWidth="1"/>
    <col min="16" max="17" width="12.00390625" style="61" customWidth="1"/>
    <col min="18" max="18" width="11.7109375" style="61" customWidth="1"/>
    <col min="19" max="19" width="12.57421875" style="61" bestFit="1" customWidth="1"/>
    <col min="20" max="20" width="11.140625" style="50" bestFit="1" customWidth="1"/>
    <col min="21" max="21" width="9.140625" style="78" customWidth="1"/>
    <col min="22" max="22" width="12.28125" style="61" customWidth="1"/>
    <col min="23" max="32" width="9.140625" style="61" customWidth="1"/>
  </cols>
  <sheetData>
    <row r="1" spans="1:32" ht="12.75">
      <c r="A1" s="61"/>
      <c r="B1" s="416" t="s">
        <v>408</v>
      </c>
      <c r="F1" s="67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14.25">
      <c r="A2" s="61"/>
      <c r="B2" s="2187" t="s">
        <v>436</v>
      </c>
      <c r="C2" s="2187"/>
      <c r="D2" s="2187"/>
      <c r="E2" s="2187"/>
      <c r="F2" s="2187"/>
      <c r="G2" s="2187"/>
      <c r="H2" s="2187"/>
      <c r="I2" s="2187"/>
      <c r="J2" s="2187"/>
      <c r="K2" s="2187"/>
      <c r="L2" s="2187"/>
      <c r="M2" s="2187"/>
      <c r="N2" s="2187"/>
      <c r="O2" s="218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2:32" ht="12.75">
      <c r="B3" s="65"/>
      <c r="C3" s="67"/>
      <c r="E3" s="62"/>
      <c r="O3" s="41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2:32" ht="13.5" thickBot="1">
      <c r="B4" s="65" t="s">
        <v>1336</v>
      </c>
      <c r="O4" s="417"/>
      <c r="P4"/>
      <c r="Q4"/>
      <c r="R4"/>
      <c r="S4" s="417" t="s">
        <v>847</v>
      </c>
      <c r="T4"/>
      <c r="U4"/>
      <c r="V4"/>
      <c r="W4"/>
      <c r="X4"/>
      <c r="Y4"/>
      <c r="Z4"/>
      <c r="AA4"/>
      <c r="AB4"/>
      <c r="AC4"/>
      <c r="AD4"/>
      <c r="AE4"/>
      <c r="AF4"/>
    </row>
    <row r="5" spans="1:20" ht="39" thickBot="1">
      <c r="A5" s="79"/>
      <c r="B5" s="80" t="s">
        <v>1334</v>
      </c>
      <c r="C5" s="81" t="s">
        <v>825</v>
      </c>
      <c r="D5" s="82" t="s">
        <v>1348</v>
      </c>
      <c r="E5" s="83" t="s">
        <v>1338</v>
      </c>
      <c r="F5" s="84" t="s">
        <v>2014</v>
      </c>
      <c r="G5" s="81" t="s">
        <v>841</v>
      </c>
      <c r="H5" s="85" t="s">
        <v>1341</v>
      </c>
      <c r="I5" s="81" t="s">
        <v>2124</v>
      </c>
      <c r="J5" s="81" t="s">
        <v>601</v>
      </c>
      <c r="K5" s="84" t="s">
        <v>2177</v>
      </c>
      <c r="L5" s="386" t="s">
        <v>816</v>
      </c>
      <c r="M5" s="86" t="s">
        <v>2016</v>
      </c>
      <c r="N5" s="81" t="s">
        <v>709</v>
      </c>
      <c r="O5" s="81" t="s">
        <v>2018</v>
      </c>
      <c r="P5" s="81" t="s">
        <v>2173</v>
      </c>
      <c r="Q5" s="386" t="s">
        <v>817</v>
      </c>
      <c r="R5" s="86" t="s">
        <v>848</v>
      </c>
      <c r="S5" s="87" t="s">
        <v>491</v>
      </c>
      <c r="T5" s="61"/>
    </row>
    <row r="6" spans="2:22" ht="13.5" thickBot="1">
      <c r="B6" s="88"/>
      <c r="C6" s="89"/>
      <c r="D6" s="90"/>
      <c r="E6" s="91"/>
      <c r="F6" s="63"/>
      <c r="G6" s="63"/>
      <c r="H6" s="71"/>
      <c r="I6" s="63"/>
      <c r="J6" s="63"/>
      <c r="K6" s="407"/>
      <c r="L6" s="63"/>
      <c r="M6" s="63"/>
      <c r="N6" s="63"/>
      <c r="O6" s="63"/>
      <c r="P6" s="63"/>
      <c r="Q6" s="63"/>
      <c r="R6" s="63"/>
      <c r="S6" s="63"/>
      <c r="T6" s="61"/>
      <c r="V6" s="93"/>
    </row>
    <row r="7" spans="2:20" ht="13.5" thickBot="1">
      <c r="B7" s="94" t="s">
        <v>826</v>
      </c>
      <c r="C7" s="95" t="s">
        <v>845</v>
      </c>
      <c r="D7" s="96">
        <v>42370</v>
      </c>
      <c r="E7" s="97">
        <f aca="true" t="shared" si="0" ref="E7:E70">SUM(M7+R7+S7)</f>
        <v>1139783000</v>
      </c>
      <c r="F7" s="98">
        <v>304886000</v>
      </c>
      <c r="G7" s="99">
        <v>74988000</v>
      </c>
      <c r="H7" s="99">
        <v>221560000</v>
      </c>
      <c r="I7" s="99">
        <v>12221000</v>
      </c>
      <c r="J7" s="99">
        <v>32769000</v>
      </c>
      <c r="K7" s="98">
        <v>379030000</v>
      </c>
      <c r="L7" s="387">
        <v>0</v>
      </c>
      <c r="M7" s="97">
        <f>SUM(F7:L7)</f>
        <v>1025454000</v>
      </c>
      <c r="N7" s="99">
        <v>76134000</v>
      </c>
      <c r="O7" s="99">
        <v>20650000</v>
      </c>
      <c r="P7" s="99">
        <v>11101000</v>
      </c>
      <c r="Q7" s="387">
        <v>6444000</v>
      </c>
      <c r="R7" s="97">
        <f>SUM(N7:Q7)</f>
        <v>114329000</v>
      </c>
      <c r="S7" s="100">
        <v>0</v>
      </c>
      <c r="T7" s="61"/>
    </row>
    <row r="8" spans="1:20" ht="12.75">
      <c r="A8" s="60" t="s">
        <v>2106</v>
      </c>
      <c r="B8" s="562" t="s">
        <v>609</v>
      </c>
      <c r="C8" s="108" t="s">
        <v>1981</v>
      </c>
      <c r="D8" s="378"/>
      <c r="E8" s="103">
        <f t="shared" si="0"/>
        <v>321056</v>
      </c>
      <c r="F8" s="104"/>
      <c r="G8" s="105"/>
      <c r="H8" s="105"/>
      <c r="I8" s="105"/>
      <c r="J8" s="105"/>
      <c r="K8" s="104"/>
      <c r="L8" s="388">
        <v>321056</v>
      </c>
      <c r="M8" s="106">
        <f>SUM(F8:L8)</f>
        <v>321056</v>
      </c>
      <c r="N8" s="105"/>
      <c r="O8" s="105"/>
      <c r="P8" s="105"/>
      <c r="Q8" s="388"/>
      <c r="R8" s="106">
        <f>SUM(N8:Q8)</f>
        <v>0</v>
      </c>
      <c r="S8" s="379"/>
      <c r="T8" s="61"/>
    </row>
    <row r="9" spans="1:20" ht="12.75">
      <c r="A9" s="60" t="s">
        <v>2107</v>
      </c>
      <c r="B9" s="562" t="s">
        <v>610</v>
      </c>
      <c r="C9" s="108" t="s">
        <v>1982</v>
      </c>
      <c r="D9" s="102"/>
      <c r="E9" s="103">
        <f t="shared" si="0"/>
        <v>314071</v>
      </c>
      <c r="F9" s="104"/>
      <c r="G9" s="105"/>
      <c r="H9" s="105"/>
      <c r="I9" s="105"/>
      <c r="J9" s="105"/>
      <c r="K9" s="104"/>
      <c r="L9" s="388">
        <v>314071</v>
      </c>
      <c r="M9" s="106">
        <f>SUM(F9:L9)</f>
        <v>314071</v>
      </c>
      <c r="N9" s="105"/>
      <c r="O9" s="105"/>
      <c r="P9" s="105"/>
      <c r="Q9" s="388"/>
      <c r="R9" s="106">
        <f>SUM(N9:Q9)</f>
        <v>0</v>
      </c>
      <c r="S9" s="380"/>
      <c r="T9" s="61"/>
    </row>
    <row r="10" spans="1:20" ht="12.75">
      <c r="A10" s="60" t="s">
        <v>2108</v>
      </c>
      <c r="B10" s="562" t="s">
        <v>733</v>
      </c>
      <c r="C10" s="108" t="s">
        <v>863</v>
      </c>
      <c r="D10" s="102"/>
      <c r="E10" s="103">
        <f t="shared" si="0"/>
        <v>803376</v>
      </c>
      <c r="F10" s="104"/>
      <c r="G10" s="105"/>
      <c r="H10" s="105"/>
      <c r="I10" s="105"/>
      <c r="J10" s="105"/>
      <c r="K10" s="104"/>
      <c r="L10" s="388">
        <v>803376</v>
      </c>
      <c r="M10" s="106">
        <f aca="true" t="shared" si="1" ref="M10:M68">SUM(F10:L10)</f>
        <v>803376</v>
      </c>
      <c r="N10" s="105"/>
      <c r="O10" s="105"/>
      <c r="P10" s="105"/>
      <c r="Q10" s="388"/>
      <c r="R10" s="106">
        <f aca="true" t="shared" si="2" ref="R10:R68">SUM(N10:Q10)</f>
        <v>0</v>
      </c>
      <c r="S10" s="380"/>
      <c r="T10" s="61"/>
    </row>
    <row r="11" spans="1:20" ht="12.75">
      <c r="A11" s="60" t="s">
        <v>599</v>
      </c>
      <c r="B11" s="562" t="s">
        <v>861</v>
      </c>
      <c r="C11" s="108" t="s">
        <v>734</v>
      </c>
      <c r="D11" s="102"/>
      <c r="E11" s="103">
        <f t="shared" si="0"/>
        <v>274452</v>
      </c>
      <c r="F11" s="104"/>
      <c r="G11" s="105"/>
      <c r="H11" s="105"/>
      <c r="I11" s="105"/>
      <c r="J11" s="105"/>
      <c r="K11" s="104"/>
      <c r="L11" s="388">
        <v>274452</v>
      </c>
      <c r="M11" s="106">
        <f t="shared" si="1"/>
        <v>274452</v>
      </c>
      <c r="N11" s="105"/>
      <c r="O11" s="105"/>
      <c r="P11" s="105"/>
      <c r="Q11" s="388"/>
      <c r="R11" s="106">
        <f t="shared" si="2"/>
        <v>0</v>
      </c>
      <c r="S11" s="380"/>
      <c r="T11" s="61"/>
    </row>
    <row r="12" spans="1:20" ht="12.75">
      <c r="A12" s="60" t="s">
        <v>600</v>
      </c>
      <c r="B12" s="562" t="s">
        <v>862</v>
      </c>
      <c r="C12" s="108" t="s">
        <v>735</v>
      </c>
      <c r="D12" s="102"/>
      <c r="E12" s="103">
        <f t="shared" si="0"/>
        <v>228682</v>
      </c>
      <c r="F12" s="104"/>
      <c r="G12" s="105"/>
      <c r="H12" s="105"/>
      <c r="I12" s="105"/>
      <c r="J12" s="105"/>
      <c r="K12" s="104"/>
      <c r="L12" s="388">
        <v>228682</v>
      </c>
      <c r="M12" s="106">
        <f t="shared" si="1"/>
        <v>228682</v>
      </c>
      <c r="N12" s="105"/>
      <c r="O12" s="105"/>
      <c r="P12" s="105"/>
      <c r="Q12" s="388"/>
      <c r="R12" s="106">
        <f t="shared" si="2"/>
        <v>0</v>
      </c>
      <c r="S12" s="380"/>
      <c r="T12" s="61"/>
    </row>
    <row r="13" spans="1:20" ht="12.75">
      <c r="A13" s="60" t="s">
        <v>602</v>
      </c>
      <c r="B13" s="562" t="s">
        <v>611</v>
      </c>
      <c r="C13" s="108" t="s">
        <v>1228</v>
      </c>
      <c r="D13" s="102"/>
      <c r="E13" s="103">
        <f t="shared" si="0"/>
        <v>170013</v>
      </c>
      <c r="F13" s="104"/>
      <c r="G13" s="105"/>
      <c r="H13" s="105"/>
      <c r="I13" s="105"/>
      <c r="J13" s="105"/>
      <c r="K13" s="104"/>
      <c r="L13" s="388">
        <v>170013</v>
      </c>
      <c r="M13" s="106">
        <f t="shared" si="1"/>
        <v>170013</v>
      </c>
      <c r="N13" s="105"/>
      <c r="O13" s="105"/>
      <c r="P13" s="105"/>
      <c r="Q13" s="388"/>
      <c r="R13" s="106">
        <f t="shared" si="2"/>
        <v>0</v>
      </c>
      <c r="S13" s="380"/>
      <c r="T13" s="61"/>
    </row>
    <row r="14" spans="1:20" ht="12.75">
      <c r="A14" s="60" t="s">
        <v>603</v>
      </c>
      <c r="B14" s="562" t="s">
        <v>611</v>
      </c>
      <c r="C14" s="108" t="s">
        <v>1228</v>
      </c>
      <c r="D14" s="102"/>
      <c r="E14" s="103">
        <f t="shared" si="0"/>
        <v>330835</v>
      </c>
      <c r="F14" s="104"/>
      <c r="G14" s="105"/>
      <c r="H14" s="105"/>
      <c r="I14" s="105"/>
      <c r="J14" s="105"/>
      <c r="K14" s="104"/>
      <c r="L14" s="388">
        <v>330835</v>
      </c>
      <c r="M14" s="106">
        <f t="shared" si="1"/>
        <v>330835</v>
      </c>
      <c r="N14" s="105"/>
      <c r="O14" s="105"/>
      <c r="P14" s="105"/>
      <c r="Q14" s="388"/>
      <c r="R14" s="106">
        <f t="shared" si="2"/>
        <v>0</v>
      </c>
      <c r="S14" s="380"/>
      <c r="T14" s="61"/>
    </row>
    <row r="15" spans="1:20" ht="12.75">
      <c r="A15" s="60" t="s">
        <v>630</v>
      </c>
      <c r="B15" s="562" t="s">
        <v>1233</v>
      </c>
      <c r="C15" s="108" t="s">
        <v>1229</v>
      </c>
      <c r="D15" s="102"/>
      <c r="E15" s="103">
        <f t="shared" si="0"/>
        <v>715901</v>
      </c>
      <c r="F15" s="104"/>
      <c r="G15" s="105"/>
      <c r="H15" s="105"/>
      <c r="I15" s="105"/>
      <c r="J15" s="105"/>
      <c r="K15" s="104"/>
      <c r="L15" s="388">
        <v>715901</v>
      </c>
      <c r="M15" s="106">
        <f t="shared" si="1"/>
        <v>715901</v>
      </c>
      <c r="N15" s="105"/>
      <c r="O15" s="105"/>
      <c r="P15" s="105"/>
      <c r="Q15" s="388"/>
      <c r="R15" s="106">
        <f t="shared" si="2"/>
        <v>0</v>
      </c>
      <c r="S15" s="380"/>
      <c r="T15" s="61"/>
    </row>
    <row r="16" spans="1:20" ht="12.75">
      <c r="A16" s="60" t="s">
        <v>633</v>
      </c>
      <c r="B16" s="562" t="s">
        <v>612</v>
      </c>
      <c r="C16" s="108" t="s">
        <v>1230</v>
      </c>
      <c r="D16" s="102"/>
      <c r="E16" s="103">
        <f t="shared" si="0"/>
        <v>337693</v>
      </c>
      <c r="F16" s="104"/>
      <c r="G16" s="105"/>
      <c r="H16" s="105"/>
      <c r="I16" s="105"/>
      <c r="J16" s="105"/>
      <c r="K16" s="104"/>
      <c r="L16" s="388">
        <v>337693</v>
      </c>
      <c r="M16" s="106">
        <f t="shared" si="1"/>
        <v>337693</v>
      </c>
      <c r="N16" s="105"/>
      <c r="O16" s="105"/>
      <c r="P16" s="105"/>
      <c r="Q16" s="388"/>
      <c r="R16" s="106">
        <f t="shared" si="2"/>
        <v>0</v>
      </c>
      <c r="S16" s="380"/>
      <c r="T16" s="61"/>
    </row>
    <row r="17" spans="1:20" ht="12.75">
      <c r="A17" s="60" t="s">
        <v>636</v>
      </c>
      <c r="B17" s="562" t="s">
        <v>1231</v>
      </c>
      <c r="C17" s="108" t="s">
        <v>1232</v>
      </c>
      <c r="D17" s="102"/>
      <c r="E17" s="103">
        <f t="shared" si="0"/>
        <v>285997</v>
      </c>
      <c r="F17" s="104"/>
      <c r="G17" s="105"/>
      <c r="H17" s="105"/>
      <c r="I17" s="105"/>
      <c r="J17" s="105"/>
      <c r="K17" s="104"/>
      <c r="L17" s="388">
        <v>285997</v>
      </c>
      <c r="M17" s="106">
        <f t="shared" si="1"/>
        <v>285997</v>
      </c>
      <c r="N17" s="105"/>
      <c r="O17" s="105"/>
      <c r="P17" s="105"/>
      <c r="Q17" s="388"/>
      <c r="R17" s="106">
        <f t="shared" si="2"/>
        <v>0</v>
      </c>
      <c r="S17" s="380"/>
      <c r="T17" s="61"/>
    </row>
    <row r="18" spans="1:20" ht="12.75">
      <c r="A18" s="60" t="s">
        <v>638</v>
      </c>
      <c r="B18" s="562" t="s">
        <v>1234</v>
      </c>
      <c r="C18" s="108" t="s">
        <v>1235</v>
      </c>
      <c r="D18" s="102"/>
      <c r="E18" s="103">
        <f t="shared" si="0"/>
        <v>183567</v>
      </c>
      <c r="F18" s="104"/>
      <c r="G18" s="105"/>
      <c r="H18" s="105"/>
      <c r="I18" s="105"/>
      <c r="J18" s="105"/>
      <c r="K18" s="104"/>
      <c r="L18" s="388">
        <v>183567</v>
      </c>
      <c r="M18" s="106">
        <f t="shared" si="1"/>
        <v>183567</v>
      </c>
      <c r="N18" s="105"/>
      <c r="O18" s="105"/>
      <c r="P18" s="105"/>
      <c r="Q18" s="388"/>
      <c r="R18" s="106">
        <f t="shared" si="2"/>
        <v>0</v>
      </c>
      <c r="S18" s="380"/>
      <c r="T18" s="61"/>
    </row>
    <row r="19" spans="1:20" ht="12.75">
      <c r="A19" s="60" t="s">
        <v>641</v>
      </c>
      <c r="B19" s="562" t="s">
        <v>1236</v>
      </c>
      <c r="C19" s="108" t="s">
        <v>1237</v>
      </c>
      <c r="D19" s="102"/>
      <c r="E19" s="103">
        <f t="shared" si="0"/>
        <v>209704</v>
      </c>
      <c r="F19" s="104"/>
      <c r="G19" s="105"/>
      <c r="H19" s="105"/>
      <c r="I19" s="105"/>
      <c r="J19" s="105"/>
      <c r="K19" s="104"/>
      <c r="L19" s="388">
        <v>209704</v>
      </c>
      <c r="M19" s="106">
        <f t="shared" si="1"/>
        <v>209704</v>
      </c>
      <c r="N19" s="105"/>
      <c r="O19" s="105"/>
      <c r="P19" s="105"/>
      <c r="Q19" s="388"/>
      <c r="R19" s="106">
        <f t="shared" si="2"/>
        <v>0</v>
      </c>
      <c r="S19" s="380"/>
      <c r="T19" s="61"/>
    </row>
    <row r="20" spans="1:20" ht="12.75">
      <c r="A20" s="60" t="s">
        <v>769</v>
      </c>
      <c r="B20" s="76" t="s">
        <v>1238</v>
      </c>
      <c r="C20" s="108" t="s">
        <v>1239</v>
      </c>
      <c r="D20" s="102"/>
      <c r="E20" s="103">
        <f t="shared" si="0"/>
        <v>0</v>
      </c>
      <c r="F20" s="104"/>
      <c r="G20" s="105"/>
      <c r="H20" s="105"/>
      <c r="I20" s="105"/>
      <c r="J20" s="105"/>
      <c r="K20" s="104"/>
      <c r="L20" s="388"/>
      <c r="M20" s="106">
        <f t="shared" si="1"/>
        <v>0</v>
      </c>
      <c r="N20" s="105">
        <v>1778000</v>
      </c>
      <c r="O20" s="105"/>
      <c r="P20" s="105"/>
      <c r="Q20" s="388">
        <v>-1778000</v>
      </c>
      <c r="R20" s="106">
        <f t="shared" si="2"/>
        <v>0</v>
      </c>
      <c r="S20" s="381"/>
      <c r="T20" s="61"/>
    </row>
    <row r="21" spans="1:20" ht="12.75">
      <c r="A21" s="60" t="s">
        <v>772</v>
      </c>
      <c r="B21" s="76" t="s">
        <v>1240</v>
      </c>
      <c r="C21" s="108" t="s">
        <v>1241</v>
      </c>
      <c r="D21" s="102"/>
      <c r="E21" s="103">
        <f t="shared" si="0"/>
        <v>0</v>
      </c>
      <c r="F21" s="104"/>
      <c r="G21" s="105"/>
      <c r="H21" s="105"/>
      <c r="I21" s="105"/>
      <c r="J21" s="105">
        <v>200000</v>
      </c>
      <c r="K21" s="104"/>
      <c r="L21" s="388">
        <v>-200000</v>
      </c>
      <c r="M21" s="106">
        <f t="shared" si="1"/>
        <v>0</v>
      </c>
      <c r="N21" s="105"/>
      <c r="O21" s="105"/>
      <c r="P21" s="105"/>
      <c r="Q21" s="388"/>
      <c r="R21" s="106">
        <f t="shared" si="2"/>
        <v>0</v>
      </c>
      <c r="S21" s="381"/>
      <c r="T21" s="61"/>
    </row>
    <row r="22" spans="1:20" ht="12.75">
      <c r="A22" s="60" t="s">
        <v>775</v>
      </c>
      <c r="B22" s="76" t="s">
        <v>1242</v>
      </c>
      <c r="C22" s="108" t="s">
        <v>1243</v>
      </c>
      <c r="D22" s="102"/>
      <c r="E22" s="103">
        <f t="shared" si="0"/>
        <v>0</v>
      </c>
      <c r="F22" s="104"/>
      <c r="G22" s="105"/>
      <c r="H22" s="105"/>
      <c r="I22" s="105"/>
      <c r="J22" s="105"/>
      <c r="K22" s="104"/>
      <c r="L22" s="388"/>
      <c r="M22" s="106">
        <f t="shared" si="1"/>
        <v>0</v>
      </c>
      <c r="N22" s="105">
        <v>1000000</v>
      </c>
      <c r="O22" s="105"/>
      <c r="P22" s="105"/>
      <c r="Q22" s="388">
        <v>-1000000</v>
      </c>
      <c r="R22" s="106">
        <f t="shared" si="2"/>
        <v>0</v>
      </c>
      <c r="S22" s="381"/>
      <c r="T22" s="61"/>
    </row>
    <row r="23" spans="1:20" ht="12.75">
      <c r="A23" s="60" t="s">
        <v>776</v>
      </c>
      <c r="B23" s="76" t="s">
        <v>1244</v>
      </c>
      <c r="C23" s="108" t="s">
        <v>1245</v>
      </c>
      <c r="D23" s="102"/>
      <c r="E23" s="103">
        <f t="shared" si="0"/>
        <v>2540000</v>
      </c>
      <c r="F23" s="104"/>
      <c r="G23" s="105"/>
      <c r="H23" s="105"/>
      <c r="I23" s="105"/>
      <c r="J23" s="105"/>
      <c r="K23" s="104"/>
      <c r="L23" s="388"/>
      <c r="M23" s="106">
        <f t="shared" si="1"/>
        <v>0</v>
      </c>
      <c r="N23" s="105"/>
      <c r="O23" s="105"/>
      <c r="P23" s="105"/>
      <c r="Q23" s="388">
        <v>2540000</v>
      </c>
      <c r="R23" s="106">
        <f t="shared" si="2"/>
        <v>2540000</v>
      </c>
      <c r="S23" s="381"/>
      <c r="T23" s="61"/>
    </row>
    <row r="24" spans="1:20" ht="12.75">
      <c r="A24" s="60" t="s">
        <v>777</v>
      </c>
      <c r="B24" s="76" t="s">
        <v>1246</v>
      </c>
      <c r="C24" s="108" t="s">
        <v>1247</v>
      </c>
      <c r="D24" s="102"/>
      <c r="E24" s="103">
        <f t="shared" si="0"/>
        <v>0</v>
      </c>
      <c r="F24" s="104"/>
      <c r="G24" s="105"/>
      <c r="H24" s="105"/>
      <c r="I24" s="105"/>
      <c r="J24" s="105"/>
      <c r="K24" s="104"/>
      <c r="L24" s="388"/>
      <c r="M24" s="106">
        <f t="shared" si="1"/>
        <v>0</v>
      </c>
      <c r="N24" s="105"/>
      <c r="O24" s="105">
        <v>12700000</v>
      </c>
      <c r="P24" s="105"/>
      <c r="Q24" s="388">
        <v>-12700000</v>
      </c>
      <c r="R24" s="106">
        <f t="shared" si="2"/>
        <v>0</v>
      </c>
      <c r="S24" s="381"/>
      <c r="T24" s="61"/>
    </row>
    <row r="25" spans="1:20" ht="12.75">
      <c r="A25" s="60" t="s">
        <v>779</v>
      </c>
      <c r="B25" s="76" t="s">
        <v>1249</v>
      </c>
      <c r="C25" s="108" t="s">
        <v>1248</v>
      </c>
      <c r="D25" s="102"/>
      <c r="E25" s="103">
        <f t="shared" si="0"/>
        <v>0</v>
      </c>
      <c r="F25" s="104"/>
      <c r="G25" s="105"/>
      <c r="H25" s="105"/>
      <c r="I25" s="105"/>
      <c r="J25" s="105">
        <v>810000</v>
      </c>
      <c r="K25" s="104"/>
      <c r="L25" s="388">
        <v>-810000</v>
      </c>
      <c r="M25" s="106">
        <f t="shared" si="1"/>
        <v>0</v>
      </c>
      <c r="N25" s="105"/>
      <c r="O25" s="105"/>
      <c r="P25" s="105"/>
      <c r="Q25" s="388"/>
      <c r="R25" s="106">
        <f t="shared" si="2"/>
        <v>0</v>
      </c>
      <c r="S25" s="381"/>
      <c r="T25" s="61"/>
    </row>
    <row r="26" spans="1:20" ht="12.75">
      <c r="A26" s="60" t="s">
        <v>782</v>
      </c>
      <c r="B26" s="77" t="s">
        <v>1458</v>
      </c>
      <c r="C26" s="108" t="s">
        <v>1250</v>
      </c>
      <c r="D26" s="102"/>
      <c r="E26" s="103">
        <f t="shared" si="0"/>
        <v>0</v>
      </c>
      <c r="F26" s="104"/>
      <c r="G26" s="105"/>
      <c r="H26" s="105"/>
      <c r="I26" s="105"/>
      <c r="J26" s="105"/>
      <c r="K26" s="394">
        <v>3150000</v>
      </c>
      <c r="L26" s="398"/>
      <c r="M26" s="576">
        <f t="shared" si="1"/>
        <v>3150000</v>
      </c>
      <c r="N26" s="384"/>
      <c r="O26" s="105"/>
      <c r="P26" s="105"/>
      <c r="Q26" s="388">
        <v>-3150000</v>
      </c>
      <c r="R26" s="106">
        <f t="shared" si="2"/>
        <v>-3150000</v>
      </c>
      <c r="S26" s="381"/>
      <c r="T26" s="61"/>
    </row>
    <row r="27" spans="1:20" ht="12.75">
      <c r="A27" s="60" t="s">
        <v>782</v>
      </c>
      <c r="B27" s="563" t="s">
        <v>1459</v>
      </c>
      <c r="C27" s="560" t="s">
        <v>1250</v>
      </c>
      <c r="D27" s="574"/>
      <c r="E27" s="575">
        <f t="shared" si="0"/>
        <v>3150000</v>
      </c>
      <c r="F27" s="104"/>
      <c r="G27" s="105"/>
      <c r="H27" s="105"/>
      <c r="I27" s="105"/>
      <c r="J27" s="105"/>
      <c r="K27" s="394"/>
      <c r="L27" s="398"/>
      <c r="M27" s="576">
        <f t="shared" si="1"/>
        <v>0</v>
      </c>
      <c r="N27" s="384">
        <v>3150000</v>
      </c>
      <c r="O27" s="105"/>
      <c r="P27" s="105"/>
      <c r="Q27" s="388"/>
      <c r="R27" s="106">
        <f t="shared" si="2"/>
        <v>3150000</v>
      </c>
      <c r="S27" s="381"/>
      <c r="T27" s="61"/>
    </row>
    <row r="28" spans="1:20" ht="12.75">
      <c r="A28" s="60" t="s">
        <v>804</v>
      </c>
      <c r="B28" s="77" t="s">
        <v>1251</v>
      </c>
      <c r="C28" s="108" t="s">
        <v>1252</v>
      </c>
      <c r="D28" s="110"/>
      <c r="E28" s="103">
        <f t="shared" si="0"/>
        <v>0</v>
      </c>
      <c r="F28" s="111"/>
      <c r="G28" s="112"/>
      <c r="H28" s="112"/>
      <c r="I28" s="112"/>
      <c r="J28" s="112"/>
      <c r="K28" s="394"/>
      <c r="L28" s="398"/>
      <c r="M28" s="576">
        <f t="shared" si="1"/>
        <v>0</v>
      </c>
      <c r="N28" s="385">
        <v>900000</v>
      </c>
      <c r="O28" s="112"/>
      <c r="P28" s="112"/>
      <c r="Q28" s="388">
        <v>-900000</v>
      </c>
      <c r="R28" s="106">
        <f t="shared" si="2"/>
        <v>0</v>
      </c>
      <c r="S28" s="380"/>
      <c r="T28" s="61"/>
    </row>
    <row r="29" spans="1:20" ht="12.75">
      <c r="A29" s="60" t="s">
        <v>807</v>
      </c>
      <c r="B29" s="77" t="s">
        <v>1254</v>
      </c>
      <c r="C29" s="108" t="s">
        <v>1255</v>
      </c>
      <c r="D29" s="102"/>
      <c r="E29" s="103">
        <f t="shared" si="0"/>
        <v>0</v>
      </c>
      <c r="F29" s="104"/>
      <c r="G29" s="105"/>
      <c r="H29" s="105"/>
      <c r="I29" s="105"/>
      <c r="J29" s="105"/>
      <c r="K29" s="104"/>
      <c r="L29" s="388"/>
      <c r="M29" s="106">
        <f t="shared" si="1"/>
        <v>0</v>
      </c>
      <c r="N29" s="105">
        <v>20000000</v>
      </c>
      <c r="O29" s="105"/>
      <c r="P29" s="105"/>
      <c r="Q29" s="388">
        <v>-20000000</v>
      </c>
      <c r="R29" s="106">
        <f t="shared" si="2"/>
        <v>0</v>
      </c>
      <c r="S29" s="381"/>
      <c r="T29" s="61"/>
    </row>
    <row r="30" spans="1:20" ht="12.75">
      <c r="A30" s="60" t="s">
        <v>809</v>
      </c>
      <c r="B30" s="77" t="s">
        <v>1256</v>
      </c>
      <c r="C30" s="108" t="s">
        <v>1257</v>
      </c>
      <c r="D30" s="102"/>
      <c r="E30" s="103">
        <f>SUM(M30+R30+S30)</f>
        <v>0</v>
      </c>
      <c r="F30" s="104"/>
      <c r="G30" s="105"/>
      <c r="H30" s="105"/>
      <c r="I30" s="105"/>
      <c r="J30" s="105"/>
      <c r="K30" s="104"/>
      <c r="L30" s="388"/>
      <c r="M30" s="106">
        <f t="shared" si="1"/>
        <v>0</v>
      </c>
      <c r="N30" s="384"/>
      <c r="O30" s="105">
        <v>4360000</v>
      </c>
      <c r="P30" s="105"/>
      <c r="Q30" s="388">
        <v>-4360000</v>
      </c>
      <c r="R30" s="106">
        <f t="shared" si="2"/>
        <v>0</v>
      </c>
      <c r="S30" s="381"/>
      <c r="T30" s="61"/>
    </row>
    <row r="31" spans="1:20" ht="12.75">
      <c r="A31" s="60" t="s">
        <v>809</v>
      </c>
      <c r="B31" s="77" t="s">
        <v>377</v>
      </c>
      <c r="C31" s="108" t="s">
        <v>1257</v>
      </c>
      <c r="D31" s="102"/>
      <c r="E31" s="103">
        <f>SUM(M31+R31+S31)</f>
        <v>1042008</v>
      </c>
      <c r="F31" s="104"/>
      <c r="G31" s="105"/>
      <c r="H31" s="105"/>
      <c r="I31" s="105"/>
      <c r="J31" s="105"/>
      <c r="K31" s="104"/>
      <c r="L31" s="388"/>
      <c r="M31" s="106">
        <f t="shared" si="1"/>
        <v>0</v>
      </c>
      <c r="N31" s="384"/>
      <c r="O31" s="105"/>
      <c r="P31" s="105"/>
      <c r="Q31" s="388">
        <v>1042008</v>
      </c>
      <c r="R31" s="106">
        <f t="shared" si="2"/>
        <v>1042008</v>
      </c>
      <c r="S31" s="381"/>
      <c r="T31" s="61"/>
    </row>
    <row r="32" spans="1:20" ht="12.75">
      <c r="A32" s="60" t="s">
        <v>811</v>
      </c>
      <c r="B32" s="77" t="s">
        <v>1258</v>
      </c>
      <c r="C32" s="108" t="s">
        <v>1259</v>
      </c>
      <c r="D32" s="102"/>
      <c r="E32" s="103">
        <f t="shared" si="0"/>
        <v>0</v>
      </c>
      <c r="F32" s="104"/>
      <c r="G32" s="105"/>
      <c r="H32" s="105">
        <v>350000</v>
      </c>
      <c r="I32" s="105"/>
      <c r="J32" s="105"/>
      <c r="K32" s="104"/>
      <c r="L32" s="388">
        <v>-350000</v>
      </c>
      <c r="M32" s="106">
        <f t="shared" si="1"/>
        <v>0</v>
      </c>
      <c r="N32" s="105"/>
      <c r="O32" s="105"/>
      <c r="P32" s="105"/>
      <c r="Q32" s="388"/>
      <c r="R32" s="106">
        <f t="shared" si="2"/>
        <v>0</v>
      </c>
      <c r="S32" s="381"/>
      <c r="T32" s="61"/>
    </row>
    <row r="33" spans="1:20" ht="12.75">
      <c r="A33" s="66" t="s">
        <v>813</v>
      </c>
      <c r="B33" s="77" t="s">
        <v>827</v>
      </c>
      <c r="C33" s="109" t="s">
        <v>828</v>
      </c>
      <c r="D33" s="110"/>
      <c r="E33" s="103">
        <f t="shared" si="0"/>
        <v>529655</v>
      </c>
      <c r="F33" s="111"/>
      <c r="G33" s="112"/>
      <c r="H33" s="112"/>
      <c r="I33" s="112"/>
      <c r="J33" s="112"/>
      <c r="K33" s="104"/>
      <c r="L33" s="388">
        <v>529655</v>
      </c>
      <c r="M33" s="106">
        <f>SUM(F33:L33)</f>
        <v>529655</v>
      </c>
      <c r="N33" s="112"/>
      <c r="O33" s="112"/>
      <c r="P33" s="112"/>
      <c r="Q33" s="388"/>
      <c r="R33" s="106">
        <f>SUM(N33:Q33)</f>
        <v>0</v>
      </c>
      <c r="S33" s="380"/>
      <c r="T33" s="61"/>
    </row>
    <row r="34" spans="1:20" ht="12.75">
      <c r="A34" s="60" t="s">
        <v>815</v>
      </c>
      <c r="B34" s="77" t="s">
        <v>1260</v>
      </c>
      <c r="C34" s="109" t="s">
        <v>1460</v>
      </c>
      <c r="D34" s="102"/>
      <c r="E34" s="103">
        <f t="shared" si="0"/>
        <v>0</v>
      </c>
      <c r="F34" s="104"/>
      <c r="G34" s="105"/>
      <c r="H34" s="105"/>
      <c r="I34" s="105"/>
      <c r="J34" s="105"/>
      <c r="K34" s="104"/>
      <c r="L34" s="388"/>
      <c r="M34" s="106">
        <f t="shared" si="1"/>
        <v>0</v>
      </c>
      <c r="N34" s="105">
        <v>2000000</v>
      </c>
      <c r="O34" s="105"/>
      <c r="P34" s="105"/>
      <c r="Q34" s="388">
        <v>-2000000</v>
      </c>
      <c r="R34" s="106">
        <f t="shared" si="2"/>
        <v>0</v>
      </c>
      <c r="S34" s="381"/>
      <c r="T34" s="61"/>
    </row>
    <row r="35" spans="1:20" ht="12.75">
      <c r="A35" s="60" t="s">
        <v>815</v>
      </c>
      <c r="B35" s="77" t="s">
        <v>1261</v>
      </c>
      <c r="C35" s="108" t="s">
        <v>1262</v>
      </c>
      <c r="D35" s="110"/>
      <c r="E35" s="103">
        <f t="shared" si="0"/>
        <v>0</v>
      </c>
      <c r="F35" s="111"/>
      <c r="G35" s="112"/>
      <c r="H35" s="114"/>
      <c r="I35" s="112"/>
      <c r="J35" s="112"/>
      <c r="K35" s="104"/>
      <c r="L35" s="388"/>
      <c r="M35" s="106">
        <f t="shared" si="1"/>
        <v>0</v>
      </c>
      <c r="N35" s="112">
        <v>410000</v>
      </c>
      <c r="O35" s="112"/>
      <c r="P35" s="112"/>
      <c r="Q35" s="388">
        <v>-410000</v>
      </c>
      <c r="R35" s="106">
        <f t="shared" si="2"/>
        <v>0</v>
      </c>
      <c r="S35" s="380"/>
      <c r="T35" s="61"/>
    </row>
    <row r="36" spans="1:20" ht="12.75">
      <c r="A36" s="60" t="s">
        <v>818</v>
      </c>
      <c r="B36" s="77" t="s">
        <v>1461</v>
      </c>
      <c r="C36" s="109"/>
      <c r="D36" s="110"/>
      <c r="E36" s="103">
        <f t="shared" si="0"/>
        <v>0</v>
      </c>
      <c r="F36" s="111"/>
      <c r="G36" s="112"/>
      <c r="H36" s="112"/>
      <c r="I36" s="112"/>
      <c r="J36" s="112"/>
      <c r="K36" s="104"/>
      <c r="L36" s="388"/>
      <c r="M36" s="106">
        <f t="shared" si="1"/>
        <v>0</v>
      </c>
      <c r="N36" s="112"/>
      <c r="O36" s="112">
        <v>1685000</v>
      </c>
      <c r="P36" s="112"/>
      <c r="Q36" s="388">
        <v>-1685000</v>
      </c>
      <c r="R36" s="106">
        <f t="shared" si="2"/>
        <v>0</v>
      </c>
      <c r="S36" s="380"/>
      <c r="T36" s="61"/>
    </row>
    <row r="37" spans="1:20" ht="12.75">
      <c r="A37" s="60" t="s">
        <v>820</v>
      </c>
      <c r="B37" s="77" t="s">
        <v>88</v>
      </c>
      <c r="C37" s="392" t="s">
        <v>2169</v>
      </c>
      <c r="D37" s="110"/>
      <c r="E37" s="103">
        <f t="shared" si="0"/>
        <v>0</v>
      </c>
      <c r="F37" s="111"/>
      <c r="G37" s="112"/>
      <c r="H37" s="112"/>
      <c r="I37" s="112"/>
      <c r="J37" s="112"/>
      <c r="K37" s="104">
        <v>851000</v>
      </c>
      <c r="L37" s="388"/>
      <c r="M37" s="106">
        <f t="shared" si="1"/>
        <v>851000</v>
      </c>
      <c r="N37" s="112"/>
      <c r="O37" s="112"/>
      <c r="P37" s="112"/>
      <c r="Q37" s="388">
        <v>-851000</v>
      </c>
      <c r="R37" s="106">
        <f t="shared" si="2"/>
        <v>-851000</v>
      </c>
      <c r="S37" s="380"/>
      <c r="T37" s="61"/>
    </row>
    <row r="38" spans="1:20" ht="12.75">
      <c r="A38" s="60" t="s">
        <v>820</v>
      </c>
      <c r="B38" s="77" t="s">
        <v>87</v>
      </c>
      <c r="C38" s="392" t="s">
        <v>2169</v>
      </c>
      <c r="D38" s="110"/>
      <c r="E38" s="103">
        <f t="shared" si="0"/>
        <v>851000</v>
      </c>
      <c r="F38" s="111"/>
      <c r="G38" s="112"/>
      <c r="H38" s="112"/>
      <c r="I38" s="112"/>
      <c r="J38" s="112"/>
      <c r="K38" s="104"/>
      <c r="L38" s="388"/>
      <c r="M38" s="106">
        <f t="shared" si="1"/>
        <v>0</v>
      </c>
      <c r="N38" s="112">
        <v>851000</v>
      </c>
      <c r="O38" s="112"/>
      <c r="P38" s="112"/>
      <c r="Q38" s="388"/>
      <c r="R38" s="106">
        <f t="shared" si="2"/>
        <v>851000</v>
      </c>
      <c r="S38" s="380"/>
      <c r="T38" s="61"/>
    </row>
    <row r="39" spans="1:20" ht="12.75">
      <c r="A39" s="60" t="s">
        <v>821</v>
      </c>
      <c r="B39" s="77" t="s">
        <v>1463</v>
      </c>
      <c r="C39" s="109"/>
      <c r="D39" s="110"/>
      <c r="E39" s="103">
        <f t="shared" si="0"/>
        <v>0</v>
      </c>
      <c r="F39" s="111"/>
      <c r="G39" s="112"/>
      <c r="H39" s="112"/>
      <c r="I39" s="112"/>
      <c r="J39" s="112"/>
      <c r="K39" s="104"/>
      <c r="L39" s="388"/>
      <c r="M39" s="106">
        <f t="shared" si="1"/>
        <v>0</v>
      </c>
      <c r="N39" s="112"/>
      <c r="O39" s="112">
        <v>3785000</v>
      </c>
      <c r="P39" s="112"/>
      <c r="Q39" s="388">
        <v>-3785000</v>
      </c>
      <c r="R39" s="106">
        <f t="shared" si="2"/>
        <v>0</v>
      </c>
      <c r="S39" s="380"/>
      <c r="T39" s="61"/>
    </row>
    <row r="40" spans="1:20" ht="12.75">
      <c r="A40" s="60" t="s">
        <v>830</v>
      </c>
      <c r="B40" s="77" t="s">
        <v>1464</v>
      </c>
      <c r="C40" s="109"/>
      <c r="D40" s="110"/>
      <c r="E40" s="103">
        <f t="shared" si="0"/>
        <v>0</v>
      </c>
      <c r="F40" s="111"/>
      <c r="G40" s="112"/>
      <c r="H40" s="112"/>
      <c r="I40" s="112"/>
      <c r="J40" s="112"/>
      <c r="K40" s="104"/>
      <c r="L40" s="388"/>
      <c r="M40" s="106">
        <f t="shared" si="1"/>
        <v>0</v>
      </c>
      <c r="N40" s="385">
        <v>1000000</v>
      </c>
      <c r="O40" s="112"/>
      <c r="P40" s="112"/>
      <c r="Q40" s="388">
        <v>-1000000</v>
      </c>
      <c r="R40" s="106">
        <f t="shared" si="2"/>
        <v>0</v>
      </c>
      <c r="S40" s="380"/>
      <c r="T40" s="61"/>
    </row>
    <row r="41" spans="1:20" ht="12.75">
      <c r="A41" s="60" t="s">
        <v>831</v>
      </c>
      <c r="B41" s="77" t="s">
        <v>1465</v>
      </c>
      <c r="C41" s="109"/>
      <c r="D41" s="110"/>
      <c r="E41" s="103">
        <f t="shared" si="0"/>
        <v>0</v>
      </c>
      <c r="F41" s="111"/>
      <c r="G41" s="112"/>
      <c r="H41" s="112"/>
      <c r="I41" s="112"/>
      <c r="J41" s="112"/>
      <c r="K41" s="104"/>
      <c r="L41" s="388"/>
      <c r="M41" s="106">
        <f t="shared" si="1"/>
        <v>0</v>
      </c>
      <c r="N41" s="112"/>
      <c r="O41" s="112">
        <v>752000</v>
      </c>
      <c r="P41" s="112"/>
      <c r="Q41" s="388">
        <v>-752000</v>
      </c>
      <c r="R41" s="106">
        <f t="shared" si="2"/>
        <v>0</v>
      </c>
      <c r="S41" s="380"/>
      <c r="T41" s="61"/>
    </row>
    <row r="42" spans="1:20" ht="12.75">
      <c r="A42" s="60" t="s">
        <v>832</v>
      </c>
      <c r="B42" s="77" t="s">
        <v>1466</v>
      </c>
      <c r="C42" s="109"/>
      <c r="D42" s="110"/>
      <c r="E42" s="103">
        <f t="shared" si="0"/>
        <v>0</v>
      </c>
      <c r="F42" s="111"/>
      <c r="G42" s="112"/>
      <c r="H42" s="385">
        <v>125083</v>
      </c>
      <c r="I42" s="112"/>
      <c r="J42" s="112"/>
      <c r="K42" s="104"/>
      <c r="L42" s="388"/>
      <c r="M42" s="106">
        <f t="shared" si="1"/>
        <v>125083</v>
      </c>
      <c r="N42" s="112">
        <v>92917</v>
      </c>
      <c r="O42" s="112"/>
      <c r="P42" s="112"/>
      <c r="Q42" s="388">
        <v>-218000</v>
      </c>
      <c r="R42" s="106">
        <f t="shared" si="2"/>
        <v>-125083</v>
      </c>
      <c r="S42" s="380"/>
      <c r="T42" s="61"/>
    </row>
    <row r="43" spans="1:20" ht="12.75">
      <c r="A43" s="60" t="s">
        <v>833</v>
      </c>
      <c r="B43" s="77" t="s">
        <v>2130</v>
      </c>
      <c r="C43" s="109"/>
      <c r="D43" s="110"/>
      <c r="E43" s="103">
        <f t="shared" si="0"/>
        <v>0</v>
      </c>
      <c r="F43" s="111"/>
      <c r="G43" s="112"/>
      <c r="H43" s="112">
        <v>230000</v>
      </c>
      <c r="I43" s="112"/>
      <c r="J43" s="112"/>
      <c r="K43" s="104"/>
      <c r="L43" s="388">
        <v>-230000</v>
      </c>
      <c r="M43" s="106">
        <f>SUM(F43:L43)</f>
        <v>0</v>
      </c>
      <c r="N43" s="112"/>
      <c r="O43" s="112"/>
      <c r="P43" s="112"/>
      <c r="Q43" s="388"/>
      <c r="R43" s="106">
        <f>SUM(N43:Q43)</f>
        <v>0</v>
      </c>
      <c r="S43" s="380"/>
      <c r="T43" s="61"/>
    </row>
    <row r="44" spans="1:20" ht="12.75">
      <c r="A44" s="60" t="s">
        <v>2131</v>
      </c>
      <c r="B44" s="77" t="s">
        <v>2132</v>
      </c>
      <c r="C44" s="109"/>
      <c r="D44" s="110"/>
      <c r="E44" s="103">
        <f t="shared" si="0"/>
        <v>0</v>
      </c>
      <c r="F44" s="111">
        <v>120000</v>
      </c>
      <c r="G44" s="112">
        <v>32400</v>
      </c>
      <c r="H44" s="112">
        <v>80000</v>
      </c>
      <c r="I44" s="112"/>
      <c r="J44" s="112"/>
      <c r="K44" s="104"/>
      <c r="L44" s="388">
        <v>-232400</v>
      </c>
      <c r="M44" s="106">
        <f t="shared" si="1"/>
        <v>0</v>
      </c>
      <c r="N44" s="112"/>
      <c r="O44" s="112"/>
      <c r="P44" s="112"/>
      <c r="Q44" s="388"/>
      <c r="R44" s="106">
        <f t="shared" si="2"/>
        <v>0</v>
      </c>
      <c r="S44" s="380"/>
      <c r="T44" s="61"/>
    </row>
    <row r="45" spans="1:20" ht="12.75">
      <c r="A45" s="60" t="s">
        <v>2133</v>
      </c>
      <c r="B45" s="77" t="s">
        <v>83</v>
      </c>
      <c r="C45" s="392" t="s">
        <v>2169</v>
      </c>
      <c r="D45" s="110"/>
      <c r="E45" s="103">
        <f t="shared" si="0"/>
        <v>0</v>
      </c>
      <c r="F45" s="111"/>
      <c r="G45" s="112"/>
      <c r="H45" s="112"/>
      <c r="I45" s="112"/>
      <c r="J45" s="112"/>
      <c r="K45" s="104">
        <v>1524000</v>
      </c>
      <c r="L45" s="388">
        <v>-1524000</v>
      </c>
      <c r="M45" s="106">
        <f t="shared" si="1"/>
        <v>0</v>
      </c>
      <c r="N45" s="112"/>
      <c r="O45" s="112"/>
      <c r="P45" s="112"/>
      <c r="Q45" s="388"/>
      <c r="R45" s="106">
        <f t="shared" si="2"/>
        <v>0</v>
      </c>
      <c r="S45" s="380"/>
      <c r="T45" s="61"/>
    </row>
    <row r="46" spans="1:20" ht="12.75">
      <c r="A46" s="60" t="s">
        <v>2133</v>
      </c>
      <c r="B46" s="77" t="s">
        <v>82</v>
      </c>
      <c r="C46" s="392" t="s">
        <v>2169</v>
      </c>
      <c r="D46" s="110"/>
      <c r="E46" s="103">
        <f t="shared" si="0"/>
        <v>1524000</v>
      </c>
      <c r="F46" s="111">
        <v>1200000</v>
      </c>
      <c r="G46" s="112">
        <v>324000</v>
      </c>
      <c r="H46" s="112"/>
      <c r="I46" s="112"/>
      <c r="J46" s="112"/>
      <c r="K46" s="104"/>
      <c r="L46" s="388"/>
      <c r="M46" s="106">
        <f t="shared" si="1"/>
        <v>1524000</v>
      </c>
      <c r="N46" s="112"/>
      <c r="O46" s="112"/>
      <c r="P46" s="112"/>
      <c r="Q46" s="388"/>
      <c r="R46" s="106">
        <f t="shared" si="2"/>
        <v>0</v>
      </c>
      <c r="S46" s="380"/>
      <c r="T46" s="61"/>
    </row>
    <row r="47" spans="1:20" ht="12.75">
      <c r="A47" s="60" t="s">
        <v>2134</v>
      </c>
      <c r="B47" s="77" t="s">
        <v>1467</v>
      </c>
      <c r="C47" s="109" t="s">
        <v>829</v>
      </c>
      <c r="D47" s="110"/>
      <c r="E47" s="103">
        <f t="shared" si="0"/>
        <v>180365159</v>
      </c>
      <c r="F47" s="111"/>
      <c r="G47" s="112"/>
      <c r="H47" s="112"/>
      <c r="I47" s="112"/>
      <c r="J47" s="112"/>
      <c r="K47" s="104"/>
      <c r="L47" s="388"/>
      <c r="M47" s="106">
        <f t="shared" si="1"/>
        <v>0</v>
      </c>
      <c r="N47" s="112"/>
      <c r="O47" s="112"/>
      <c r="P47" s="112"/>
      <c r="Q47" s="388">
        <v>180365159</v>
      </c>
      <c r="R47" s="106">
        <f t="shared" si="2"/>
        <v>180365159</v>
      </c>
      <c r="S47" s="380"/>
      <c r="T47" s="61"/>
    </row>
    <row r="48" spans="1:20" ht="12.75">
      <c r="A48" s="60" t="s">
        <v>2134</v>
      </c>
      <c r="B48" s="77" t="s">
        <v>1468</v>
      </c>
      <c r="C48" s="109" t="s">
        <v>834</v>
      </c>
      <c r="D48" s="397"/>
      <c r="E48" s="103">
        <f t="shared" si="0"/>
        <v>772193</v>
      </c>
      <c r="F48" s="111"/>
      <c r="G48" s="112"/>
      <c r="H48" s="112"/>
      <c r="I48" s="112"/>
      <c r="J48" s="112"/>
      <c r="K48" s="104"/>
      <c r="L48" s="388"/>
      <c r="M48" s="106">
        <f t="shared" si="1"/>
        <v>0</v>
      </c>
      <c r="N48" s="112">
        <v>772193</v>
      </c>
      <c r="O48" s="112"/>
      <c r="P48" s="112"/>
      <c r="Q48" s="388"/>
      <c r="R48" s="106">
        <f t="shared" si="2"/>
        <v>772193</v>
      </c>
      <c r="S48" s="380"/>
      <c r="T48" s="61"/>
    </row>
    <row r="49" spans="1:20" ht="12.75">
      <c r="A49" s="60" t="s">
        <v>2134</v>
      </c>
      <c r="B49" s="77" t="s">
        <v>1469</v>
      </c>
      <c r="C49" s="109" t="s">
        <v>834</v>
      </c>
      <c r="D49" s="397"/>
      <c r="E49" s="103">
        <f t="shared" si="0"/>
        <v>175579</v>
      </c>
      <c r="F49" s="111"/>
      <c r="G49" s="112"/>
      <c r="H49" s="112"/>
      <c r="I49" s="112"/>
      <c r="J49" s="112"/>
      <c r="K49" s="104"/>
      <c r="L49" s="388"/>
      <c r="M49" s="106">
        <f t="shared" si="1"/>
        <v>0</v>
      </c>
      <c r="N49" s="112">
        <v>175579</v>
      </c>
      <c r="O49" s="112"/>
      <c r="P49" s="112"/>
      <c r="Q49" s="388"/>
      <c r="R49" s="106">
        <f t="shared" si="2"/>
        <v>175579</v>
      </c>
      <c r="S49" s="380"/>
      <c r="T49" s="61"/>
    </row>
    <row r="50" spans="1:20" ht="12.75">
      <c r="A50" s="60" t="s">
        <v>2134</v>
      </c>
      <c r="B50" s="77" t="s">
        <v>1462</v>
      </c>
      <c r="C50" s="109" t="s">
        <v>380</v>
      </c>
      <c r="D50" s="397"/>
      <c r="E50" s="103">
        <f t="shared" si="0"/>
        <v>163614</v>
      </c>
      <c r="F50" s="111"/>
      <c r="G50" s="112"/>
      <c r="H50" s="112"/>
      <c r="I50" s="112"/>
      <c r="J50" s="112"/>
      <c r="K50" s="104"/>
      <c r="L50" s="388"/>
      <c r="M50" s="106">
        <f t="shared" si="1"/>
        <v>0</v>
      </c>
      <c r="N50" s="112">
        <v>163614</v>
      </c>
      <c r="O50" s="112"/>
      <c r="P50" s="112"/>
      <c r="Q50" s="388"/>
      <c r="R50" s="106">
        <f t="shared" si="2"/>
        <v>163614</v>
      </c>
      <c r="S50" s="380"/>
      <c r="T50" s="67"/>
    </row>
    <row r="51" spans="1:20" ht="12.75">
      <c r="A51" s="60" t="s">
        <v>2134</v>
      </c>
      <c r="B51" s="77" t="s">
        <v>1470</v>
      </c>
      <c r="C51" s="109" t="s">
        <v>834</v>
      </c>
      <c r="D51" s="397"/>
      <c r="E51" s="103">
        <f t="shared" si="0"/>
        <v>46406</v>
      </c>
      <c r="F51" s="111"/>
      <c r="G51" s="112"/>
      <c r="H51" s="112"/>
      <c r="I51" s="112"/>
      <c r="J51" s="112"/>
      <c r="K51" s="104"/>
      <c r="L51" s="388"/>
      <c r="M51" s="106">
        <f t="shared" si="1"/>
        <v>0</v>
      </c>
      <c r="N51" s="112">
        <v>46406</v>
      </c>
      <c r="O51" s="112"/>
      <c r="P51" s="112"/>
      <c r="Q51" s="388"/>
      <c r="R51" s="106">
        <f t="shared" si="2"/>
        <v>46406</v>
      </c>
      <c r="S51" s="380"/>
      <c r="T51" s="61"/>
    </row>
    <row r="52" spans="1:20" ht="12.75">
      <c r="A52" s="60" t="s">
        <v>85</v>
      </c>
      <c r="B52" s="77" t="s">
        <v>84</v>
      </c>
      <c r="C52" s="109" t="s">
        <v>86</v>
      </c>
      <c r="D52" s="397"/>
      <c r="E52" s="103">
        <f t="shared" si="0"/>
        <v>0</v>
      </c>
      <c r="F52" s="111"/>
      <c r="G52" s="112"/>
      <c r="H52" s="112"/>
      <c r="I52" s="112"/>
      <c r="J52" s="112"/>
      <c r="K52" s="104"/>
      <c r="L52" s="388">
        <v>-9989260</v>
      </c>
      <c r="M52" s="106">
        <f t="shared" si="1"/>
        <v>-9989260</v>
      </c>
      <c r="N52" s="112"/>
      <c r="O52" s="112"/>
      <c r="P52" s="112"/>
      <c r="Q52" s="388"/>
      <c r="R52" s="106">
        <f t="shared" si="2"/>
        <v>0</v>
      </c>
      <c r="S52" s="380">
        <v>9989260</v>
      </c>
      <c r="T52" s="61"/>
    </row>
    <row r="53" spans="1:20" ht="12.75">
      <c r="A53" s="60" t="s">
        <v>378</v>
      </c>
      <c r="B53" s="76" t="s">
        <v>379</v>
      </c>
      <c r="C53" s="400"/>
      <c r="D53" s="397"/>
      <c r="E53" s="103">
        <f t="shared" si="0"/>
        <v>0</v>
      </c>
      <c r="F53" s="111"/>
      <c r="G53" s="112"/>
      <c r="H53" s="112"/>
      <c r="I53" s="112"/>
      <c r="J53" s="112"/>
      <c r="K53" s="104"/>
      <c r="L53" s="388"/>
      <c r="M53" s="106">
        <f t="shared" si="1"/>
        <v>0</v>
      </c>
      <c r="N53" s="112"/>
      <c r="O53" s="112">
        <v>891562</v>
      </c>
      <c r="P53" s="112"/>
      <c r="Q53" s="388">
        <v>-891562</v>
      </c>
      <c r="R53" s="106">
        <f t="shared" si="2"/>
        <v>0</v>
      </c>
      <c r="S53" s="380"/>
      <c r="T53" s="61"/>
    </row>
    <row r="54" spans="1:20" ht="12.75">
      <c r="A54" s="60" t="s">
        <v>381</v>
      </c>
      <c r="B54" s="76" t="s">
        <v>382</v>
      </c>
      <c r="C54" s="400"/>
      <c r="D54" s="397"/>
      <c r="E54" s="103">
        <f t="shared" si="0"/>
        <v>0</v>
      </c>
      <c r="F54" s="111"/>
      <c r="G54" s="112"/>
      <c r="H54" s="112"/>
      <c r="I54" s="112"/>
      <c r="J54" s="112"/>
      <c r="K54" s="104"/>
      <c r="L54" s="388"/>
      <c r="M54" s="106">
        <f t="shared" si="1"/>
        <v>0</v>
      </c>
      <c r="N54" s="112">
        <v>4000000</v>
      </c>
      <c r="O54" s="112"/>
      <c r="P54" s="112"/>
      <c r="Q54" s="388">
        <v>-4000000</v>
      </c>
      <c r="R54" s="106">
        <f t="shared" si="2"/>
        <v>0</v>
      </c>
      <c r="S54" s="380"/>
      <c r="T54" s="61"/>
    </row>
    <row r="55" spans="1:20" ht="12.75">
      <c r="A55" s="60" t="s">
        <v>383</v>
      </c>
      <c r="B55" s="77" t="s">
        <v>384</v>
      </c>
      <c r="C55" s="392" t="s">
        <v>2169</v>
      </c>
      <c r="D55" s="397"/>
      <c r="E55" s="103">
        <f t="shared" si="0"/>
        <v>0</v>
      </c>
      <c r="F55" s="111"/>
      <c r="G55" s="112"/>
      <c r="H55" s="112"/>
      <c r="I55" s="112"/>
      <c r="J55" s="112"/>
      <c r="K55" s="104">
        <v>1155045</v>
      </c>
      <c r="L55" s="388"/>
      <c r="M55" s="106">
        <f t="shared" si="1"/>
        <v>1155045</v>
      </c>
      <c r="N55" s="112"/>
      <c r="O55" s="112"/>
      <c r="P55" s="112"/>
      <c r="Q55" s="388">
        <v>-1155045</v>
      </c>
      <c r="R55" s="106">
        <f t="shared" si="2"/>
        <v>-1155045</v>
      </c>
      <c r="S55" s="380"/>
      <c r="T55" s="61"/>
    </row>
    <row r="56" spans="1:20" ht="12.75">
      <c r="A56" s="60" t="s">
        <v>383</v>
      </c>
      <c r="B56" s="77" t="s">
        <v>385</v>
      </c>
      <c r="C56" s="392" t="s">
        <v>2169</v>
      </c>
      <c r="D56" s="397"/>
      <c r="E56" s="103">
        <f t="shared" si="0"/>
        <v>1155045</v>
      </c>
      <c r="F56" s="111"/>
      <c r="G56" s="112"/>
      <c r="H56" s="112"/>
      <c r="I56" s="112"/>
      <c r="J56" s="112"/>
      <c r="K56" s="104"/>
      <c r="L56" s="388"/>
      <c r="M56" s="106">
        <f t="shared" si="1"/>
        <v>0</v>
      </c>
      <c r="N56" s="112">
        <v>1155045</v>
      </c>
      <c r="O56" s="112"/>
      <c r="P56" s="112"/>
      <c r="Q56" s="388"/>
      <c r="R56" s="106">
        <f t="shared" si="2"/>
        <v>1155045</v>
      </c>
      <c r="S56" s="380"/>
      <c r="T56" s="61"/>
    </row>
    <row r="57" spans="1:20" ht="12.75">
      <c r="A57" s="60" t="s">
        <v>386</v>
      </c>
      <c r="B57" s="77" t="s">
        <v>1973</v>
      </c>
      <c r="C57" s="392" t="s">
        <v>2169</v>
      </c>
      <c r="D57" s="397"/>
      <c r="E57" s="103">
        <f t="shared" si="0"/>
        <v>0</v>
      </c>
      <c r="F57" s="111"/>
      <c r="G57" s="112"/>
      <c r="H57" s="112"/>
      <c r="I57" s="112"/>
      <c r="J57" s="112"/>
      <c r="K57" s="104">
        <v>700000</v>
      </c>
      <c r="L57" s="388"/>
      <c r="M57" s="106">
        <f t="shared" si="1"/>
        <v>700000</v>
      </c>
      <c r="N57" s="112"/>
      <c r="O57" s="112"/>
      <c r="P57" s="112"/>
      <c r="Q57" s="388">
        <v>-700000</v>
      </c>
      <c r="R57" s="106">
        <f t="shared" si="2"/>
        <v>-700000</v>
      </c>
      <c r="S57" s="380"/>
      <c r="T57" s="61"/>
    </row>
    <row r="58" spans="1:20" ht="12.75">
      <c r="A58" s="60" t="s">
        <v>386</v>
      </c>
      <c r="B58" s="77" t="s">
        <v>388</v>
      </c>
      <c r="C58" s="392" t="s">
        <v>2169</v>
      </c>
      <c r="D58" s="397"/>
      <c r="E58" s="103">
        <f t="shared" si="0"/>
        <v>700000</v>
      </c>
      <c r="F58" s="111"/>
      <c r="G58" s="112"/>
      <c r="H58" s="112"/>
      <c r="I58" s="112"/>
      <c r="J58" s="112"/>
      <c r="K58" s="104"/>
      <c r="L58" s="388"/>
      <c r="M58" s="106">
        <f t="shared" si="1"/>
        <v>0</v>
      </c>
      <c r="N58" s="112">
        <v>700000</v>
      </c>
      <c r="O58" s="112"/>
      <c r="P58" s="112"/>
      <c r="Q58" s="388"/>
      <c r="R58" s="106">
        <f t="shared" si="2"/>
        <v>700000</v>
      </c>
      <c r="S58" s="380"/>
      <c r="T58" s="61"/>
    </row>
    <row r="59" spans="1:20" ht="12.75">
      <c r="A59" s="60" t="s">
        <v>387</v>
      </c>
      <c r="B59" s="77" t="s">
        <v>1974</v>
      </c>
      <c r="C59" s="392" t="s">
        <v>2169</v>
      </c>
      <c r="D59" s="397"/>
      <c r="E59" s="103">
        <f t="shared" si="0"/>
        <v>0</v>
      </c>
      <c r="F59" s="111"/>
      <c r="G59" s="112"/>
      <c r="H59" s="112"/>
      <c r="I59" s="112"/>
      <c r="J59" s="112"/>
      <c r="K59" s="104">
        <v>700000</v>
      </c>
      <c r="L59" s="388"/>
      <c r="M59" s="106">
        <f t="shared" si="1"/>
        <v>700000</v>
      </c>
      <c r="N59" s="112"/>
      <c r="O59" s="112"/>
      <c r="P59" s="112"/>
      <c r="Q59" s="388">
        <v>-700000</v>
      </c>
      <c r="R59" s="106">
        <f t="shared" si="2"/>
        <v>-700000</v>
      </c>
      <c r="S59" s="380"/>
      <c r="T59" s="61"/>
    </row>
    <row r="60" spans="1:20" ht="12.75">
      <c r="A60" s="60" t="s">
        <v>387</v>
      </c>
      <c r="B60" s="77" t="s">
        <v>1975</v>
      </c>
      <c r="C60" s="392" t="s">
        <v>2169</v>
      </c>
      <c r="D60" s="397"/>
      <c r="E60" s="103">
        <f t="shared" si="0"/>
        <v>700000</v>
      </c>
      <c r="F60" s="111"/>
      <c r="G60" s="112"/>
      <c r="H60" s="112"/>
      <c r="I60" s="112"/>
      <c r="J60" s="112"/>
      <c r="K60" s="104"/>
      <c r="L60" s="388"/>
      <c r="M60" s="106">
        <f t="shared" si="1"/>
        <v>0</v>
      </c>
      <c r="N60" s="112">
        <v>700000</v>
      </c>
      <c r="O60" s="112"/>
      <c r="P60" s="112"/>
      <c r="Q60" s="388"/>
      <c r="R60" s="106">
        <f t="shared" si="2"/>
        <v>700000</v>
      </c>
      <c r="S60" s="380"/>
      <c r="T60" s="61"/>
    </row>
    <row r="61" spans="1:20" ht="12.75">
      <c r="A61" s="60" t="s">
        <v>1976</v>
      </c>
      <c r="B61" s="77" t="s">
        <v>1977</v>
      </c>
      <c r="C61" s="392" t="s">
        <v>2169</v>
      </c>
      <c r="D61" s="397"/>
      <c r="E61" s="103">
        <f t="shared" si="0"/>
        <v>0</v>
      </c>
      <c r="F61" s="111"/>
      <c r="G61" s="112"/>
      <c r="H61" s="112"/>
      <c r="I61" s="112"/>
      <c r="J61" s="112"/>
      <c r="K61" s="104">
        <v>200000</v>
      </c>
      <c r="L61" s="388"/>
      <c r="M61" s="106">
        <f t="shared" si="1"/>
        <v>200000</v>
      </c>
      <c r="N61" s="112"/>
      <c r="O61" s="112"/>
      <c r="P61" s="112"/>
      <c r="Q61" s="388">
        <v>-200000</v>
      </c>
      <c r="R61" s="106">
        <f t="shared" si="2"/>
        <v>-200000</v>
      </c>
      <c r="S61" s="380"/>
      <c r="T61" s="61"/>
    </row>
    <row r="62" spans="1:20" ht="12.75">
      <c r="A62" s="60" t="s">
        <v>1976</v>
      </c>
      <c r="B62" s="77" t="s">
        <v>1978</v>
      </c>
      <c r="C62" s="392" t="s">
        <v>2169</v>
      </c>
      <c r="D62" s="397"/>
      <c r="E62" s="103">
        <f t="shared" si="0"/>
        <v>200000</v>
      </c>
      <c r="F62" s="111"/>
      <c r="G62" s="112"/>
      <c r="H62" s="112"/>
      <c r="I62" s="112"/>
      <c r="J62" s="112"/>
      <c r="K62" s="104"/>
      <c r="L62" s="388"/>
      <c r="M62" s="106">
        <f t="shared" si="1"/>
        <v>0</v>
      </c>
      <c r="N62" s="112">
        <v>200000</v>
      </c>
      <c r="O62" s="112"/>
      <c r="P62" s="112"/>
      <c r="Q62" s="388"/>
      <c r="R62" s="106">
        <f t="shared" si="2"/>
        <v>200000</v>
      </c>
      <c r="S62" s="380"/>
      <c r="T62" s="61"/>
    </row>
    <row r="63" spans="1:20" ht="12.75">
      <c r="A63" s="60" t="s">
        <v>1979</v>
      </c>
      <c r="B63" s="77" t="s">
        <v>1980</v>
      </c>
      <c r="C63" s="392" t="s">
        <v>2169</v>
      </c>
      <c r="D63" s="397"/>
      <c r="E63" s="103">
        <f t="shared" si="0"/>
        <v>0</v>
      </c>
      <c r="F63" s="111"/>
      <c r="G63" s="112"/>
      <c r="H63" s="112"/>
      <c r="I63" s="112"/>
      <c r="J63" s="112"/>
      <c r="K63" s="104">
        <v>5000000</v>
      </c>
      <c r="L63" s="388">
        <v>-5000000</v>
      </c>
      <c r="M63" s="106">
        <f t="shared" si="1"/>
        <v>0</v>
      </c>
      <c r="N63" s="112"/>
      <c r="O63" s="112"/>
      <c r="P63" s="112"/>
      <c r="Q63" s="388"/>
      <c r="R63" s="106">
        <f t="shared" si="2"/>
        <v>0</v>
      </c>
      <c r="S63" s="380"/>
      <c r="T63" s="61"/>
    </row>
    <row r="64" spans="1:20" ht="12.75">
      <c r="A64" s="60" t="s">
        <v>1979</v>
      </c>
      <c r="B64" s="77" t="s">
        <v>1980</v>
      </c>
      <c r="C64" s="392" t="s">
        <v>2169</v>
      </c>
      <c r="D64" s="397"/>
      <c r="E64" s="103">
        <f t="shared" si="0"/>
        <v>5000000</v>
      </c>
      <c r="F64" s="111"/>
      <c r="G64" s="112"/>
      <c r="H64" s="112">
        <v>5000000</v>
      </c>
      <c r="I64" s="112"/>
      <c r="J64" s="112"/>
      <c r="K64" s="104"/>
      <c r="L64" s="388"/>
      <c r="M64" s="106">
        <f t="shared" si="1"/>
        <v>5000000</v>
      </c>
      <c r="N64" s="112"/>
      <c r="O64" s="112"/>
      <c r="P64" s="112"/>
      <c r="Q64" s="388"/>
      <c r="R64" s="106">
        <f t="shared" si="2"/>
        <v>0</v>
      </c>
      <c r="S64" s="380"/>
      <c r="T64" s="61"/>
    </row>
    <row r="65" spans="1:20" ht="12.75">
      <c r="A65" s="60" t="s">
        <v>1984</v>
      </c>
      <c r="B65" s="77" t="s">
        <v>1983</v>
      </c>
      <c r="C65" s="109" t="s">
        <v>835</v>
      </c>
      <c r="D65" s="397"/>
      <c r="E65" s="103">
        <f t="shared" si="0"/>
        <v>40700000</v>
      </c>
      <c r="F65" s="111"/>
      <c r="G65" s="112"/>
      <c r="H65" s="112"/>
      <c r="I65" s="112"/>
      <c r="J65" s="112"/>
      <c r="K65" s="104"/>
      <c r="L65" s="388"/>
      <c r="M65" s="106">
        <f t="shared" si="1"/>
        <v>0</v>
      </c>
      <c r="N65" s="112"/>
      <c r="O65" s="112"/>
      <c r="P65" s="112"/>
      <c r="Q65" s="388"/>
      <c r="R65" s="106">
        <f t="shared" si="2"/>
        <v>0</v>
      </c>
      <c r="S65" s="380">
        <v>40700000</v>
      </c>
      <c r="T65" s="61"/>
    </row>
    <row r="66" spans="1:20" ht="12.75">
      <c r="A66" s="60" t="s">
        <v>1986</v>
      </c>
      <c r="B66" s="77" t="s">
        <v>1987</v>
      </c>
      <c r="C66" s="400" t="s">
        <v>1988</v>
      </c>
      <c r="D66" s="397"/>
      <c r="E66" s="103">
        <f t="shared" si="0"/>
        <v>500000</v>
      </c>
      <c r="F66" s="111"/>
      <c r="G66" s="112"/>
      <c r="H66" s="112"/>
      <c r="I66" s="112"/>
      <c r="J66" s="112"/>
      <c r="K66" s="104"/>
      <c r="L66" s="388"/>
      <c r="M66" s="106">
        <f t="shared" si="1"/>
        <v>0</v>
      </c>
      <c r="N66" s="112">
        <v>500000</v>
      </c>
      <c r="O66" s="112"/>
      <c r="P66" s="112"/>
      <c r="Q66" s="388"/>
      <c r="R66" s="106">
        <f t="shared" si="2"/>
        <v>500000</v>
      </c>
      <c r="S66" s="380"/>
      <c r="T66" s="61"/>
    </row>
    <row r="67" spans="1:20" ht="12.75">
      <c r="A67" s="60" t="s">
        <v>1989</v>
      </c>
      <c r="B67" s="76" t="s">
        <v>1990</v>
      </c>
      <c r="C67" s="109" t="s">
        <v>1991</v>
      </c>
      <c r="D67" s="397"/>
      <c r="E67" s="103">
        <f t="shared" si="0"/>
        <v>0</v>
      </c>
      <c r="F67" s="111"/>
      <c r="G67" s="112"/>
      <c r="H67" s="112"/>
      <c r="I67" s="112"/>
      <c r="J67" s="112"/>
      <c r="K67" s="104"/>
      <c r="L67" s="388"/>
      <c r="M67" s="106">
        <f t="shared" si="1"/>
        <v>0</v>
      </c>
      <c r="N67" s="112"/>
      <c r="O67" s="112"/>
      <c r="P67" s="112">
        <v>462391</v>
      </c>
      <c r="Q67" s="388">
        <v>-462391</v>
      </c>
      <c r="R67" s="106">
        <f t="shared" si="2"/>
        <v>0</v>
      </c>
      <c r="S67" s="380"/>
      <c r="T67" s="61"/>
    </row>
    <row r="68" spans="1:20" ht="13.5" thickBot="1">
      <c r="A68" s="60" t="s">
        <v>1992</v>
      </c>
      <c r="B68" s="76" t="s">
        <v>1993</v>
      </c>
      <c r="C68" s="396" t="s">
        <v>1994</v>
      </c>
      <c r="D68" s="397"/>
      <c r="E68" s="103">
        <f t="shared" si="0"/>
        <v>0</v>
      </c>
      <c r="F68" s="111"/>
      <c r="G68" s="112"/>
      <c r="H68" s="112"/>
      <c r="I68" s="112"/>
      <c r="J68" s="112"/>
      <c r="K68" s="104"/>
      <c r="L68" s="388">
        <v>13630658</v>
      </c>
      <c r="M68" s="106">
        <f t="shared" si="1"/>
        <v>13630658</v>
      </c>
      <c r="N68" s="112"/>
      <c r="O68" s="112"/>
      <c r="P68" s="112"/>
      <c r="Q68" s="388">
        <v>-13630658</v>
      </c>
      <c r="R68" s="106">
        <f t="shared" si="2"/>
        <v>-13630658</v>
      </c>
      <c r="S68" s="380"/>
      <c r="T68" s="61"/>
    </row>
    <row r="69" spans="1:20" ht="13.5" thickBot="1">
      <c r="A69" s="64"/>
      <c r="B69" s="115" t="s">
        <v>842</v>
      </c>
      <c r="C69" s="95" t="s">
        <v>843</v>
      </c>
      <c r="D69" s="96">
        <v>42551</v>
      </c>
      <c r="E69" s="97">
        <f t="shared" si="0"/>
        <v>1384073006</v>
      </c>
      <c r="F69" s="116">
        <f aca="true" t="shared" si="3" ref="F69:L69">SUM(F7:F68)</f>
        <v>306206000</v>
      </c>
      <c r="G69" s="132">
        <f t="shared" si="3"/>
        <v>75344400</v>
      </c>
      <c r="H69" s="132">
        <f t="shared" si="3"/>
        <v>227345083</v>
      </c>
      <c r="I69" s="132">
        <f t="shared" si="3"/>
        <v>12221000</v>
      </c>
      <c r="J69" s="132">
        <f t="shared" si="3"/>
        <v>33779000</v>
      </c>
      <c r="K69" s="408">
        <f t="shared" si="3"/>
        <v>392310045</v>
      </c>
      <c r="L69" s="116">
        <f t="shared" si="3"/>
        <v>0</v>
      </c>
      <c r="M69" s="97">
        <f aca="true" t="shared" si="4" ref="M69:M84">SUM(F69:L69)</f>
        <v>1047205528</v>
      </c>
      <c r="N69" s="116">
        <f>SUM(N7:N68)</f>
        <v>115728754</v>
      </c>
      <c r="O69" s="132">
        <f>SUM(O7:O68)</f>
        <v>44823562</v>
      </c>
      <c r="P69" s="133">
        <f>SUM(P7:P68)</f>
        <v>11563391</v>
      </c>
      <c r="Q69" s="133">
        <f>SUM(Q7:Q68)</f>
        <v>114062511</v>
      </c>
      <c r="R69" s="117">
        <f aca="true" t="shared" si="5" ref="R69:R84">SUM(N69:Q69)</f>
        <v>286178218</v>
      </c>
      <c r="S69" s="117">
        <f>SUM(S7:S68)</f>
        <v>50689260</v>
      </c>
      <c r="T69" s="61"/>
    </row>
    <row r="70" spans="1:19" s="61" customFormat="1" ht="12.75">
      <c r="A70" s="60" t="s">
        <v>933</v>
      </c>
      <c r="B70" s="825" t="s">
        <v>605</v>
      </c>
      <c r="C70" s="828" t="s">
        <v>613</v>
      </c>
      <c r="D70" s="826"/>
      <c r="E70" s="827">
        <f t="shared" si="0"/>
        <v>600000</v>
      </c>
      <c r="F70" s="829"/>
      <c r="G70" s="830"/>
      <c r="H70" s="830"/>
      <c r="I70" s="830"/>
      <c r="J70" s="830"/>
      <c r="K70" s="834"/>
      <c r="L70" s="829"/>
      <c r="M70" s="831">
        <f t="shared" si="4"/>
        <v>0</v>
      </c>
      <c r="N70" s="832">
        <v>600000</v>
      </c>
      <c r="O70" s="830"/>
      <c r="P70" s="830"/>
      <c r="Q70" s="833"/>
      <c r="R70" s="106">
        <f t="shared" si="5"/>
        <v>600000</v>
      </c>
      <c r="S70" s="827"/>
    </row>
    <row r="71" spans="1:19" s="61" customFormat="1" ht="12.75">
      <c r="A71" s="60" t="s">
        <v>764</v>
      </c>
      <c r="B71" s="562" t="s">
        <v>900</v>
      </c>
      <c r="C71" s="392"/>
      <c r="D71" s="102"/>
      <c r="E71" s="103">
        <f aca="true" t="shared" si="6" ref="E71:E110">SUM(M71+R71+S71)</f>
        <v>400000</v>
      </c>
      <c r="F71" s="104"/>
      <c r="G71" s="105"/>
      <c r="H71" s="105"/>
      <c r="I71" s="105"/>
      <c r="J71" s="105"/>
      <c r="K71" s="104"/>
      <c r="L71" s="388"/>
      <c r="M71" s="106">
        <f t="shared" si="4"/>
        <v>0</v>
      </c>
      <c r="N71" s="105">
        <v>299330</v>
      </c>
      <c r="O71" s="105"/>
      <c r="P71" s="105"/>
      <c r="Q71" s="388">
        <v>100670</v>
      </c>
      <c r="R71" s="106">
        <f t="shared" si="5"/>
        <v>400000</v>
      </c>
      <c r="S71" s="381"/>
    </row>
    <row r="72" spans="1:19" s="61" customFormat="1" ht="12.75">
      <c r="A72" s="60" t="s">
        <v>901</v>
      </c>
      <c r="B72" s="562" t="s">
        <v>902</v>
      </c>
      <c r="C72" s="108" t="s">
        <v>903</v>
      </c>
      <c r="D72" s="139"/>
      <c r="E72" s="103">
        <f t="shared" si="6"/>
        <v>509795</v>
      </c>
      <c r="F72" s="104"/>
      <c r="G72" s="105"/>
      <c r="H72" s="105"/>
      <c r="I72" s="105"/>
      <c r="J72" s="105"/>
      <c r="K72" s="104"/>
      <c r="L72" s="388">
        <v>509795</v>
      </c>
      <c r="M72" s="106">
        <f t="shared" si="4"/>
        <v>509795</v>
      </c>
      <c r="N72" s="105"/>
      <c r="O72" s="105"/>
      <c r="P72" s="105"/>
      <c r="Q72" s="388"/>
      <c r="R72" s="106">
        <f t="shared" si="5"/>
        <v>0</v>
      </c>
      <c r="S72" s="381"/>
    </row>
    <row r="73" spans="1:19" s="61" customFormat="1" ht="12.75">
      <c r="A73" s="60" t="s">
        <v>901</v>
      </c>
      <c r="B73" s="77" t="s">
        <v>1394</v>
      </c>
      <c r="C73" s="392" t="s">
        <v>2169</v>
      </c>
      <c r="D73" s="138"/>
      <c r="E73" s="103">
        <f t="shared" si="6"/>
        <v>0</v>
      </c>
      <c r="F73" s="104"/>
      <c r="G73" s="105"/>
      <c r="H73" s="105"/>
      <c r="I73" s="105"/>
      <c r="J73" s="105"/>
      <c r="K73" s="104">
        <v>509795</v>
      </c>
      <c r="L73" s="388">
        <v>-509795</v>
      </c>
      <c r="M73" s="106">
        <f t="shared" si="4"/>
        <v>0</v>
      </c>
      <c r="N73" s="105"/>
      <c r="O73" s="105"/>
      <c r="P73" s="105"/>
      <c r="Q73" s="388"/>
      <c r="R73" s="106">
        <f t="shared" si="5"/>
        <v>0</v>
      </c>
      <c r="S73" s="381"/>
    </row>
    <row r="74" spans="1:19" s="61" customFormat="1" ht="12.75">
      <c r="A74" s="60" t="s">
        <v>901</v>
      </c>
      <c r="B74" s="77" t="s">
        <v>1395</v>
      </c>
      <c r="C74" s="392" t="s">
        <v>2169</v>
      </c>
      <c r="D74" s="138"/>
      <c r="E74" s="103">
        <f t="shared" si="6"/>
        <v>509795</v>
      </c>
      <c r="F74" s="104"/>
      <c r="G74" s="105"/>
      <c r="H74" s="105">
        <v>509795</v>
      </c>
      <c r="I74" s="105"/>
      <c r="J74" s="105"/>
      <c r="K74" s="104"/>
      <c r="L74" s="388"/>
      <c r="M74" s="106">
        <f t="shared" si="4"/>
        <v>509795</v>
      </c>
      <c r="N74" s="105"/>
      <c r="O74" s="105"/>
      <c r="P74" s="105"/>
      <c r="Q74" s="388"/>
      <c r="R74" s="106">
        <f t="shared" si="5"/>
        <v>0</v>
      </c>
      <c r="S74" s="381"/>
    </row>
    <row r="75" spans="1:19" s="61" customFormat="1" ht="12.75">
      <c r="A75" s="60" t="s">
        <v>904</v>
      </c>
      <c r="B75" s="562" t="s">
        <v>905</v>
      </c>
      <c r="C75" s="108" t="s">
        <v>903</v>
      </c>
      <c r="D75" s="102"/>
      <c r="E75" s="103">
        <f t="shared" si="6"/>
        <v>321056</v>
      </c>
      <c r="F75" s="104"/>
      <c r="G75" s="105"/>
      <c r="H75" s="105"/>
      <c r="I75" s="105"/>
      <c r="J75" s="105"/>
      <c r="K75" s="388"/>
      <c r="L75" s="113">
        <v>321056</v>
      </c>
      <c r="M75" s="106">
        <f t="shared" si="4"/>
        <v>321056</v>
      </c>
      <c r="N75" s="105"/>
      <c r="O75" s="105"/>
      <c r="P75" s="105"/>
      <c r="Q75" s="388"/>
      <c r="R75" s="106">
        <f t="shared" si="5"/>
        <v>0</v>
      </c>
      <c r="S75" s="381"/>
    </row>
    <row r="76" spans="1:19" s="61" customFormat="1" ht="12.75">
      <c r="A76" s="60" t="s">
        <v>906</v>
      </c>
      <c r="B76" s="562" t="s">
        <v>907</v>
      </c>
      <c r="C76" s="108" t="s">
        <v>908</v>
      </c>
      <c r="D76" s="102"/>
      <c r="E76" s="103">
        <f t="shared" si="6"/>
        <v>314071</v>
      </c>
      <c r="F76" s="104"/>
      <c r="G76" s="105"/>
      <c r="H76" s="105"/>
      <c r="I76" s="105"/>
      <c r="J76" s="105"/>
      <c r="K76" s="388"/>
      <c r="L76" s="113">
        <v>314071</v>
      </c>
      <c r="M76" s="106">
        <f t="shared" si="4"/>
        <v>314071</v>
      </c>
      <c r="N76" s="105"/>
      <c r="O76" s="105"/>
      <c r="P76" s="105"/>
      <c r="Q76" s="388"/>
      <c r="R76" s="106">
        <f t="shared" si="5"/>
        <v>0</v>
      </c>
      <c r="S76" s="381"/>
    </row>
    <row r="77" spans="1:19" s="61" customFormat="1" ht="12.75">
      <c r="A77" s="60" t="s">
        <v>909</v>
      </c>
      <c r="B77" s="562" t="s">
        <v>910</v>
      </c>
      <c r="C77" s="108" t="s">
        <v>911</v>
      </c>
      <c r="D77" s="102"/>
      <c r="E77" s="103">
        <f t="shared" si="6"/>
        <v>314071</v>
      </c>
      <c r="F77" s="104"/>
      <c r="G77" s="105"/>
      <c r="H77" s="105"/>
      <c r="I77" s="105"/>
      <c r="J77" s="105"/>
      <c r="K77" s="388"/>
      <c r="L77" s="113">
        <v>314071</v>
      </c>
      <c r="M77" s="106">
        <f t="shared" si="4"/>
        <v>314071</v>
      </c>
      <c r="N77" s="105"/>
      <c r="O77" s="105"/>
      <c r="P77" s="105"/>
      <c r="Q77" s="388"/>
      <c r="R77" s="106">
        <f t="shared" si="5"/>
        <v>0</v>
      </c>
      <c r="S77" s="381"/>
    </row>
    <row r="78" spans="1:19" s="61" customFormat="1" ht="12.75">
      <c r="A78" s="60" t="s">
        <v>912</v>
      </c>
      <c r="B78" s="562" t="s">
        <v>913</v>
      </c>
      <c r="C78" s="108" t="s">
        <v>914</v>
      </c>
      <c r="D78" s="102"/>
      <c r="E78" s="103">
        <f t="shared" si="6"/>
        <v>216937</v>
      </c>
      <c r="F78" s="104"/>
      <c r="G78" s="105"/>
      <c r="H78" s="105"/>
      <c r="I78" s="105"/>
      <c r="J78" s="105"/>
      <c r="K78" s="388"/>
      <c r="L78" s="113">
        <v>216937</v>
      </c>
      <c r="M78" s="106">
        <f t="shared" si="4"/>
        <v>216937</v>
      </c>
      <c r="N78" s="105"/>
      <c r="O78" s="105"/>
      <c r="P78" s="105"/>
      <c r="Q78" s="388"/>
      <c r="R78" s="106">
        <f t="shared" si="5"/>
        <v>0</v>
      </c>
      <c r="S78" s="381"/>
    </row>
    <row r="79" spans="1:19" s="61" customFormat="1" ht="12.75">
      <c r="A79" s="60" t="s">
        <v>915</v>
      </c>
      <c r="B79" s="562" t="s">
        <v>916</v>
      </c>
      <c r="C79" s="108" t="s">
        <v>917</v>
      </c>
      <c r="D79" s="102"/>
      <c r="E79" s="103">
        <f t="shared" si="6"/>
        <v>744048</v>
      </c>
      <c r="F79" s="104"/>
      <c r="G79" s="105"/>
      <c r="H79" s="105"/>
      <c r="I79" s="105"/>
      <c r="J79" s="105"/>
      <c r="K79" s="388"/>
      <c r="L79" s="113">
        <v>744048</v>
      </c>
      <c r="M79" s="106">
        <f t="shared" si="4"/>
        <v>744048</v>
      </c>
      <c r="N79" s="105"/>
      <c r="O79" s="105"/>
      <c r="P79" s="105"/>
      <c r="Q79" s="388"/>
      <c r="R79" s="106">
        <f t="shared" si="5"/>
        <v>0</v>
      </c>
      <c r="S79" s="381"/>
    </row>
    <row r="80" spans="1:19" s="61" customFormat="1" ht="12.75">
      <c r="A80" s="60" t="s">
        <v>934</v>
      </c>
      <c r="B80" s="77" t="s">
        <v>935</v>
      </c>
      <c r="C80" s="109" t="s">
        <v>936</v>
      </c>
      <c r="D80" s="110"/>
      <c r="E80" s="103">
        <f t="shared" si="6"/>
        <v>0</v>
      </c>
      <c r="F80" s="111"/>
      <c r="G80" s="112"/>
      <c r="H80" s="112"/>
      <c r="I80" s="112"/>
      <c r="J80" s="112"/>
      <c r="K80" s="104"/>
      <c r="L80" s="388"/>
      <c r="M80" s="106">
        <f t="shared" si="4"/>
        <v>0</v>
      </c>
      <c r="N80" s="112">
        <v>5080000</v>
      </c>
      <c r="O80" s="112"/>
      <c r="P80" s="112"/>
      <c r="Q80" s="388">
        <v>-5080000</v>
      </c>
      <c r="R80" s="106">
        <f t="shared" si="5"/>
        <v>0</v>
      </c>
      <c r="S80" s="380"/>
    </row>
    <row r="81" spans="1:19" s="61" customFormat="1" ht="12.75">
      <c r="A81" s="60" t="s">
        <v>937</v>
      </c>
      <c r="B81" s="77" t="s">
        <v>938</v>
      </c>
      <c r="C81" s="109"/>
      <c r="D81" s="110"/>
      <c r="E81" s="103">
        <f t="shared" si="6"/>
        <v>0</v>
      </c>
      <c r="F81" s="111">
        <v>1054000</v>
      </c>
      <c r="G81" s="112">
        <v>254000</v>
      </c>
      <c r="H81" s="112"/>
      <c r="I81" s="112"/>
      <c r="J81" s="112"/>
      <c r="K81" s="104"/>
      <c r="L81" s="388">
        <v>-1308000</v>
      </c>
      <c r="M81" s="106">
        <f t="shared" si="4"/>
        <v>0</v>
      </c>
      <c r="N81" s="385"/>
      <c r="O81" s="112"/>
      <c r="P81" s="112"/>
      <c r="Q81" s="388"/>
      <c r="R81" s="106">
        <f t="shared" si="5"/>
        <v>0</v>
      </c>
      <c r="S81" s="380"/>
    </row>
    <row r="82" spans="1:19" s="61" customFormat="1" ht="12.75">
      <c r="A82" s="60" t="s">
        <v>939</v>
      </c>
      <c r="B82" s="77" t="s">
        <v>940</v>
      </c>
      <c r="C82" s="109"/>
      <c r="D82" s="110"/>
      <c r="E82" s="103">
        <f t="shared" si="6"/>
        <v>0</v>
      </c>
      <c r="F82" s="111">
        <v>136000</v>
      </c>
      <c r="G82" s="112">
        <v>37000</v>
      </c>
      <c r="H82" s="112"/>
      <c r="I82" s="112"/>
      <c r="J82" s="112"/>
      <c r="K82" s="104"/>
      <c r="L82" s="388">
        <v>-173000</v>
      </c>
      <c r="M82" s="106">
        <f t="shared" si="4"/>
        <v>0</v>
      </c>
      <c r="N82" s="112"/>
      <c r="O82" s="112"/>
      <c r="P82" s="112"/>
      <c r="Q82" s="388"/>
      <c r="R82" s="106">
        <f t="shared" si="5"/>
        <v>0</v>
      </c>
      <c r="S82" s="380"/>
    </row>
    <row r="83" spans="1:19" s="61" customFormat="1" ht="12.75">
      <c r="A83" s="60" t="s">
        <v>941</v>
      </c>
      <c r="B83" s="77" t="s">
        <v>942</v>
      </c>
      <c r="C83" s="109"/>
      <c r="D83" s="110"/>
      <c r="E83" s="103">
        <f t="shared" si="6"/>
        <v>0</v>
      </c>
      <c r="F83" s="111"/>
      <c r="G83" s="112"/>
      <c r="H83" s="385">
        <v>72517</v>
      </c>
      <c r="I83" s="112"/>
      <c r="J83" s="112"/>
      <c r="K83" s="104"/>
      <c r="L83" s="388">
        <v>-72517</v>
      </c>
      <c r="M83" s="106">
        <f t="shared" si="4"/>
        <v>0</v>
      </c>
      <c r="N83" s="112"/>
      <c r="O83" s="112"/>
      <c r="P83" s="112"/>
      <c r="Q83" s="388"/>
      <c r="R83" s="106">
        <f t="shared" si="5"/>
        <v>0</v>
      </c>
      <c r="S83" s="380"/>
    </row>
    <row r="84" spans="1:19" s="61" customFormat="1" ht="12.75">
      <c r="A84" s="60" t="s">
        <v>943</v>
      </c>
      <c r="B84" s="77" t="s">
        <v>1390</v>
      </c>
      <c r="C84" s="109" t="s">
        <v>614</v>
      </c>
      <c r="D84" s="110" t="s">
        <v>615</v>
      </c>
      <c r="E84" s="103">
        <f t="shared" si="6"/>
        <v>0</v>
      </c>
      <c r="F84" s="111"/>
      <c r="G84" s="112"/>
      <c r="H84" s="112">
        <v>619760</v>
      </c>
      <c r="I84" s="112"/>
      <c r="J84" s="112"/>
      <c r="K84" s="104"/>
      <c r="L84" s="388">
        <v>-619760</v>
      </c>
      <c r="M84" s="106">
        <f t="shared" si="4"/>
        <v>0</v>
      </c>
      <c r="N84" s="112"/>
      <c r="O84" s="112"/>
      <c r="P84" s="112"/>
      <c r="Q84" s="388"/>
      <c r="R84" s="106">
        <f t="shared" si="5"/>
        <v>0</v>
      </c>
      <c r="S84" s="380"/>
    </row>
    <row r="85" spans="1:19" s="61" customFormat="1" ht="12.75">
      <c r="A85" s="60" t="s">
        <v>944</v>
      </c>
      <c r="B85" s="77" t="s">
        <v>1391</v>
      </c>
      <c r="C85" s="109"/>
      <c r="D85" s="110"/>
      <c r="E85" s="103">
        <f t="shared" si="6"/>
        <v>0</v>
      </c>
      <c r="F85" s="111"/>
      <c r="G85" s="112"/>
      <c r="H85" s="112">
        <v>98980</v>
      </c>
      <c r="I85" s="112"/>
      <c r="J85" s="112"/>
      <c r="K85" s="104"/>
      <c r="L85" s="388">
        <v>-98980</v>
      </c>
      <c r="M85" s="106">
        <f aca="true" t="shared" si="7" ref="M85:M102">SUM(F85:L85)</f>
        <v>0</v>
      </c>
      <c r="N85" s="112"/>
      <c r="O85" s="112"/>
      <c r="P85" s="112"/>
      <c r="Q85" s="388"/>
      <c r="R85" s="106">
        <f aca="true" t="shared" si="8" ref="R85:R102">SUM(N85:Q85)</f>
        <v>0</v>
      </c>
      <c r="S85" s="380"/>
    </row>
    <row r="86" spans="1:19" s="61" customFormat="1" ht="12.75">
      <c r="A86" s="60" t="s">
        <v>918</v>
      </c>
      <c r="B86" s="562" t="s">
        <v>1389</v>
      </c>
      <c r="C86" s="108" t="s">
        <v>919</v>
      </c>
      <c r="D86" s="110"/>
      <c r="E86" s="103">
        <f t="shared" si="6"/>
        <v>14853965</v>
      </c>
      <c r="F86" s="111"/>
      <c r="G86" s="112"/>
      <c r="H86" s="112">
        <v>330200</v>
      </c>
      <c r="I86" s="112"/>
      <c r="J86" s="112"/>
      <c r="K86" s="104"/>
      <c r="L86" s="388"/>
      <c r="M86" s="106">
        <f t="shared" si="7"/>
        <v>330200</v>
      </c>
      <c r="N86" s="112"/>
      <c r="O86" s="112">
        <v>14523765</v>
      </c>
      <c r="P86" s="112"/>
      <c r="Q86" s="388"/>
      <c r="R86" s="106">
        <f t="shared" si="8"/>
        <v>14523765</v>
      </c>
      <c r="S86" s="380"/>
    </row>
    <row r="87" spans="1:19" s="61" customFormat="1" ht="12.75">
      <c r="A87" s="60" t="s">
        <v>918</v>
      </c>
      <c r="B87" s="562" t="s">
        <v>1068</v>
      </c>
      <c r="C87" s="108" t="s">
        <v>919</v>
      </c>
      <c r="D87" s="110" t="s">
        <v>615</v>
      </c>
      <c r="E87" s="103">
        <f t="shared" si="6"/>
        <v>0</v>
      </c>
      <c r="F87" s="111"/>
      <c r="G87" s="112"/>
      <c r="H87" s="112">
        <v>177800</v>
      </c>
      <c r="I87" s="112"/>
      <c r="J87" s="112"/>
      <c r="K87" s="104"/>
      <c r="L87" s="388"/>
      <c r="M87" s="106">
        <f t="shared" si="7"/>
        <v>177800</v>
      </c>
      <c r="N87" s="112"/>
      <c r="O87" s="112">
        <v>7820489</v>
      </c>
      <c r="P87" s="112"/>
      <c r="Q87" s="388">
        <v>-7998289</v>
      </c>
      <c r="R87" s="106">
        <f t="shared" si="8"/>
        <v>-177800</v>
      </c>
      <c r="S87" s="380"/>
    </row>
    <row r="88" spans="1:19" s="61" customFormat="1" ht="12.75">
      <c r="A88" s="60" t="s">
        <v>945</v>
      </c>
      <c r="B88" s="77" t="s">
        <v>946</v>
      </c>
      <c r="C88" s="392"/>
      <c r="D88" s="110"/>
      <c r="E88" s="103">
        <f t="shared" si="6"/>
        <v>0</v>
      </c>
      <c r="F88" s="111"/>
      <c r="G88" s="112"/>
      <c r="H88" s="112"/>
      <c r="I88" s="112"/>
      <c r="J88" s="112"/>
      <c r="K88" s="104"/>
      <c r="L88" s="388"/>
      <c r="M88" s="106">
        <f t="shared" si="7"/>
        <v>0</v>
      </c>
      <c r="N88" s="112">
        <v>3486150</v>
      </c>
      <c r="O88" s="112"/>
      <c r="P88" s="112"/>
      <c r="Q88" s="388">
        <v>-3486150</v>
      </c>
      <c r="R88" s="106">
        <f t="shared" si="8"/>
        <v>0</v>
      </c>
      <c r="S88" s="380"/>
    </row>
    <row r="89" spans="1:19" s="61" customFormat="1" ht="12.75">
      <c r="A89" s="60" t="s">
        <v>947</v>
      </c>
      <c r="B89" s="77" t="s">
        <v>948</v>
      </c>
      <c r="C89" s="109" t="s">
        <v>949</v>
      </c>
      <c r="D89" s="110"/>
      <c r="E89" s="103">
        <f t="shared" si="6"/>
        <v>0</v>
      </c>
      <c r="F89" s="111"/>
      <c r="G89" s="112"/>
      <c r="H89" s="112">
        <v>282831</v>
      </c>
      <c r="I89" s="112"/>
      <c r="J89" s="112"/>
      <c r="K89" s="104"/>
      <c r="L89" s="388">
        <v>-282831</v>
      </c>
      <c r="M89" s="106">
        <f t="shared" si="7"/>
        <v>0</v>
      </c>
      <c r="N89" s="112"/>
      <c r="O89" s="112"/>
      <c r="P89" s="112"/>
      <c r="Q89" s="388"/>
      <c r="R89" s="106">
        <f t="shared" si="8"/>
        <v>0</v>
      </c>
      <c r="S89" s="380"/>
    </row>
    <row r="90" spans="1:19" s="61" customFormat="1" ht="12.75">
      <c r="A90" s="60" t="s">
        <v>920</v>
      </c>
      <c r="B90" s="77" t="s">
        <v>921</v>
      </c>
      <c r="C90" s="108" t="s">
        <v>922</v>
      </c>
      <c r="D90" s="397"/>
      <c r="E90" s="103">
        <f t="shared" si="6"/>
        <v>-168360</v>
      </c>
      <c r="F90" s="111"/>
      <c r="G90" s="112"/>
      <c r="H90" s="112"/>
      <c r="I90" s="112"/>
      <c r="J90" s="112"/>
      <c r="K90" s="104"/>
      <c r="L90" s="388">
        <v>-168360</v>
      </c>
      <c r="M90" s="106">
        <f t="shared" si="7"/>
        <v>-168360</v>
      </c>
      <c r="N90" s="112"/>
      <c r="O90" s="112"/>
      <c r="P90" s="112"/>
      <c r="Q90" s="388"/>
      <c r="R90" s="106">
        <f t="shared" si="8"/>
        <v>0</v>
      </c>
      <c r="S90" s="380"/>
    </row>
    <row r="91" spans="1:19" s="61" customFormat="1" ht="12.75">
      <c r="A91" s="60" t="s">
        <v>923</v>
      </c>
      <c r="B91" s="562" t="s">
        <v>924</v>
      </c>
      <c r="C91" s="108" t="s">
        <v>922</v>
      </c>
      <c r="D91" s="397"/>
      <c r="E91" s="103">
        <f t="shared" si="6"/>
        <v>305435</v>
      </c>
      <c r="F91" s="111"/>
      <c r="G91" s="112"/>
      <c r="H91" s="112"/>
      <c r="I91" s="112"/>
      <c r="J91" s="112"/>
      <c r="K91" s="388"/>
      <c r="L91" s="113">
        <v>305435</v>
      </c>
      <c r="M91" s="106">
        <f t="shared" si="7"/>
        <v>305435</v>
      </c>
      <c r="N91" s="112"/>
      <c r="O91" s="112"/>
      <c r="P91" s="112"/>
      <c r="Q91" s="388"/>
      <c r="R91" s="106">
        <f t="shared" si="8"/>
        <v>0</v>
      </c>
      <c r="S91" s="380"/>
    </row>
    <row r="92" spans="1:20" ht="12.75">
      <c r="A92" s="60" t="s">
        <v>925</v>
      </c>
      <c r="B92" s="562" t="s">
        <v>926</v>
      </c>
      <c r="C92" s="108" t="s">
        <v>922</v>
      </c>
      <c r="D92" s="397"/>
      <c r="E92" s="103">
        <f t="shared" si="6"/>
        <v>305435</v>
      </c>
      <c r="F92" s="111"/>
      <c r="G92" s="112"/>
      <c r="H92" s="112"/>
      <c r="I92" s="112"/>
      <c r="J92" s="112"/>
      <c r="K92" s="388"/>
      <c r="L92" s="113">
        <v>305435</v>
      </c>
      <c r="M92" s="106">
        <f t="shared" si="7"/>
        <v>305435</v>
      </c>
      <c r="N92" s="112"/>
      <c r="O92" s="112"/>
      <c r="P92" s="112"/>
      <c r="Q92" s="388"/>
      <c r="R92" s="106">
        <f t="shared" si="8"/>
        <v>0</v>
      </c>
      <c r="S92" s="380"/>
      <c r="T92" s="61"/>
    </row>
    <row r="93" spans="1:20" ht="12.75">
      <c r="A93" s="60" t="s">
        <v>927</v>
      </c>
      <c r="B93" s="562" t="s">
        <v>928</v>
      </c>
      <c r="C93" s="108" t="s">
        <v>929</v>
      </c>
      <c r="D93" s="397"/>
      <c r="E93" s="103">
        <f t="shared" si="6"/>
        <v>214371</v>
      </c>
      <c r="F93" s="111"/>
      <c r="G93" s="112"/>
      <c r="H93" s="112"/>
      <c r="I93" s="112"/>
      <c r="J93" s="112"/>
      <c r="K93" s="388"/>
      <c r="L93" s="113">
        <v>214371</v>
      </c>
      <c r="M93" s="106">
        <f t="shared" si="7"/>
        <v>214371</v>
      </c>
      <c r="N93" s="112"/>
      <c r="O93" s="112"/>
      <c r="P93" s="112"/>
      <c r="Q93" s="388"/>
      <c r="R93" s="106">
        <f t="shared" si="8"/>
        <v>0</v>
      </c>
      <c r="S93" s="380"/>
      <c r="T93" s="67"/>
    </row>
    <row r="94" spans="1:20" ht="12.75">
      <c r="A94" s="60" t="s">
        <v>930</v>
      </c>
      <c r="B94" s="562" t="s">
        <v>931</v>
      </c>
      <c r="C94" s="108" t="s">
        <v>932</v>
      </c>
      <c r="D94" s="397"/>
      <c r="E94" s="103">
        <f t="shared" si="6"/>
        <v>216934</v>
      </c>
      <c r="F94" s="111"/>
      <c r="G94" s="112"/>
      <c r="H94" s="112"/>
      <c r="I94" s="112"/>
      <c r="J94" s="112"/>
      <c r="K94" s="388"/>
      <c r="L94" s="113">
        <v>216934</v>
      </c>
      <c r="M94" s="106">
        <f t="shared" si="7"/>
        <v>216934</v>
      </c>
      <c r="N94" s="112"/>
      <c r="O94" s="112"/>
      <c r="P94" s="112"/>
      <c r="Q94" s="388"/>
      <c r="R94" s="106">
        <f t="shared" si="8"/>
        <v>0</v>
      </c>
      <c r="S94" s="380"/>
      <c r="T94" s="61"/>
    </row>
    <row r="95" spans="1:20" ht="12.75">
      <c r="A95" s="60" t="s">
        <v>950</v>
      </c>
      <c r="B95" s="77" t="s">
        <v>951</v>
      </c>
      <c r="C95" s="109" t="s">
        <v>952</v>
      </c>
      <c r="D95" s="397"/>
      <c r="E95" s="103">
        <f t="shared" si="6"/>
        <v>0</v>
      </c>
      <c r="F95" s="111"/>
      <c r="G95" s="112"/>
      <c r="H95" s="112"/>
      <c r="I95" s="112"/>
      <c r="J95" s="112"/>
      <c r="K95" s="104"/>
      <c r="L95" s="388"/>
      <c r="M95" s="106">
        <f t="shared" si="7"/>
        <v>0</v>
      </c>
      <c r="N95" s="112"/>
      <c r="O95" s="112">
        <v>3676300</v>
      </c>
      <c r="P95" s="112"/>
      <c r="Q95" s="388">
        <v>-3676300</v>
      </c>
      <c r="R95" s="106">
        <f t="shared" si="8"/>
        <v>0</v>
      </c>
      <c r="S95" s="380"/>
      <c r="T95" s="61"/>
    </row>
    <row r="96" spans="1:20" ht="12.75">
      <c r="A96" s="60" t="s">
        <v>1494</v>
      </c>
      <c r="B96" s="77" t="s">
        <v>1388</v>
      </c>
      <c r="C96" s="109" t="s">
        <v>616</v>
      </c>
      <c r="D96" s="397"/>
      <c r="E96" s="103">
        <f t="shared" si="6"/>
        <v>0</v>
      </c>
      <c r="F96" s="111"/>
      <c r="G96" s="112"/>
      <c r="H96" s="112">
        <v>1077000</v>
      </c>
      <c r="I96" s="112"/>
      <c r="J96" s="112"/>
      <c r="K96" s="104"/>
      <c r="L96" s="388">
        <v>-1077000</v>
      </c>
      <c r="M96" s="106">
        <f t="shared" si="7"/>
        <v>0</v>
      </c>
      <c r="N96" s="112"/>
      <c r="O96" s="112"/>
      <c r="P96" s="112"/>
      <c r="Q96" s="388"/>
      <c r="R96" s="106">
        <f t="shared" si="8"/>
        <v>0</v>
      </c>
      <c r="S96" s="380"/>
      <c r="T96" s="61"/>
    </row>
    <row r="97" spans="1:20" ht="12.75">
      <c r="A97" s="60" t="s">
        <v>1495</v>
      </c>
      <c r="B97" s="75" t="s">
        <v>606</v>
      </c>
      <c r="C97" s="560" t="s">
        <v>607</v>
      </c>
      <c r="D97" s="397"/>
      <c r="E97" s="103">
        <f t="shared" si="6"/>
        <v>41165000</v>
      </c>
      <c r="F97" s="111">
        <v>36545000</v>
      </c>
      <c r="G97" s="112">
        <v>4620000</v>
      </c>
      <c r="H97" s="112"/>
      <c r="I97" s="112"/>
      <c r="J97" s="112"/>
      <c r="K97" s="104"/>
      <c r="L97" s="388"/>
      <c r="M97" s="106">
        <f t="shared" si="7"/>
        <v>41165000</v>
      </c>
      <c r="N97" s="112"/>
      <c r="O97" s="112"/>
      <c r="P97" s="112"/>
      <c r="Q97" s="388"/>
      <c r="R97" s="106">
        <f t="shared" si="8"/>
        <v>0</v>
      </c>
      <c r="S97" s="380"/>
      <c r="T97" s="61"/>
    </row>
    <row r="98" spans="1:20" ht="12.75">
      <c r="A98" s="60" t="s">
        <v>1496</v>
      </c>
      <c r="B98" s="76" t="s">
        <v>608</v>
      </c>
      <c r="C98" s="560" t="s">
        <v>607</v>
      </c>
      <c r="D98" s="397"/>
      <c r="E98" s="103">
        <f t="shared" si="6"/>
        <v>1716800</v>
      </c>
      <c r="F98" s="111"/>
      <c r="G98" s="112"/>
      <c r="H98" s="112"/>
      <c r="I98" s="112"/>
      <c r="J98" s="112"/>
      <c r="K98" s="104"/>
      <c r="L98" s="388">
        <v>1716800</v>
      </c>
      <c r="M98" s="106">
        <f t="shared" si="7"/>
        <v>1716800</v>
      </c>
      <c r="N98" s="112"/>
      <c r="O98" s="112"/>
      <c r="P98" s="112"/>
      <c r="Q98" s="388"/>
      <c r="R98" s="106">
        <f t="shared" si="8"/>
        <v>0</v>
      </c>
      <c r="S98" s="380"/>
      <c r="T98" s="61"/>
    </row>
    <row r="99" spans="1:20" ht="12.75">
      <c r="A99" s="60" t="s">
        <v>1497</v>
      </c>
      <c r="B99" s="77" t="s">
        <v>1387</v>
      </c>
      <c r="C99" s="392" t="s">
        <v>617</v>
      </c>
      <c r="D99" s="397"/>
      <c r="E99" s="103">
        <f t="shared" si="6"/>
        <v>0</v>
      </c>
      <c r="F99" s="111"/>
      <c r="G99" s="112"/>
      <c r="H99" s="112"/>
      <c r="I99" s="112"/>
      <c r="J99" s="112">
        <v>10867954</v>
      </c>
      <c r="K99" s="104"/>
      <c r="L99" s="388"/>
      <c r="M99" s="106">
        <f t="shared" si="7"/>
        <v>10867954</v>
      </c>
      <c r="N99" s="112"/>
      <c r="O99" s="112"/>
      <c r="P99" s="112"/>
      <c r="Q99" s="388">
        <v>-10867954</v>
      </c>
      <c r="R99" s="106">
        <f t="shared" si="8"/>
        <v>-10867954</v>
      </c>
      <c r="S99" s="380"/>
      <c r="T99" s="61"/>
    </row>
    <row r="100" spans="1:20" ht="12.75">
      <c r="A100" s="60" t="s">
        <v>1498</v>
      </c>
      <c r="B100" s="77" t="s">
        <v>1067</v>
      </c>
      <c r="C100" s="392" t="s">
        <v>618</v>
      </c>
      <c r="D100" s="397"/>
      <c r="E100" s="103">
        <f t="shared" si="6"/>
        <v>0</v>
      </c>
      <c r="F100" s="111"/>
      <c r="G100" s="112"/>
      <c r="H100" s="112"/>
      <c r="I100" s="112"/>
      <c r="J100" s="112">
        <v>200000</v>
      </c>
      <c r="K100" s="104"/>
      <c r="L100" s="388">
        <v>-200000</v>
      </c>
      <c r="M100" s="106">
        <f t="shared" si="7"/>
        <v>0</v>
      </c>
      <c r="N100" s="112"/>
      <c r="O100" s="112"/>
      <c r="P100" s="112"/>
      <c r="Q100" s="388"/>
      <c r="R100" s="106">
        <f t="shared" si="8"/>
        <v>0</v>
      </c>
      <c r="S100" s="380"/>
      <c r="T100" s="61"/>
    </row>
    <row r="101" spans="1:20" ht="12.75">
      <c r="A101" s="60" t="s">
        <v>1499</v>
      </c>
      <c r="B101" s="77" t="s">
        <v>619</v>
      </c>
      <c r="C101" s="392" t="s">
        <v>618</v>
      </c>
      <c r="D101" s="397"/>
      <c r="E101" s="103">
        <f t="shared" si="6"/>
        <v>0</v>
      </c>
      <c r="F101" s="111"/>
      <c r="G101" s="112"/>
      <c r="H101" s="112"/>
      <c r="I101" s="112"/>
      <c r="J101" s="112">
        <v>150000</v>
      </c>
      <c r="K101" s="104"/>
      <c r="L101" s="388">
        <v>-150000</v>
      </c>
      <c r="M101" s="106">
        <f t="shared" si="7"/>
        <v>0</v>
      </c>
      <c r="N101" s="112"/>
      <c r="O101" s="112"/>
      <c r="P101" s="112"/>
      <c r="Q101" s="388"/>
      <c r="R101" s="106">
        <f t="shared" si="8"/>
        <v>0</v>
      </c>
      <c r="S101" s="380"/>
      <c r="T101" s="61"/>
    </row>
    <row r="102" spans="1:20" ht="12.75">
      <c r="A102" s="60" t="s">
        <v>1500</v>
      </c>
      <c r="B102" s="77" t="s">
        <v>620</v>
      </c>
      <c r="C102" s="392" t="s">
        <v>618</v>
      </c>
      <c r="D102" s="397"/>
      <c r="E102" s="103">
        <f t="shared" si="6"/>
        <v>0</v>
      </c>
      <c r="F102" s="111"/>
      <c r="G102" s="112"/>
      <c r="H102" s="112"/>
      <c r="I102" s="112"/>
      <c r="J102" s="112">
        <v>7300</v>
      </c>
      <c r="K102" s="104"/>
      <c r="L102" s="388">
        <v>-7300</v>
      </c>
      <c r="M102" s="106">
        <f t="shared" si="7"/>
        <v>0</v>
      </c>
      <c r="N102" s="112"/>
      <c r="O102" s="112"/>
      <c r="P102" s="112"/>
      <c r="Q102" s="388"/>
      <c r="R102" s="106">
        <f t="shared" si="8"/>
        <v>0</v>
      </c>
      <c r="S102" s="380"/>
      <c r="T102" s="61"/>
    </row>
    <row r="103" spans="1:20" ht="12.75">
      <c r="A103" s="60" t="s">
        <v>1501</v>
      </c>
      <c r="B103" s="77" t="s">
        <v>622</v>
      </c>
      <c r="C103" s="392" t="s">
        <v>618</v>
      </c>
      <c r="D103" s="110"/>
      <c r="E103" s="103">
        <f t="shared" si="6"/>
        <v>0</v>
      </c>
      <c r="F103" s="111"/>
      <c r="G103" s="112"/>
      <c r="H103" s="112"/>
      <c r="I103" s="112"/>
      <c r="J103" s="112">
        <v>20000</v>
      </c>
      <c r="K103" s="104"/>
      <c r="L103" s="388">
        <v>-20000</v>
      </c>
      <c r="M103" s="106">
        <f aca="true" t="shared" si="9" ref="M103:M110">SUM(F103:L103)</f>
        <v>0</v>
      </c>
      <c r="N103" s="112"/>
      <c r="O103" s="112"/>
      <c r="P103" s="112"/>
      <c r="Q103" s="388"/>
      <c r="R103" s="106">
        <f aca="true" t="shared" si="10" ref="R103:R110">SUM(N103:Q103)</f>
        <v>0</v>
      </c>
      <c r="S103" s="380"/>
      <c r="T103" s="61"/>
    </row>
    <row r="104" spans="1:20" ht="12.75">
      <c r="A104" s="60" t="s">
        <v>1502</v>
      </c>
      <c r="B104" s="77" t="s">
        <v>623</v>
      </c>
      <c r="C104" s="392" t="s">
        <v>618</v>
      </c>
      <c r="D104" s="110"/>
      <c r="E104" s="103">
        <f t="shared" si="6"/>
        <v>0</v>
      </c>
      <c r="F104" s="111"/>
      <c r="G104" s="112"/>
      <c r="H104" s="112"/>
      <c r="I104" s="112"/>
      <c r="J104" s="112">
        <v>293370</v>
      </c>
      <c r="K104" s="104"/>
      <c r="L104" s="388">
        <v>-293370</v>
      </c>
      <c r="M104" s="106">
        <f t="shared" si="9"/>
        <v>0</v>
      </c>
      <c r="N104" s="112"/>
      <c r="O104" s="112"/>
      <c r="P104" s="112"/>
      <c r="Q104" s="388"/>
      <c r="R104" s="106">
        <f t="shared" si="10"/>
        <v>0</v>
      </c>
      <c r="S104" s="380"/>
      <c r="T104" s="61"/>
    </row>
    <row r="105" spans="1:20" ht="12.75">
      <c r="A105" s="60" t="s">
        <v>1503</v>
      </c>
      <c r="B105" s="77" t="s">
        <v>624</v>
      </c>
      <c r="C105" s="109" t="s">
        <v>625</v>
      </c>
      <c r="D105" s="110"/>
      <c r="E105" s="103">
        <f t="shared" si="6"/>
        <v>0</v>
      </c>
      <c r="F105" s="111"/>
      <c r="G105" s="112"/>
      <c r="H105" s="112"/>
      <c r="I105" s="112"/>
      <c r="J105" s="112"/>
      <c r="K105" s="104"/>
      <c r="L105" s="388"/>
      <c r="M105" s="106">
        <f t="shared" si="9"/>
        <v>0</v>
      </c>
      <c r="N105" s="385">
        <v>1899620</v>
      </c>
      <c r="O105" s="112"/>
      <c r="P105" s="112"/>
      <c r="Q105" s="388">
        <v>-1899620</v>
      </c>
      <c r="R105" s="106">
        <f t="shared" si="10"/>
        <v>0</v>
      </c>
      <c r="S105" s="380"/>
      <c r="T105" s="61"/>
    </row>
    <row r="106" spans="1:20" ht="12.75">
      <c r="A106" s="60" t="s">
        <v>1504</v>
      </c>
      <c r="B106" s="77" t="s">
        <v>626</v>
      </c>
      <c r="C106" s="109" t="s">
        <v>625</v>
      </c>
      <c r="D106" s="110"/>
      <c r="E106" s="103">
        <f t="shared" si="6"/>
        <v>0</v>
      </c>
      <c r="F106" s="111"/>
      <c r="G106" s="112"/>
      <c r="H106" s="385">
        <v>1600200</v>
      </c>
      <c r="I106" s="112"/>
      <c r="J106" s="112"/>
      <c r="K106" s="104"/>
      <c r="L106" s="388"/>
      <c r="M106" s="106">
        <f t="shared" si="9"/>
        <v>1600200</v>
      </c>
      <c r="N106" s="112"/>
      <c r="O106" s="112"/>
      <c r="P106" s="112"/>
      <c r="Q106" s="388">
        <v>-1600200</v>
      </c>
      <c r="R106" s="106">
        <f t="shared" si="10"/>
        <v>-1600200</v>
      </c>
      <c r="S106" s="380"/>
      <c r="T106" s="61"/>
    </row>
    <row r="107" spans="1:20" ht="12.75">
      <c r="A107" s="60" t="s">
        <v>1505</v>
      </c>
      <c r="B107" s="77" t="s">
        <v>627</v>
      </c>
      <c r="C107" s="109" t="s">
        <v>625</v>
      </c>
      <c r="D107" s="397"/>
      <c r="E107" s="103">
        <f t="shared" si="6"/>
        <v>0</v>
      </c>
      <c r="F107" s="111"/>
      <c r="G107" s="112"/>
      <c r="H107" s="112"/>
      <c r="I107" s="112"/>
      <c r="J107" s="112"/>
      <c r="K107" s="104"/>
      <c r="L107" s="388"/>
      <c r="M107" s="106">
        <f t="shared" si="9"/>
        <v>0</v>
      </c>
      <c r="N107" s="112"/>
      <c r="O107" s="112">
        <v>364986</v>
      </c>
      <c r="P107" s="112"/>
      <c r="Q107" s="388">
        <v>-364986</v>
      </c>
      <c r="R107" s="106">
        <f t="shared" si="10"/>
        <v>0</v>
      </c>
      <c r="S107" s="380"/>
      <c r="T107" s="61"/>
    </row>
    <row r="108" spans="1:20" ht="12.75">
      <c r="A108" s="60" t="s">
        <v>1506</v>
      </c>
      <c r="B108" s="77" t="s">
        <v>628</v>
      </c>
      <c r="C108" s="109" t="s">
        <v>625</v>
      </c>
      <c r="D108" s="397"/>
      <c r="E108" s="103">
        <f t="shared" si="6"/>
        <v>0</v>
      </c>
      <c r="F108" s="111"/>
      <c r="G108" s="112"/>
      <c r="H108" s="112"/>
      <c r="I108" s="112"/>
      <c r="J108" s="112"/>
      <c r="K108" s="104"/>
      <c r="L108" s="388"/>
      <c r="M108" s="106">
        <f t="shared" si="9"/>
        <v>0</v>
      </c>
      <c r="N108" s="112">
        <v>1178800</v>
      </c>
      <c r="O108" s="112"/>
      <c r="P108" s="112"/>
      <c r="Q108" s="388">
        <v>-1178800</v>
      </c>
      <c r="R108" s="106">
        <f t="shared" si="10"/>
        <v>0</v>
      </c>
      <c r="S108" s="380"/>
      <c r="T108" s="61"/>
    </row>
    <row r="109" spans="1:20" ht="12.75">
      <c r="A109" s="60" t="s">
        <v>1507</v>
      </c>
      <c r="B109" s="77" t="s">
        <v>1481</v>
      </c>
      <c r="C109" s="109" t="s">
        <v>1482</v>
      </c>
      <c r="D109" s="397"/>
      <c r="E109" s="103">
        <f t="shared" si="6"/>
        <v>0</v>
      </c>
      <c r="F109" s="111"/>
      <c r="G109" s="112"/>
      <c r="H109" s="112"/>
      <c r="I109" s="112"/>
      <c r="J109" s="112"/>
      <c r="K109" s="104"/>
      <c r="L109" s="388"/>
      <c r="M109" s="106">
        <f t="shared" si="9"/>
        <v>0</v>
      </c>
      <c r="N109" s="112">
        <v>650000</v>
      </c>
      <c r="O109" s="112">
        <v>-650000</v>
      </c>
      <c r="P109" s="112"/>
      <c r="Q109" s="388"/>
      <c r="R109" s="106">
        <f t="shared" si="10"/>
        <v>0</v>
      </c>
      <c r="S109" s="380"/>
      <c r="T109" s="67"/>
    </row>
    <row r="110" spans="1:32" s="412" customFormat="1" ht="13.5" thickBot="1">
      <c r="A110" s="60"/>
      <c r="B110" s="77"/>
      <c r="C110" s="392"/>
      <c r="D110" s="397"/>
      <c r="E110" s="103">
        <f t="shared" si="6"/>
        <v>0</v>
      </c>
      <c r="F110" s="111"/>
      <c r="G110" s="112"/>
      <c r="H110" s="112"/>
      <c r="I110" s="112"/>
      <c r="J110" s="112"/>
      <c r="K110" s="104"/>
      <c r="L110" s="388"/>
      <c r="M110" s="106">
        <f t="shared" si="9"/>
        <v>0</v>
      </c>
      <c r="N110" s="112"/>
      <c r="O110" s="112"/>
      <c r="P110" s="112"/>
      <c r="Q110" s="388"/>
      <c r="R110" s="106">
        <f t="shared" si="10"/>
        <v>0</v>
      </c>
      <c r="S110" s="380"/>
      <c r="T110" s="61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</row>
    <row r="111" spans="1:20" ht="13.5" thickBot="1">
      <c r="A111" s="64"/>
      <c r="B111" s="115" t="s">
        <v>842</v>
      </c>
      <c r="C111" s="95" t="s">
        <v>1370</v>
      </c>
      <c r="D111" s="96">
        <v>42643</v>
      </c>
      <c r="E111" s="97">
        <f aca="true" t="shared" si="11" ref="E111:S111">SUM(E69:E110)</f>
        <v>1446612359</v>
      </c>
      <c r="F111" s="116">
        <f t="shared" si="11"/>
        <v>343941000</v>
      </c>
      <c r="G111" s="132">
        <f t="shared" si="11"/>
        <v>80255400</v>
      </c>
      <c r="H111" s="132">
        <f t="shared" si="11"/>
        <v>232114166</v>
      </c>
      <c r="I111" s="132">
        <f t="shared" si="11"/>
        <v>12221000</v>
      </c>
      <c r="J111" s="132">
        <f t="shared" si="11"/>
        <v>45317624</v>
      </c>
      <c r="K111" s="132">
        <f t="shared" si="11"/>
        <v>392819840</v>
      </c>
      <c r="L111" s="132">
        <f t="shared" si="11"/>
        <v>198040</v>
      </c>
      <c r="M111" s="117">
        <f t="shared" si="11"/>
        <v>1106867070</v>
      </c>
      <c r="N111" s="116">
        <f t="shared" si="11"/>
        <v>128922654</v>
      </c>
      <c r="O111" s="132">
        <f t="shared" si="11"/>
        <v>70559102</v>
      </c>
      <c r="P111" s="132">
        <f t="shared" si="11"/>
        <v>11563391</v>
      </c>
      <c r="Q111" s="132">
        <f t="shared" si="11"/>
        <v>78010882</v>
      </c>
      <c r="R111" s="117">
        <f t="shared" si="11"/>
        <v>289056029</v>
      </c>
      <c r="S111" s="117">
        <f t="shared" si="11"/>
        <v>50689260</v>
      </c>
      <c r="T111" s="61"/>
    </row>
    <row r="112" spans="1:19" s="61" customFormat="1" ht="12.75">
      <c r="A112" s="60" t="s">
        <v>1167</v>
      </c>
      <c r="B112" s="77" t="s">
        <v>1041</v>
      </c>
      <c r="C112" s="109" t="s">
        <v>614</v>
      </c>
      <c r="D112" s="110" t="s">
        <v>615</v>
      </c>
      <c r="E112" s="103">
        <f>SUM(M112+R112+S112)</f>
        <v>0</v>
      </c>
      <c r="F112" s="111"/>
      <c r="G112" s="112"/>
      <c r="H112" s="112">
        <v>17052</v>
      </c>
      <c r="I112" s="112"/>
      <c r="J112" s="112"/>
      <c r="K112" s="104"/>
      <c r="L112" s="388">
        <v>-17052</v>
      </c>
      <c r="M112" s="106">
        <f>SUM(F112:L112)</f>
        <v>0</v>
      </c>
      <c r="N112" s="112"/>
      <c r="O112" s="112"/>
      <c r="P112" s="112"/>
      <c r="Q112" s="388"/>
      <c r="R112" s="106">
        <f>SUM(N112:Q112)</f>
        <v>0</v>
      </c>
      <c r="S112" s="380"/>
    </row>
    <row r="113" spans="1:20" ht="12.75">
      <c r="A113" s="60" t="s">
        <v>1042</v>
      </c>
      <c r="B113" s="77" t="s">
        <v>1043</v>
      </c>
      <c r="C113" s="109" t="s">
        <v>745</v>
      </c>
      <c r="D113" s="397"/>
      <c r="E113" s="103">
        <f>SUM(M113+R113+S113)</f>
        <v>0</v>
      </c>
      <c r="F113" s="111"/>
      <c r="G113" s="112"/>
      <c r="H113" s="112">
        <v>99135</v>
      </c>
      <c r="I113" s="112"/>
      <c r="J113" s="112"/>
      <c r="K113" s="104"/>
      <c r="L113" s="388">
        <v>-99135</v>
      </c>
      <c r="M113" s="106">
        <f>SUM(F113:L113)</f>
        <v>0</v>
      </c>
      <c r="N113" s="112"/>
      <c r="O113" s="112"/>
      <c r="P113" s="112"/>
      <c r="Q113" s="388"/>
      <c r="R113" s="106">
        <f>SUM(N113:Q113)</f>
        <v>0</v>
      </c>
      <c r="S113" s="380"/>
      <c r="T113" s="61"/>
    </row>
    <row r="114" spans="1:19" s="61" customFormat="1" ht="12.75">
      <c r="A114" s="60" t="s">
        <v>1044</v>
      </c>
      <c r="B114" s="562" t="s">
        <v>1045</v>
      </c>
      <c r="C114" s="108" t="s">
        <v>1046</v>
      </c>
      <c r="D114" s="139"/>
      <c r="E114" s="103">
        <f aca="true" t="shared" si="12" ref="E114:E152">SUM(M114+R114+S114)</f>
        <v>0</v>
      </c>
      <c r="F114" s="104"/>
      <c r="G114" s="105"/>
      <c r="H114" s="874"/>
      <c r="I114" s="105"/>
      <c r="J114" s="105"/>
      <c r="K114" s="104"/>
      <c r="L114" s="388"/>
      <c r="M114" s="106">
        <f aca="true" t="shared" si="13" ref="M114:M137">SUM(F114:L114)</f>
        <v>0</v>
      </c>
      <c r="N114" s="105"/>
      <c r="O114" s="105">
        <v>3300000</v>
      </c>
      <c r="P114" s="105"/>
      <c r="Q114" s="388">
        <v>-3300000</v>
      </c>
      <c r="R114" s="106">
        <f aca="true" t="shared" si="14" ref="R114:R137">SUM(N114:Q114)</f>
        <v>0</v>
      </c>
      <c r="S114" s="381"/>
    </row>
    <row r="115" spans="1:32" ht="12.75">
      <c r="A115" s="60" t="s">
        <v>1047</v>
      </c>
      <c r="B115" s="851" t="s">
        <v>1066</v>
      </c>
      <c r="C115" s="108" t="s">
        <v>1049</v>
      </c>
      <c r="D115" s="873"/>
      <c r="E115" s="103">
        <v>23918037</v>
      </c>
      <c r="F115" s="786"/>
      <c r="G115" s="105"/>
      <c r="H115" s="105">
        <v>5084937</v>
      </c>
      <c r="I115" s="105"/>
      <c r="J115" s="382"/>
      <c r="K115" s="382"/>
      <c r="L115" s="382">
        <v>18833100</v>
      </c>
      <c r="M115" s="106">
        <f t="shared" si="13"/>
        <v>23918037</v>
      </c>
      <c r="N115" s="382"/>
      <c r="O115" s="105"/>
      <c r="P115" s="105"/>
      <c r="Q115" s="388"/>
      <c r="R115" s="106">
        <f>SUM(N115:Q115)</f>
        <v>0</v>
      </c>
      <c r="S115" s="381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19" s="61" customFormat="1" ht="12.75">
      <c r="A116" s="60" t="s">
        <v>1050</v>
      </c>
      <c r="B116" s="77" t="s">
        <v>1051</v>
      </c>
      <c r="C116" s="108" t="s">
        <v>1052</v>
      </c>
      <c r="D116" s="138"/>
      <c r="E116" s="103">
        <f t="shared" si="12"/>
        <v>0</v>
      </c>
      <c r="F116" s="104"/>
      <c r="G116" s="105"/>
      <c r="H116" s="105">
        <v>990600</v>
      </c>
      <c r="I116" s="105"/>
      <c r="J116" s="105"/>
      <c r="K116" s="104"/>
      <c r="L116" s="388">
        <v>-990600</v>
      </c>
      <c r="M116" s="106">
        <f t="shared" si="13"/>
        <v>0</v>
      </c>
      <c r="N116" s="105"/>
      <c r="O116" s="105"/>
      <c r="P116" s="105"/>
      <c r="Q116" s="388"/>
      <c r="R116" s="106">
        <f t="shared" si="14"/>
        <v>0</v>
      </c>
      <c r="S116" s="381"/>
    </row>
    <row r="117" spans="1:19" s="61" customFormat="1" ht="12.75">
      <c r="A117" s="60" t="s">
        <v>1053</v>
      </c>
      <c r="B117" s="562" t="s">
        <v>1055</v>
      </c>
      <c r="C117" s="108" t="s">
        <v>1054</v>
      </c>
      <c r="D117" s="102"/>
      <c r="E117" s="103">
        <f t="shared" si="12"/>
        <v>0</v>
      </c>
      <c r="F117" s="104"/>
      <c r="G117" s="105"/>
      <c r="H117" s="105"/>
      <c r="I117" s="105"/>
      <c r="J117" s="105"/>
      <c r="K117" s="388"/>
      <c r="L117" s="113"/>
      <c r="M117" s="106">
        <f t="shared" si="13"/>
        <v>0</v>
      </c>
      <c r="N117" s="105">
        <v>2322633</v>
      </c>
      <c r="O117" s="105"/>
      <c r="P117" s="105"/>
      <c r="Q117" s="388">
        <v>-2322633</v>
      </c>
      <c r="R117" s="106">
        <f t="shared" si="14"/>
        <v>0</v>
      </c>
      <c r="S117" s="381"/>
    </row>
    <row r="118" spans="1:19" s="61" customFormat="1" ht="12.75">
      <c r="A118" s="60" t="s">
        <v>1058</v>
      </c>
      <c r="B118" s="562" t="s">
        <v>1056</v>
      </c>
      <c r="C118" s="108" t="s">
        <v>1057</v>
      </c>
      <c r="D118" s="102"/>
      <c r="E118" s="103">
        <f t="shared" si="12"/>
        <v>0</v>
      </c>
      <c r="F118" s="104">
        <v>1207478</v>
      </c>
      <c r="G118" s="105">
        <v>326019</v>
      </c>
      <c r="H118" s="105"/>
      <c r="I118" s="105"/>
      <c r="J118" s="105">
        <v>100000</v>
      </c>
      <c r="K118" s="388"/>
      <c r="L118" s="113">
        <v>-1633497</v>
      </c>
      <c r="M118" s="106">
        <f t="shared" si="13"/>
        <v>0</v>
      </c>
      <c r="N118" s="105"/>
      <c r="O118" s="105"/>
      <c r="P118" s="105"/>
      <c r="Q118" s="388"/>
      <c r="R118" s="106">
        <f t="shared" si="14"/>
        <v>0</v>
      </c>
      <c r="S118" s="381"/>
    </row>
    <row r="119" spans="1:20" ht="12.75">
      <c r="A119" s="60" t="s">
        <v>1059</v>
      </c>
      <c r="B119" s="562" t="s">
        <v>1060</v>
      </c>
      <c r="C119" s="108" t="s">
        <v>1061</v>
      </c>
      <c r="D119" s="102"/>
      <c r="E119" s="103">
        <f t="shared" si="12"/>
        <v>216931</v>
      </c>
      <c r="F119" s="104"/>
      <c r="G119" s="105"/>
      <c r="H119" s="105"/>
      <c r="I119" s="105"/>
      <c r="J119" s="105"/>
      <c r="K119" s="388"/>
      <c r="L119" s="107">
        <v>216931</v>
      </c>
      <c r="M119" s="106">
        <f>SUM(F119:L119)</f>
        <v>216931</v>
      </c>
      <c r="N119" s="105"/>
      <c r="O119" s="105"/>
      <c r="P119" s="105"/>
      <c r="Q119" s="388"/>
      <c r="R119" s="106">
        <f>SUM(N119:Q119)</f>
        <v>0</v>
      </c>
      <c r="S119" s="380"/>
      <c r="T119" s="61"/>
    </row>
    <row r="120" spans="1:20" ht="12.75">
      <c r="A120" s="76" t="s">
        <v>1062</v>
      </c>
      <c r="B120" s="76" t="s">
        <v>608</v>
      </c>
      <c r="C120" s="560" t="s">
        <v>607</v>
      </c>
      <c r="D120" s="102"/>
      <c r="E120" s="103">
        <f t="shared" si="12"/>
        <v>1560200</v>
      </c>
      <c r="F120" s="104"/>
      <c r="G120" s="105"/>
      <c r="H120" s="105"/>
      <c r="I120" s="105">
        <v>1560200</v>
      </c>
      <c r="J120" s="105"/>
      <c r="K120" s="388"/>
      <c r="L120" s="107"/>
      <c r="M120" s="106">
        <f>SUM(F120:L120)</f>
        <v>1560200</v>
      </c>
      <c r="N120" s="105"/>
      <c r="O120" s="105"/>
      <c r="P120" s="105"/>
      <c r="Q120" s="388"/>
      <c r="R120" s="106">
        <f>SUM(N120:Q120)</f>
        <v>0</v>
      </c>
      <c r="S120" s="381"/>
      <c r="T120" s="61"/>
    </row>
    <row r="121" spans="1:19" s="61" customFormat="1" ht="12.75">
      <c r="A121" s="60" t="s">
        <v>1063</v>
      </c>
      <c r="B121" s="562" t="s">
        <v>1064</v>
      </c>
      <c r="C121" s="109" t="s">
        <v>745</v>
      </c>
      <c r="D121" s="102"/>
      <c r="E121" s="103">
        <f t="shared" si="12"/>
        <v>0</v>
      </c>
      <c r="F121" s="104">
        <v>492723</v>
      </c>
      <c r="G121" s="105">
        <v>134880</v>
      </c>
      <c r="H121" s="105"/>
      <c r="I121" s="105"/>
      <c r="J121" s="105"/>
      <c r="K121" s="388"/>
      <c r="L121" s="113">
        <v>-627603</v>
      </c>
      <c r="M121" s="106">
        <f t="shared" si="13"/>
        <v>0</v>
      </c>
      <c r="N121" s="105"/>
      <c r="O121" s="105"/>
      <c r="P121" s="105"/>
      <c r="Q121" s="388"/>
      <c r="R121" s="106">
        <f t="shared" si="14"/>
        <v>0</v>
      </c>
      <c r="S121" s="381"/>
    </row>
    <row r="122" spans="1:19" s="61" customFormat="1" ht="12.75">
      <c r="A122" s="60" t="s">
        <v>1065</v>
      </c>
      <c r="B122" s="562" t="s">
        <v>744</v>
      </c>
      <c r="C122" s="879" t="s">
        <v>742</v>
      </c>
      <c r="D122" s="102"/>
      <c r="E122" s="103">
        <f t="shared" si="12"/>
        <v>0</v>
      </c>
      <c r="F122" s="104"/>
      <c r="G122" s="105"/>
      <c r="H122" s="105"/>
      <c r="I122" s="105"/>
      <c r="J122" s="105"/>
      <c r="K122" s="388">
        <v>1922400</v>
      </c>
      <c r="L122" s="113">
        <v>-1922400</v>
      </c>
      <c r="M122" s="106">
        <f t="shared" si="13"/>
        <v>0</v>
      </c>
      <c r="N122" s="105"/>
      <c r="O122" s="105"/>
      <c r="P122" s="105"/>
      <c r="Q122" s="388"/>
      <c r="R122" s="106">
        <f t="shared" si="14"/>
        <v>0</v>
      </c>
      <c r="S122" s="381"/>
    </row>
    <row r="123" spans="1:19" s="61" customFormat="1" ht="12.75">
      <c r="A123" s="60" t="s">
        <v>1065</v>
      </c>
      <c r="B123" s="562" t="s">
        <v>744</v>
      </c>
      <c r="C123" s="879" t="s">
        <v>742</v>
      </c>
      <c r="D123" s="102"/>
      <c r="E123" s="103">
        <f t="shared" si="12"/>
        <v>1922400</v>
      </c>
      <c r="F123" s="104">
        <v>1440000</v>
      </c>
      <c r="G123" s="105">
        <v>482400</v>
      </c>
      <c r="H123" s="105"/>
      <c r="I123" s="105"/>
      <c r="J123" s="105"/>
      <c r="K123" s="388"/>
      <c r="L123" s="107"/>
      <c r="M123" s="106">
        <f t="shared" si="13"/>
        <v>1922400</v>
      </c>
      <c r="N123" s="105"/>
      <c r="O123" s="105"/>
      <c r="P123" s="105"/>
      <c r="Q123" s="388"/>
      <c r="R123" s="106">
        <f t="shared" si="14"/>
        <v>0</v>
      </c>
      <c r="S123" s="381"/>
    </row>
    <row r="124" spans="1:19" s="61" customFormat="1" ht="12.75">
      <c r="A124" s="60" t="s">
        <v>1269</v>
      </c>
      <c r="B124" s="878" t="s">
        <v>2143</v>
      </c>
      <c r="C124" s="879" t="s">
        <v>742</v>
      </c>
      <c r="D124" s="102"/>
      <c r="E124" s="103">
        <f t="shared" si="12"/>
        <v>0</v>
      </c>
      <c r="F124" s="104"/>
      <c r="G124" s="105"/>
      <c r="H124" s="105"/>
      <c r="I124" s="105"/>
      <c r="J124" s="105"/>
      <c r="K124" s="388">
        <v>2020936</v>
      </c>
      <c r="L124" s="107">
        <v>-2020936</v>
      </c>
      <c r="M124" s="106">
        <f t="shared" si="13"/>
        <v>0</v>
      </c>
      <c r="N124" s="105"/>
      <c r="O124" s="105"/>
      <c r="P124" s="105"/>
      <c r="Q124" s="388"/>
      <c r="R124" s="106">
        <f t="shared" si="14"/>
        <v>0</v>
      </c>
      <c r="S124" s="381"/>
    </row>
    <row r="125" spans="1:19" s="61" customFormat="1" ht="12.75">
      <c r="A125" s="60" t="s">
        <v>1269</v>
      </c>
      <c r="B125" s="878" t="s">
        <v>2143</v>
      </c>
      <c r="C125" s="879" t="s">
        <v>742</v>
      </c>
      <c r="D125" s="102"/>
      <c r="E125" s="103">
        <f t="shared" si="12"/>
        <v>2020936</v>
      </c>
      <c r="F125" s="104">
        <v>1591288</v>
      </c>
      <c r="G125" s="105">
        <v>429648</v>
      </c>
      <c r="H125" s="105"/>
      <c r="I125" s="105"/>
      <c r="J125" s="105"/>
      <c r="K125" s="388"/>
      <c r="L125" s="107"/>
      <c r="M125" s="106">
        <f t="shared" si="13"/>
        <v>2020936</v>
      </c>
      <c r="N125" s="105"/>
      <c r="O125" s="105"/>
      <c r="P125" s="105"/>
      <c r="Q125" s="388"/>
      <c r="R125" s="106">
        <f t="shared" si="14"/>
        <v>0</v>
      </c>
      <c r="S125" s="381"/>
    </row>
    <row r="126" spans="1:19" s="61" customFormat="1" ht="12.75">
      <c r="A126" s="60" t="s">
        <v>1270</v>
      </c>
      <c r="B126" s="878" t="s">
        <v>2144</v>
      </c>
      <c r="C126" s="879" t="s">
        <v>742</v>
      </c>
      <c r="D126" s="102"/>
      <c r="E126" s="103">
        <f t="shared" si="12"/>
        <v>0</v>
      </c>
      <c r="F126" s="104"/>
      <c r="G126" s="105"/>
      <c r="H126" s="105"/>
      <c r="I126" s="105"/>
      <c r="J126" s="105"/>
      <c r="K126" s="388">
        <v>2027734</v>
      </c>
      <c r="L126" s="107">
        <v>-2027734</v>
      </c>
      <c r="M126" s="106">
        <f t="shared" si="13"/>
        <v>0</v>
      </c>
      <c r="N126" s="105"/>
      <c r="O126" s="105"/>
      <c r="P126" s="105"/>
      <c r="Q126" s="388"/>
      <c r="R126" s="106">
        <f t="shared" si="14"/>
        <v>0</v>
      </c>
      <c r="S126" s="381"/>
    </row>
    <row r="127" spans="1:19" s="61" customFormat="1" ht="12.75">
      <c r="A127" s="60" t="s">
        <v>1270</v>
      </c>
      <c r="B127" s="878" t="s">
        <v>2144</v>
      </c>
      <c r="C127" s="879" t="s">
        <v>742</v>
      </c>
      <c r="D127" s="102"/>
      <c r="E127" s="103">
        <f t="shared" si="12"/>
        <v>2027734</v>
      </c>
      <c r="F127" s="104">
        <v>1596641</v>
      </c>
      <c r="G127" s="105">
        <v>431093</v>
      </c>
      <c r="H127" s="105"/>
      <c r="I127" s="105"/>
      <c r="J127" s="105"/>
      <c r="K127" s="388"/>
      <c r="L127" s="107"/>
      <c r="M127" s="106">
        <f t="shared" si="13"/>
        <v>2027734</v>
      </c>
      <c r="N127" s="105"/>
      <c r="O127" s="105"/>
      <c r="P127" s="105"/>
      <c r="Q127" s="388"/>
      <c r="R127" s="106">
        <f t="shared" si="14"/>
        <v>0</v>
      </c>
      <c r="S127" s="381"/>
    </row>
    <row r="128" spans="1:19" s="61" customFormat="1" ht="12.75">
      <c r="A128" s="60" t="s">
        <v>1271</v>
      </c>
      <c r="B128" s="878" t="s">
        <v>2145</v>
      </c>
      <c r="C128" s="879" t="s">
        <v>742</v>
      </c>
      <c r="D128" s="102"/>
      <c r="E128" s="103">
        <f t="shared" si="12"/>
        <v>0</v>
      </c>
      <c r="F128" s="104"/>
      <c r="G128" s="105"/>
      <c r="H128" s="105"/>
      <c r="I128" s="105"/>
      <c r="J128" s="105"/>
      <c r="K128" s="388">
        <v>1000769</v>
      </c>
      <c r="L128" s="107">
        <v>-1000769</v>
      </c>
      <c r="M128" s="106">
        <f t="shared" si="13"/>
        <v>0</v>
      </c>
      <c r="N128" s="105"/>
      <c r="O128" s="105"/>
      <c r="P128" s="105"/>
      <c r="Q128" s="388"/>
      <c r="R128" s="106">
        <f t="shared" si="14"/>
        <v>0</v>
      </c>
      <c r="S128" s="381"/>
    </row>
    <row r="129" spans="1:19" s="61" customFormat="1" ht="12.75">
      <c r="A129" s="60" t="s">
        <v>1271</v>
      </c>
      <c r="B129" s="878" t="s">
        <v>2145</v>
      </c>
      <c r="C129" s="879" t="s">
        <v>742</v>
      </c>
      <c r="D129" s="102"/>
      <c r="E129" s="103">
        <f t="shared" si="12"/>
        <v>1000769</v>
      </c>
      <c r="F129" s="104">
        <v>788007</v>
      </c>
      <c r="G129" s="105">
        <v>212762</v>
      </c>
      <c r="H129" s="105"/>
      <c r="I129" s="105"/>
      <c r="J129" s="105"/>
      <c r="K129" s="388"/>
      <c r="L129" s="107"/>
      <c r="M129" s="106">
        <f t="shared" si="13"/>
        <v>1000769</v>
      </c>
      <c r="N129" s="105"/>
      <c r="O129" s="105"/>
      <c r="P129" s="105"/>
      <c r="Q129" s="388"/>
      <c r="R129" s="106">
        <f t="shared" si="14"/>
        <v>0</v>
      </c>
      <c r="S129" s="381"/>
    </row>
    <row r="130" spans="1:19" s="61" customFormat="1" ht="12.75">
      <c r="A130" s="60" t="s">
        <v>1272</v>
      </c>
      <c r="B130" s="878" t="s">
        <v>2146</v>
      </c>
      <c r="C130" s="879" t="s">
        <v>742</v>
      </c>
      <c r="D130" s="102"/>
      <c r="E130" s="103">
        <f t="shared" si="12"/>
        <v>0</v>
      </c>
      <c r="F130" s="104"/>
      <c r="G130" s="105"/>
      <c r="H130" s="105"/>
      <c r="I130" s="105"/>
      <c r="J130" s="105"/>
      <c r="K130" s="388">
        <v>646526</v>
      </c>
      <c r="L130" s="107">
        <v>-646526</v>
      </c>
      <c r="M130" s="106">
        <f t="shared" si="13"/>
        <v>0</v>
      </c>
      <c r="N130" s="105"/>
      <c r="O130" s="105"/>
      <c r="P130" s="105"/>
      <c r="Q130" s="388"/>
      <c r="R130" s="106">
        <f t="shared" si="14"/>
        <v>0</v>
      </c>
      <c r="S130" s="381"/>
    </row>
    <row r="131" spans="1:19" s="61" customFormat="1" ht="12.75">
      <c r="A131" s="60" t="s">
        <v>1272</v>
      </c>
      <c r="B131" s="878" t="s">
        <v>2146</v>
      </c>
      <c r="C131" s="879" t="s">
        <v>742</v>
      </c>
      <c r="D131" s="102"/>
      <c r="E131" s="103">
        <f t="shared" si="12"/>
        <v>646526</v>
      </c>
      <c r="F131" s="104">
        <v>509076</v>
      </c>
      <c r="G131" s="105">
        <v>137450</v>
      </c>
      <c r="H131" s="105"/>
      <c r="I131" s="105"/>
      <c r="J131" s="105"/>
      <c r="K131" s="388"/>
      <c r="L131" s="107"/>
      <c r="M131" s="106">
        <f t="shared" si="13"/>
        <v>646526</v>
      </c>
      <c r="N131" s="105"/>
      <c r="O131" s="105"/>
      <c r="P131" s="105"/>
      <c r="Q131" s="388"/>
      <c r="R131" s="106">
        <f t="shared" si="14"/>
        <v>0</v>
      </c>
      <c r="S131" s="381"/>
    </row>
    <row r="132" spans="1:19" s="61" customFormat="1" ht="12.75">
      <c r="A132" s="60" t="s">
        <v>1273</v>
      </c>
      <c r="B132" s="878" t="s">
        <v>2136</v>
      </c>
      <c r="C132" s="879" t="s">
        <v>742</v>
      </c>
      <c r="D132" s="102"/>
      <c r="E132" s="103">
        <f t="shared" si="12"/>
        <v>0</v>
      </c>
      <c r="F132" s="104"/>
      <c r="G132" s="105"/>
      <c r="H132" s="105"/>
      <c r="I132" s="105"/>
      <c r="J132" s="105"/>
      <c r="K132" s="388">
        <v>1598676</v>
      </c>
      <c r="L132" s="107">
        <v>-1598676</v>
      </c>
      <c r="M132" s="106">
        <f t="shared" si="13"/>
        <v>0</v>
      </c>
      <c r="N132" s="105"/>
      <c r="O132" s="105"/>
      <c r="P132" s="105"/>
      <c r="Q132" s="388"/>
      <c r="R132" s="106">
        <f t="shared" si="14"/>
        <v>0</v>
      </c>
      <c r="S132" s="381"/>
    </row>
    <row r="133" spans="1:19" s="61" customFormat="1" ht="12.75">
      <c r="A133" s="60" t="s">
        <v>1273</v>
      </c>
      <c r="B133" s="878" t="s">
        <v>2137</v>
      </c>
      <c r="C133" s="879" t="s">
        <v>742</v>
      </c>
      <c r="D133" s="110"/>
      <c r="E133" s="103">
        <f t="shared" si="12"/>
        <v>1598676</v>
      </c>
      <c r="F133" s="111">
        <v>1258798</v>
      </c>
      <c r="G133" s="112">
        <v>339878</v>
      </c>
      <c r="H133" s="112"/>
      <c r="I133" s="112"/>
      <c r="J133" s="112"/>
      <c r="K133" s="388"/>
      <c r="L133" s="107"/>
      <c r="M133" s="106">
        <f t="shared" si="13"/>
        <v>1598676</v>
      </c>
      <c r="N133" s="112"/>
      <c r="O133" s="112"/>
      <c r="P133" s="112"/>
      <c r="Q133" s="388"/>
      <c r="R133" s="106">
        <f t="shared" si="14"/>
        <v>0</v>
      </c>
      <c r="S133" s="380"/>
    </row>
    <row r="134" spans="1:19" s="61" customFormat="1" ht="12.75">
      <c r="A134" s="60" t="s">
        <v>1274</v>
      </c>
      <c r="B134" s="878" t="s">
        <v>2138</v>
      </c>
      <c r="C134" s="879" t="s">
        <v>742</v>
      </c>
      <c r="D134" s="110"/>
      <c r="E134" s="103">
        <f t="shared" si="12"/>
        <v>0</v>
      </c>
      <c r="F134" s="111"/>
      <c r="G134" s="112"/>
      <c r="H134" s="112"/>
      <c r="I134" s="112"/>
      <c r="J134" s="112"/>
      <c r="K134" s="388">
        <v>489839</v>
      </c>
      <c r="L134" s="107">
        <v>-489839</v>
      </c>
      <c r="M134" s="106">
        <f t="shared" si="13"/>
        <v>0</v>
      </c>
      <c r="N134" s="385"/>
      <c r="O134" s="112"/>
      <c r="P134" s="112"/>
      <c r="Q134" s="388"/>
      <c r="R134" s="106">
        <f t="shared" si="14"/>
        <v>0</v>
      </c>
      <c r="S134" s="380"/>
    </row>
    <row r="135" spans="1:19" s="61" customFormat="1" ht="12.75">
      <c r="A135" s="60" t="s">
        <v>1274</v>
      </c>
      <c r="B135" s="878" t="s">
        <v>2138</v>
      </c>
      <c r="C135" s="879" t="s">
        <v>742</v>
      </c>
      <c r="D135" s="110"/>
      <c r="E135" s="103">
        <f t="shared" si="12"/>
        <v>489839</v>
      </c>
      <c r="F135" s="111">
        <v>385699</v>
      </c>
      <c r="G135" s="112">
        <v>104140</v>
      </c>
      <c r="H135" s="112"/>
      <c r="I135" s="112"/>
      <c r="J135" s="112"/>
      <c r="K135" s="388"/>
      <c r="L135" s="107"/>
      <c r="M135" s="106">
        <f t="shared" si="13"/>
        <v>489839</v>
      </c>
      <c r="N135" s="112"/>
      <c r="O135" s="112"/>
      <c r="P135" s="112"/>
      <c r="Q135" s="388"/>
      <c r="R135" s="106">
        <f t="shared" si="14"/>
        <v>0</v>
      </c>
      <c r="S135" s="380"/>
    </row>
    <row r="136" spans="1:19" s="61" customFormat="1" ht="12.75">
      <c r="A136" s="60" t="s">
        <v>1275</v>
      </c>
      <c r="B136" s="880" t="s">
        <v>2139</v>
      </c>
      <c r="C136" s="881" t="s">
        <v>742</v>
      </c>
      <c r="D136" s="110"/>
      <c r="E136" s="103">
        <f t="shared" si="12"/>
        <v>0</v>
      </c>
      <c r="F136" s="111"/>
      <c r="G136" s="112"/>
      <c r="H136" s="385"/>
      <c r="I136" s="112"/>
      <c r="J136" s="112"/>
      <c r="K136" s="388">
        <v>954405</v>
      </c>
      <c r="L136" s="107">
        <v>-954405</v>
      </c>
      <c r="M136" s="106">
        <f t="shared" si="13"/>
        <v>0</v>
      </c>
      <c r="N136" s="112"/>
      <c r="O136" s="112"/>
      <c r="P136" s="112"/>
      <c r="Q136" s="388"/>
      <c r="R136" s="106">
        <f t="shared" si="14"/>
        <v>0</v>
      </c>
      <c r="S136" s="380"/>
    </row>
    <row r="137" spans="1:19" s="61" customFormat="1" ht="12.75">
      <c r="A137" s="60" t="s">
        <v>1275</v>
      </c>
      <c r="B137" s="880" t="s">
        <v>2139</v>
      </c>
      <c r="C137" s="881" t="s">
        <v>742</v>
      </c>
      <c r="D137" s="110"/>
      <c r="E137" s="103">
        <f t="shared" si="12"/>
        <v>954405</v>
      </c>
      <c r="F137" s="111">
        <v>751498</v>
      </c>
      <c r="G137" s="112">
        <v>202907</v>
      </c>
      <c r="H137" s="112"/>
      <c r="I137" s="112"/>
      <c r="J137" s="112"/>
      <c r="K137" s="388"/>
      <c r="L137" s="107"/>
      <c r="M137" s="106">
        <f t="shared" si="13"/>
        <v>954405</v>
      </c>
      <c r="N137" s="112"/>
      <c r="O137" s="112"/>
      <c r="P137" s="112"/>
      <c r="Q137" s="388"/>
      <c r="R137" s="106">
        <f t="shared" si="14"/>
        <v>0</v>
      </c>
      <c r="S137" s="380"/>
    </row>
    <row r="138" spans="1:19" s="61" customFormat="1" ht="12.75">
      <c r="A138" s="60" t="s">
        <v>1445</v>
      </c>
      <c r="B138" s="878" t="s">
        <v>2140</v>
      </c>
      <c r="C138" s="879" t="s">
        <v>742</v>
      </c>
      <c r="D138" s="110"/>
      <c r="E138" s="103">
        <f t="shared" si="12"/>
        <v>0</v>
      </c>
      <c r="F138" s="111"/>
      <c r="G138" s="112"/>
      <c r="H138" s="112"/>
      <c r="I138" s="112"/>
      <c r="J138" s="112"/>
      <c r="K138" s="388">
        <v>439801</v>
      </c>
      <c r="L138" s="107">
        <v>-439801</v>
      </c>
      <c r="M138" s="106">
        <f aca="true" t="shared" si="15" ref="M138:M152">SUM(F138:L138)</f>
        <v>0</v>
      </c>
      <c r="N138" s="112"/>
      <c r="O138" s="112"/>
      <c r="P138" s="112"/>
      <c r="Q138" s="388"/>
      <c r="R138" s="106">
        <f aca="true" t="shared" si="16" ref="R138:R152">SUM(N138:Q138)</f>
        <v>0</v>
      </c>
      <c r="S138" s="380"/>
    </row>
    <row r="139" spans="1:19" s="61" customFormat="1" ht="12.75">
      <c r="A139" s="60" t="s">
        <v>1445</v>
      </c>
      <c r="B139" s="878" t="s">
        <v>2140</v>
      </c>
      <c r="C139" s="879" t="s">
        <v>742</v>
      </c>
      <c r="D139" s="110"/>
      <c r="E139" s="103">
        <f t="shared" si="12"/>
        <v>439801</v>
      </c>
      <c r="F139" s="111">
        <v>346299</v>
      </c>
      <c r="G139" s="112">
        <v>93502</v>
      </c>
      <c r="H139" s="112"/>
      <c r="I139" s="112"/>
      <c r="J139" s="112"/>
      <c r="K139" s="388"/>
      <c r="L139" s="107"/>
      <c r="M139" s="106">
        <f t="shared" si="15"/>
        <v>439801</v>
      </c>
      <c r="N139" s="112"/>
      <c r="O139" s="112"/>
      <c r="P139" s="112"/>
      <c r="Q139" s="388"/>
      <c r="R139" s="106">
        <f t="shared" si="16"/>
        <v>0</v>
      </c>
      <c r="S139" s="380"/>
    </row>
    <row r="140" spans="1:19" s="61" customFormat="1" ht="12.75">
      <c r="A140" s="60" t="s">
        <v>1446</v>
      </c>
      <c r="B140" s="77" t="s">
        <v>703</v>
      </c>
      <c r="C140" s="881" t="s">
        <v>742</v>
      </c>
      <c r="D140" s="110"/>
      <c r="E140" s="103">
        <f t="shared" si="12"/>
        <v>0</v>
      </c>
      <c r="F140" s="111"/>
      <c r="G140" s="112"/>
      <c r="H140" s="112"/>
      <c r="I140" s="112"/>
      <c r="J140" s="112"/>
      <c r="K140" s="388">
        <v>72517</v>
      </c>
      <c r="L140" s="107">
        <v>-72517</v>
      </c>
      <c r="M140" s="106">
        <f t="shared" si="15"/>
        <v>0</v>
      </c>
      <c r="N140" s="112"/>
      <c r="O140" s="112"/>
      <c r="P140" s="112"/>
      <c r="Q140" s="388"/>
      <c r="R140" s="106">
        <f t="shared" si="16"/>
        <v>0</v>
      </c>
      <c r="S140" s="380"/>
    </row>
    <row r="141" spans="1:19" s="61" customFormat="1" ht="12.75">
      <c r="A141" s="60" t="s">
        <v>1446</v>
      </c>
      <c r="B141" s="77" t="s">
        <v>703</v>
      </c>
      <c r="C141" s="881" t="s">
        <v>742</v>
      </c>
      <c r="D141" s="110"/>
      <c r="E141" s="103">
        <f t="shared" si="12"/>
        <v>72517</v>
      </c>
      <c r="F141" s="111"/>
      <c r="G141" s="112"/>
      <c r="H141" s="112">
        <v>72517</v>
      </c>
      <c r="I141" s="112"/>
      <c r="J141" s="112"/>
      <c r="K141" s="388"/>
      <c r="L141" s="107"/>
      <c r="M141" s="106">
        <f t="shared" si="15"/>
        <v>72517</v>
      </c>
      <c r="N141" s="112"/>
      <c r="O141" s="112"/>
      <c r="P141" s="112"/>
      <c r="Q141" s="388"/>
      <c r="R141" s="106">
        <f t="shared" si="16"/>
        <v>0</v>
      </c>
      <c r="S141" s="380"/>
    </row>
    <row r="142" spans="1:19" s="61" customFormat="1" ht="12.75">
      <c r="A142" s="60" t="s">
        <v>1447</v>
      </c>
      <c r="B142" s="77" t="s">
        <v>704</v>
      </c>
      <c r="C142" s="109" t="s">
        <v>2142</v>
      </c>
      <c r="D142" s="110"/>
      <c r="E142" s="103">
        <f t="shared" si="12"/>
        <v>0</v>
      </c>
      <c r="F142" s="111"/>
      <c r="G142" s="112"/>
      <c r="H142" s="112">
        <v>-72517</v>
      </c>
      <c r="I142" s="112"/>
      <c r="J142" s="112"/>
      <c r="K142" s="388"/>
      <c r="L142" s="107">
        <v>72517</v>
      </c>
      <c r="M142" s="106">
        <f t="shared" si="15"/>
        <v>0</v>
      </c>
      <c r="N142" s="112"/>
      <c r="O142" s="112"/>
      <c r="P142" s="112"/>
      <c r="Q142" s="388"/>
      <c r="R142" s="106">
        <f t="shared" si="16"/>
        <v>0</v>
      </c>
      <c r="S142" s="380"/>
    </row>
    <row r="143" spans="1:19" s="61" customFormat="1" ht="12.75">
      <c r="A143" s="60" t="s">
        <v>1448</v>
      </c>
      <c r="B143" s="878" t="s">
        <v>2141</v>
      </c>
      <c r="C143" s="109" t="s">
        <v>745</v>
      </c>
      <c r="D143" s="397"/>
      <c r="E143" s="103">
        <f t="shared" si="12"/>
        <v>0</v>
      </c>
      <c r="F143" s="111">
        <v>219300</v>
      </c>
      <c r="G143" s="112">
        <v>59211</v>
      </c>
      <c r="H143" s="112"/>
      <c r="I143" s="112"/>
      <c r="J143" s="112"/>
      <c r="K143" s="104"/>
      <c r="L143" s="388">
        <v>-278511</v>
      </c>
      <c r="M143" s="106">
        <f t="shared" si="15"/>
        <v>0</v>
      </c>
      <c r="N143" s="112"/>
      <c r="O143" s="112"/>
      <c r="P143" s="112"/>
      <c r="Q143" s="388"/>
      <c r="R143" s="106">
        <f t="shared" si="16"/>
        <v>0</v>
      </c>
      <c r="S143" s="380"/>
    </row>
    <row r="144" spans="1:19" s="61" customFormat="1" ht="12.75">
      <c r="A144" s="60" t="s">
        <v>1449</v>
      </c>
      <c r="B144" s="878" t="s">
        <v>2147</v>
      </c>
      <c r="C144" s="108" t="s">
        <v>2148</v>
      </c>
      <c r="D144" s="397"/>
      <c r="E144" s="103">
        <f t="shared" si="12"/>
        <v>0</v>
      </c>
      <c r="F144" s="111"/>
      <c r="G144" s="112"/>
      <c r="H144" s="112"/>
      <c r="I144" s="112"/>
      <c r="J144" s="112">
        <v>964268</v>
      </c>
      <c r="K144" s="388"/>
      <c r="L144" s="113">
        <v>-964268</v>
      </c>
      <c r="M144" s="106">
        <f t="shared" si="15"/>
        <v>0</v>
      </c>
      <c r="N144" s="112"/>
      <c r="O144" s="112"/>
      <c r="P144" s="112"/>
      <c r="Q144" s="388"/>
      <c r="R144" s="106">
        <f t="shared" si="16"/>
        <v>0</v>
      </c>
      <c r="S144" s="380"/>
    </row>
    <row r="145" spans="1:19" s="61" customFormat="1" ht="12.75">
      <c r="A145" s="60" t="s">
        <v>1450</v>
      </c>
      <c r="B145" s="76" t="s">
        <v>1993</v>
      </c>
      <c r="C145" s="400" t="s">
        <v>1482</v>
      </c>
      <c r="D145" s="397"/>
      <c r="E145" s="103">
        <f t="shared" si="12"/>
        <v>0</v>
      </c>
      <c r="F145" s="111"/>
      <c r="G145" s="112"/>
      <c r="H145" s="112"/>
      <c r="I145" s="112"/>
      <c r="J145" s="112"/>
      <c r="K145" s="388"/>
      <c r="L145" s="113">
        <v>22500000</v>
      </c>
      <c r="M145" s="106">
        <f t="shared" si="15"/>
        <v>22500000</v>
      </c>
      <c r="N145" s="112"/>
      <c r="O145" s="112"/>
      <c r="P145" s="112"/>
      <c r="Q145" s="388">
        <v>-22500000</v>
      </c>
      <c r="R145" s="106">
        <f t="shared" si="16"/>
        <v>-22500000</v>
      </c>
      <c r="S145" s="380"/>
    </row>
    <row r="146" spans="1:20" ht="12.75">
      <c r="A146" s="60" t="s">
        <v>1451</v>
      </c>
      <c r="B146" s="75" t="s">
        <v>743</v>
      </c>
      <c r="C146" s="109" t="s">
        <v>745</v>
      </c>
      <c r="D146" s="397"/>
      <c r="E146" s="103">
        <f t="shared" si="12"/>
        <v>0</v>
      </c>
      <c r="F146" s="111">
        <v>20078700</v>
      </c>
      <c r="G146" s="112">
        <v>5421300</v>
      </c>
      <c r="H146" s="112"/>
      <c r="I146" s="112"/>
      <c r="J146" s="112"/>
      <c r="K146" s="388"/>
      <c r="L146" s="113">
        <v>-25500000</v>
      </c>
      <c r="M146" s="106">
        <f t="shared" si="15"/>
        <v>0</v>
      </c>
      <c r="N146" s="112"/>
      <c r="O146" s="112"/>
      <c r="P146" s="112"/>
      <c r="Q146" s="388"/>
      <c r="R146" s="106">
        <f t="shared" si="16"/>
        <v>0</v>
      </c>
      <c r="S146" s="380"/>
      <c r="T146" s="61"/>
    </row>
    <row r="147" spans="1:20" ht="12.75">
      <c r="A147" s="60" t="s">
        <v>1452</v>
      </c>
      <c r="B147" s="562" t="s">
        <v>1604</v>
      </c>
      <c r="C147" s="108" t="s">
        <v>1605</v>
      </c>
      <c r="D147" s="397"/>
      <c r="E147" s="103">
        <f t="shared" si="12"/>
        <v>0</v>
      </c>
      <c r="F147" s="111"/>
      <c r="G147" s="112"/>
      <c r="H147" s="112"/>
      <c r="I147" s="112"/>
      <c r="J147" s="112"/>
      <c r="K147" s="388"/>
      <c r="L147" s="113"/>
      <c r="M147" s="106">
        <f t="shared" si="15"/>
        <v>0</v>
      </c>
      <c r="N147" s="112">
        <v>1644650</v>
      </c>
      <c r="O147" s="112"/>
      <c r="P147" s="112"/>
      <c r="Q147" s="388">
        <v>-1644650</v>
      </c>
      <c r="R147" s="106">
        <f t="shared" si="16"/>
        <v>0</v>
      </c>
      <c r="S147" s="380"/>
      <c r="T147" s="67"/>
    </row>
    <row r="148" spans="1:20" ht="12.75">
      <c r="A148" s="60" t="s">
        <v>1453</v>
      </c>
      <c r="B148" s="562" t="s">
        <v>1606</v>
      </c>
      <c r="C148" s="108" t="s">
        <v>1605</v>
      </c>
      <c r="D148" s="397"/>
      <c r="E148" s="103">
        <f t="shared" si="12"/>
        <v>0</v>
      </c>
      <c r="F148" s="111"/>
      <c r="G148" s="112"/>
      <c r="H148" s="112"/>
      <c r="I148" s="112"/>
      <c r="J148" s="112"/>
      <c r="K148" s="388"/>
      <c r="L148" s="113"/>
      <c r="M148" s="106">
        <f t="shared" si="15"/>
        <v>0</v>
      </c>
      <c r="N148" s="112">
        <v>1099999</v>
      </c>
      <c r="O148" s="112"/>
      <c r="P148" s="112"/>
      <c r="Q148" s="388">
        <v>-1099999</v>
      </c>
      <c r="R148" s="106">
        <f t="shared" si="16"/>
        <v>0</v>
      </c>
      <c r="S148" s="380"/>
      <c r="T148" s="61"/>
    </row>
    <row r="149" spans="1:20" ht="12.75">
      <c r="A149" s="60" t="s">
        <v>1454</v>
      </c>
      <c r="B149" s="77" t="s">
        <v>1607</v>
      </c>
      <c r="C149" s="108" t="s">
        <v>1605</v>
      </c>
      <c r="D149" s="397"/>
      <c r="E149" s="103">
        <f t="shared" si="12"/>
        <v>0</v>
      </c>
      <c r="F149" s="111"/>
      <c r="G149" s="112"/>
      <c r="H149" s="112"/>
      <c r="I149" s="112"/>
      <c r="J149" s="112"/>
      <c r="K149" s="104"/>
      <c r="L149" s="388"/>
      <c r="M149" s="106">
        <f t="shared" si="15"/>
        <v>0</v>
      </c>
      <c r="N149" s="112">
        <v>1549400</v>
      </c>
      <c r="O149" s="112"/>
      <c r="P149" s="112"/>
      <c r="Q149" s="388">
        <v>-1549400</v>
      </c>
      <c r="R149" s="106">
        <f t="shared" si="16"/>
        <v>0</v>
      </c>
      <c r="S149" s="380"/>
      <c r="T149" s="61"/>
    </row>
    <row r="150" spans="1:20" ht="12.75">
      <c r="A150" s="60" t="s">
        <v>1455</v>
      </c>
      <c r="B150" s="77" t="s">
        <v>1608</v>
      </c>
      <c r="C150" s="108" t="s">
        <v>1605</v>
      </c>
      <c r="D150" s="397"/>
      <c r="E150" s="103">
        <f t="shared" si="12"/>
        <v>0</v>
      </c>
      <c r="F150" s="111"/>
      <c r="G150" s="112"/>
      <c r="H150" s="112"/>
      <c r="I150" s="112"/>
      <c r="J150" s="112"/>
      <c r="K150" s="104"/>
      <c r="L150" s="388"/>
      <c r="M150" s="106">
        <f t="shared" si="15"/>
        <v>0</v>
      </c>
      <c r="N150" s="112">
        <v>1524000</v>
      </c>
      <c r="O150" s="112"/>
      <c r="P150" s="112"/>
      <c r="Q150" s="388">
        <v>-1524000</v>
      </c>
      <c r="R150" s="106">
        <f t="shared" si="16"/>
        <v>0</v>
      </c>
      <c r="S150" s="380"/>
      <c r="T150" s="61"/>
    </row>
    <row r="151" spans="1:20" ht="12.75">
      <c r="A151" s="60" t="s">
        <v>1455</v>
      </c>
      <c r="B151" s="77" t="s">
        <v>1609</v>
      </c>
      <c r="C151" s="392" t="s">
        <v>1610</v>
      </c>
      <c r="D151" s="397"/>
      <c r="E151" s="103">
        <f t="shared" si="12"/>
        <v>1524000</v>
      </c>
      <c r="F151" s="111"/>
      <c r="G151" s="112"/>
      <c r="H151" s="112"/>
      <c r="I151" s="112"/>
      <c r="J151" s="112"/>
      <c r="K151" s="104"/>
      <c r="L151" s="388"/>
      <c r="M151" s="106">
        <f t="shared" si="15"/>
        <v>0</v>
      </c>
      <c r="N151" s="112">
        <v>1524000</v>
      </c>
      <c r="O151" s="112"/>
      <c r="P151" s="112"/>
      <c r="Q151" s="388"/>
      <c r="R151" s="106">
        <f t="shared" si="16"/>
        <v>1524000</v>
      </c>
      <c r="S151" s="380"/>
      <c r="T151" s="61"/>
    </row>
    <row r="152" spans="2:20" ht="13.5" thickBot="1">
      <c r="B152" s="562"/>
      <c r="C152" s="108"/>
      <c r="D152" s="397"/>
      <c r="E152" s="103">
        <f t="shared" si="12"/>
        <v>0</v>
      </c>
      <c r="F152" s="111"/>
      <c r="G152" s="112"/>
      <c r="H152" s="112"/>
      <c r="I152" s="112"/>
      <c r="J152" s="112"/>
      <c r="K152" s="104"/>
      <c r="L152" s="388"/>
      <c r="M152" s="106">
        <f t="shared" si="15"/>
        <v>0</v>
      </c>
      <c r="N152" s="112"/>
      <c r="O152" s="112"/>
      <c r="P152" s="112"/>
      <c r="Q152" s="388"/>
      <c r="R152" s="106">
        <f t="shared" si="16"/>
        <v>0</v>
      </c>
      <c r="S152" s="380"/>
      <c r="T152" s="61"/>
    </row>
    <row r="153" spans="1:20" ht="13.5" thickBot="1">
      <c r="A153" s="64"/>
      <c r="B153" s="115" t="s">
        <v>842</v>
      </c>
      <c r="C153" s="142" t="s">
        <v>1402</v>
      </c>
      <c r="D153" s="824">
        <v>42704</v>
      </c>
      <c r="E153" s="97">
        <f aca="true" t="shared" si="17" ref="E153:S153">SUM(E111:E152)</f>
        <v>1485005130</v>
      </c>
      <c r="F153" s="116">
        <f t="shared" si="17"/>
        <v>374606507</v>
      </c>
      <c r="G153" s="132">
        <f t="shared" si="17"/>
        <v>88630590</v>
      </c>
      <c r="H153" s="132">
        <f t="shared" si="17"/>
        <v>238305890</v>
      </c>
      <c r="I153" s="132">
        <f t="shared" si="17"/>
        <v>13781200</v>
      </c>
      <c r="J153" s="132">
        <f t="shared" si="17"/>
        <v>46381892</v>
      </c>
      <c r="K153" s="132">
        <f t="shared" si="17"/>
        <v>403993443</v>
      </c>
      <c r="L153" s="132">
        <f t="shared" si="17"/>
        <v>536319</v>
      </c>
      <c r="M153" s="117">
        <f t="shared" si="17"/>
        <v>1166235841</v>
      </c>
      <c r="N153" s="116">
        <f t="shared" si="17"/>
        <v>138587336</v>
      </c>
      <c r="O153" s="132">
        <f t="shared" si="17"/>
        <v>73859102</v>
      </c>
      <c r="P153" s="132">
        <f t="shared" si="17"/>
        <v>11563391</v>
      </c>
      <c r="Q153" s="132">
        <f t="shared" si="17"/>
        <v>44070200</v>
      </c>
      <c r="R153" s="117">
        <f t="shared" si="17"/>
        <v>268080029</v>
      </c>
      <c r="S153" s="117">
        <f t="shared" si="17"/>
        <v>50689260</v>
      </c>
      <c r="T153" s="61"/>
    </row>
    <row r="154" spans="1:19" s="61" customFormat="1" ht="12.75">
      <c r="A154" s="60" t="s">
        <v>1269</v>
      </c>
      <c r="B154" s="878" t="s">
        <v>643</v>
      </c>
      <c r="C154" s="400" t="s">
        <v>1482</v>
      </c>
      <c r="D154" s="102"/>
      <c r="E154" s="103">
        <f aca="true" t="shared" si="18" ref="E154:E169">SUM(M154+R154+S154)</f>
        <v>0</v>
      </c>
      <c r="F154" s="104">
        <v>-2489000</v>
      </c>
      <c r="G154" s="105">
        <v>-672000</v>
      </c>
      <c r="H154" s="105">
        <v>3161000</v>
      </c>
      <c r="I154" s="105"/>
      <c r="J154" s="105"/>
      <c r="K154" s="388"/>
      <c r="L154" s="107"/>
      <c r="M154" s="106">
        <f aca="true" t="shared" si="19" ref="M154:M168">SUM(F154:L154)</f>
        <v>0</v>
      </c>
      <c r="N154" s="105"/>
      <c r="O154" s="105"/>
      <c r="P154" s="105"/>
      <c r="Q154" s="388"/>
      <c r="R154" s="106">
        <f aca="true" t="shared" si="20" ref="R154:R168">SUM(N154:Q154)</f>
        <v>0</v>
      </c>
      <c r="S154" s="381"/>
    </row>
    <row r="155" spans="1:19" s="61" customFormat="1" ht="12.75">
      <c r="A155" s="60" t="s">
        <v>1270</v>
      </c>
      <c r="B155" s="878" t="s">
        <v>1620</v>
      </c>
      <c r="C155" s="109"/>
      <c r="D155" s="909" t="s">
        <v>651</v>
      </c>
      <c r="E155" s="103">
        <f t="shared" si="18"/>
        <v>997011</v>
      </c>
      <c r="F155" s="104">
        <v>719757</v>
      </c>
      <c r="G155" s="105">
        <v>234776</v>
      </c>
      <c r="H155" s="105">
        <v>42478</v>
      </c>
      <c r="I155" s="105"/>
      <c r="J155" s="105"/>
      <c r="K155" s="388"/>
      <c r="L155" s="107"/>
      <c r="M155" s="106">
        <f t="shared" si="19"/>
        <v>997011</v>
      </c>
      <c r="N155" s="105"/>
      <c r="O155" s="105"/>
      <c r="P155" s="105"/>
      <c r="Q155" s="388"/>
      <c r="R155" s="106">
        <f t="shared" si="20"/>
        <v>0</v>
      </c>
      <c r="S155" s="381"/>
    </row>
    <row r="156" spans="1:19" s="61" customFormat="1" ht="12.75">
      <c r="A156" s="60" t="s">
        <v>1270</v>
      </c>
      <c r="B156" s="878" t="s">
        <v>1622</v>
      </c>
      <c r="C156" s="109"/>
      <c r="D156" s="910"/>
      <c r="E156" s="103">
        <f t="shared" si="18"/>
        <v>0</v>
      </c>
      <c r="F156" s="104"/>
      <c r="G156" s="105"/>
      <c r="H156" s="105"/>
      <c r="I156" s="105"/>
      <c r="J156" s="105"/>
      <c r="K156" s="388">
        <v>17466</v>
      </c>
      <c r="L156" s="107">
        <v>-17466</v>
      </c>
      <c r="M156" s="106">
        <f t="shared" si="19"/>
        <v>0</v>
      </c>
      <c r="N156" s="105"/>
      <c r="O156" s="105"/>
      <c r="P156" s="105"/>
      <c r="Q156" s="388"/>
      <c r="R156" s="106">
        <f t="shared" si="20"/>
        <v>0</v>
      </c>
      <c r="S156" s="381"/>
    </row>
    <row r="157" spans="1:19" s="61" customFormat="1" ht="12.75">
      <c r="A157" s="60" t="s">
        <v>1270</v>
      </c>
      <c r="B157" s="878" t="s">
        <v>1622</v>
      </c>
      <c r="C157" s="109"/>
      <c r="D157" s="910"/>
      <c r="E157" s="103">
        <f t="shared" si="18"/>
        <v>17466</v>
      </c>
      <c r="F157" s="104"/>
      <c r="G157" s="105"/>
      <c r="H157" s="105">
        <v>17466</v>
      </c>
      <c r="I157" s="105"/>
      <c r="J157" s="105"/>
      <c r="K157" s="388"/>
      <c r="L157" s="107"/>
      <c r="M157" s="106">
        <f t="shared" si="19"/>
        <v>17466</v>
      </c>
      <c r="N157" s="105"/>
      <c r="O157" s="105"/>
      <c r="P157" s="105"/>
      <c r="Q157" s="388"/>
      <c r="R157" s="106">
        <f t="shared" si="20"/>
        <v>0</v>
      </c>
      <c r="S157" s="381"/>
    </row>
    <row r="158" spans="1:19" s="61" customFormat="1" ht="12.75">
      <c r="A158" s="60" t="s">
        <v>1271</v>
      </c>
      <c r="B158" s="878" t="s">
        <v>646</v>
      </c>
      <c r="C158" s="109" t="s">
        <v>745</v>
      </c>
      <c r="D158" s="102"/>
      <c r="E158" s="103">
        <f t="shared" si="18"/>
        <v>0</v>
      </c>
      <c r="F158" s="104"/>
      <c r="G158" s="105"/>
      <c r="H158" s="105">
        <v>447040</v>
      </c>
      <c r="I158" s="105"/>
      <c r="J158" s="105"/>
      <c r="K158" s="388"/>
      <c r="L158" s="107">
        <v>-447040</v>
      </c>
      <c r="M158" s="106">
        <f t="shared" si="19"/>
        <v>0</v>
      </c>
      <c r="N158" s="105"/>
      <c r="O158" s="105"/>
      <c r="P158" s="105"/>
      <c r="Q158" s="388"/>
      <c r="R158" s="106">
        <f t="shared" si="20"/>
        <v>0</v>
      </c>
      <c r="S158" s="381"/>
    </row>
    <row r="159" spans="1:19" s="61" customFormat="1" ht="13.5" thickBot="1">
      <c r="A159" s="60">
        <v>100</v>
      </c>
      <c r="B159" s="878" t="s">
        <v>644</v>
      </c>
      <c r="C159" s="108" t="s">
        <v>648</v>
      </c>
      <c r="D159" s="102"/>
      <c r="E159" s="103">
        <f t="shared" si="18"/>
        <v>0</v>
      </c>
      <c r="F159" s="104"/>
      <c r="G159" s="105"/>
      <c r="H159" s="105"/>
      <c r="I159" s="105"/>
      <c r="J159" s="105">
        <v>2000000</v>
      </c>
      <c r="K159" s="388"/>
      <c r="L159" s="107">
        <v>-2000000</v>
      </c>
      <c r="M159" s="106">
        <f t="shared" si="19"/>
        <v>0</v>
      </c>
      <c r="N159" s="105"/>
      <c r="O159" s="105"/>
      <c r="P159" s="105"/>
      <c r="Q159" s="388"/>
      <c r="R159" s="106">
        <f t="shared" si="20"/>
        <v>0</v>
      </c>
      <c r="S159" s="914"/>
    </row>
    <row r="160" spans="1:19" s="61" customFormat="1" ht="13.5" thickBot="1">
      <c r="A160" s="60" t="s">
        <v>1273</v>
      </c>
      <c r="B160" s="878" t="s">
        <v>767</v>
      </c>
      <c r="C160" s="108" t="s">
        <v>649</v>
      </c>
      <c r="D160" s="102"/>
      <c r="E160" s="103">
        <f t="shared" si="18"/>
        <v>0</v>
      </c>
      <c r="F160" s="104"/>
      <c r="G160" s="105"/>
      <c r="H160" s="105"/>
      <c r="I160" s="105"/>
      <c r="J160" s="105"/>
      <c r="K160" s="388">
        <v>1332230</v>
      </c>
      <c r="L160" s="107">
        <v>-1332230</v>
      </c>
      <c r="M160" s="106">
        <f t="shared" si="19"/>
        <v>0</v>
      </c>
      <c r="N160" s="105"/>
      <c r="O160" s="105"/>
      <c r="P160" s="105"/>
      <c r="Q160" s="388"/>
      <c r="R160" s="106">
        <f t="shared" si="20"/>
        <v>0</v>
      </c>
      <c r="S160" s="122"/>
    </row>
    <row r="161" spans="1:19" s="61" customFormat="1" ht="12.75">
      <c r="A161" s="60" t="s">
        <v>1273</v>
      </c>
      <c r="B161" s="878" t="s">
        <v>767</v>
      </c>
      <c r="C161" s="108" t="s">
        <v>649</v>
      </c>
      <c r="D161" s="102"/>
      <c r="E161" s="103">
        <f t="shared" si="18"/>
        <v>1332230</v>
      </c>
      <c r="F161" s="104"/>
      <c r="G161" s="105"/>
      <c r="H161" s="105"/>
      <c r="I161" s="105"/>
      <c r="J161" s="105"/>
      <c r="K161" s="388"/>
      <c r="L161" s="107"/>
      <c r="M161" s="106">
        <f t="shared" si="19"/>
        <v>0</v>
      </c>
      <c r="N161" s="105">
        <v>1332230</v>
      </c>
      <c r="O161" s="105"/>
      <c r="P161" s="105"/>
      <c r="Q161" s="388"/>
      <c r="R161" s="106">
        <f t="shared" si="20"/>
        <v>1332230</v>
      </c>
      <c r="S161" s="381"/>
    </row>
    <row r="162" spans="1:19" s="61" customFormat="1" ht="12.75">
      <c r="A162" s="60" t="s">
        <v>1274</v>
      </c>
      <c r="B162" s="878" t="s">
        <v>645</v>
      </c>
      <c r="C162" s="108" t="s">
        <v>650</v>
      </c>
      <c r="D162" s="102"/>
      <c r="E162" s="103">
        <f t="shared" si="18"/>
        <v>0</v>
      </c>
      <c r="F162" s="104"/>
      <c r="G162" s="105"/>
      <c r="H162" s="105"/>
      <c r="I162" s="105"/>
      <c r="J162" s="105"/>
      <c r="K162" s="388"/>
      <c r="L162" s="107"/>
      <c r="M162" s="106">
        <f t="shared" si="19"/>
        <v>0</v>
      </c>
      <c r="N162" s="105"/>
      <c r="O162" s="105">
        <v>5626334</v>
      </c>
      <c r="P162" s="105"/>
      <c r="Q162" s="388">
        <v>-5626334</v>
      </c>
      <c r="R162" s="106">
        <f t="shared" si="20"/>
        <v>0</v>
      </c>
      <c r="S162" s="381"/>
    </row>
    <row r="163" spans="1:19" s="61" customFormat="1" ht="12.75">
      <c r="A163" s="60" t="s">
        <v>1275</v>
      </c>
      <c r="B163" s="878" t="s">
        <v>647</v>
      </c>
      <c r="C163" s="108" t="s">
        <v>648</v>
      </c>
      <c r="D163" s="102"/>
      <c r="E163" s="103">
        <f t="shared" si="18"/>
        <v>0</v>
      </c>
      <c r="F163" s="104">
        <v>1346103</v>
      </c>
      <c r="G163" s="105">
        <v>363448</v>
      </c>
      <c r="H163" s="105"/>
      <c r="I163" s="105"/>
      <c r="J163" s="105"/>
      <c r="K163" s="388"/>
      <c r="L163" s="107">
        <v>-1709551</v>
      </c>
      <c r="M163" s="106">
        <f t="shared" si="19"/>
        <v>0</v>
      </c>
      <c r="N163" s="76"/>
      <c r="O163" s="105"/>
      <c r="P163" s="105"/>
      <c r="Q163" s="388"/>
      <c r="R163" s="106">
        <f t="shared" si="20"/>
        <v>0</v>
      </c>
      <c r="S163" s="381"/>
    </row>
    <row r="164" spans="1:19" s="61" customFormat="1" ht="12.75">
      <c r="A164" s="60" t="s">
        <v>1445</v>
      </c>
      <c r="B164" s="76" t="s">
        <v>1993</v>
      </c>
      <c r="C164" s="109" t="s">
        <v>745</v>
      </c>
      <c r="D164" s="397"/>
      <c r="E164" s="103">
        <f t="shared" si="18"/>
        <v>0</v>
      </c>
      <c r="F164" s="111"/>
      <c r="G164" s="112"/>
      <c r="H164" s="112"/>
      <c r="I164" s="112"/>
      <c r="J164" s="112"/>
      <c r="K164" s="388"/>
      <c r="L164" s="113">
        <v>5500000</v>
      </c>
      <c r="M164" s="106">
        <f>SUM(F164:L164)</f>
        <v>5500000</v>
      </c>
      <c r="N164" s="112"/>
      <c r="O164" s="112"/>
      <c r="P164" s="112"/>
      <c r="Q164" s="388">
        <v>-5500000</v>
      </c>
      <c r="R164" s="106">
        <f>SUM(N164:Q164)</f>
        <v>-5500000</v>
      </c>
      <c r="S164" s="380"/>
    </row>
    <row r="165" spans="1:19" s="61" customFormat="1" ht="12.75">
      <c r="A165" s="60" t="s">
        <v>1446</v>
      </c>
      <c r="B165" s="76" t="s">
        <v>1138</v>
      </c>
      <c r="C165" s="108" t="s">
        <v>1621</v>
      </c>
      <c r="D165" s="110"/>
      <c r="E165" s="103">
        <f t="shared" si="18"/>
        <v>181000000</v>
      </c>
      <c r="F165" s="111"/>
      <c r="G165" s="112"/>
      <c r="H165" s="112"/>
      <c r="I165" s="112"/>
      <c r="J165" s="112"/>
      <c r="K165" s="388"/>
      <c r="L165" s="107"/>
      <c r="M165" s="106">
        <f t="shared" si="19"/>
        <v>0</v>
      </c>
      <c r="N165" s="385"/>
      <c r="O165" s="112"/>
      <c r="P165" s="112"/>
      <c r="Q165" s="388">
        <v>181000000</v>
      </c>
      <c r="R165" s="106">
        <f t="shared" si="20"/>
        <v>181000000</v>
      </c>
      <c r="S165" s="380"/>
    </row>
    <row r="166" spans="1:19" s="61" customFormat="1" ht="12.75">
      <c r="A166" s="60" t="s">
        <v>1447</v>
      </c>
      <c r="B166" s="76" t="s">
        <v>1623</v>
      </c>
      <c r="C166" s="879"/>
      <c r="D166" s="110"/>
      <c r="E166" s="103">
        <f t="shared" si="18"/>
        <v>1836173</v>
      </c>
      <c r="F166" s="111"/>
      <c r="G166" s="112"/>
      <c r="H166" s="112"/>
      <c r="I166" s="112"/>
      <c r="J166" s="112"/>
      <c r="K166" s="388"/>
      <c r="L166" s="107">
        <v>777190</v>
      </c>
      <c r="M166" s="106">
        <f t="shared" si="19"/>
        <v>777190</v>
      </c>
      <c r="N166" s="112"/>
      <c r="O166" s="112"/>
      <c r="P166" s="112"/>
      <c r="Q166" s="388">
        <v>1058983</v>
      </c>
      <c r="R166" s="106">
        <f t="shared" si="20"/>
        <v>1058983</v>
      </c>
      <c r="S166" s="380"/>
    </row>
    <row r="167" spans="1:19" s="61" customFormat="1" ht="12.75">
      <c r="A167" s="60" t="s">
        <v>1448</v>
      </c>
      <c r="B167" s="76" t="s">
        <v>1253</v>
      </c>
      <c r="C167" s="881"/>
      <c r="D167" s="110"/>
      <c r="E167" s="103">
        <f t="shared" si="18"/>
        <v>0</v>
      </c>
      <c r="F167" s="111"/>
      <c r="G167" s="112"/>
      <c r="H167" s="385"/>
      <c r="I167" s="112"/>
      <c r="J167" s="112"/>
      <c r="K167" s="388"/>
      <c r="L167" s="107"/>
      <c r="M167" s="106">
        <f t="shared" si="19"/>
        <v>0</v>
      </c>
      <c r="N167" s="112"/>
      <c r="O167" s="112"/>
      <c r="P167" s="112"/>
      <c r="Q167" s="388">
        <v>-200000000</v>
      </c>
      <c r="R167" s="106">
        <f t="shared" si="20"/>
        <v>-200000000</v>
      </c>
      <c r="S167" s="380">
        <v>200000000</v>
      </c>
    </row>
    <row r="168" spans="1:19" s="61" customFormat="1" ht="12.75">
      <c r="A168" s="60" t="s">
        <v>1449</v>
      </c>
      <c r="B168" s="76" t="s">
        <v>1993</v>
      </c>
      <c r="C168" s="881"/>
      <c r="D168" s="110"/>
      <c r="E168" s="103">
        <f t="shared" si="18"/>
        <v>0</v>
      </c>
      <c r="F168" s="111"/>
      <c r="G168" s="112"/>
      <c r="H168" s="112"/>
      <c r="I168" s="112"/>
      <c r="J168" s="112"/>
      <c r="K168" s="388"/>
      <c r="L168" s="107">
        <v>2000000</v>
      </c>
      <c r="M168" s="106">
        <f t="shared" si="19"/>
        <v>2000000</v>
      </c>
      <c r="N168" s="112"/>
      <c r="O168" s="112"/>
      <c r="P168" s="112"/>
      <c r="Q168" s="388">
        <v>-2000000</v>
      </c>
      <c r="R168" s="106">
        <f t="shared" si="20"/>
        <v>-2000000</v>
      </c>
      <c r="S168" s="380"/>
    </row>
    <row r="169" spans="1:19" s="61" customFormat="1" ht="13.5" thickBot="1">
      <c r="A169" s="60" t="s">
        <v>1450</v>
      </c>
      <c r="B169" s="878" t="s">
        <v>1149</v>
      </c>
      <c r="C169" s="879"/>
      <c r="D169" s="110"/>
      <c r="E169" s="103">
        <f t="shared" si="18"/>
        <v>0</v>
      </c>
      <c r="F169" s="111"/>
      <c r="G169" s="112"/>
      <c r="H169" s="112"/>
      <c r="I169" s="112"/>
      <c r="J169" s="112"/>
      <c r="K169" s="388"/>
      <c r="L169" s="107"/>
      <c r="M169" s="106">
        <f>SUM(F169:L169)</f>
        <v>0</v>
      </c>
      <c r="N169" s="112"/>
      <c r="O169" s="112">
        <v>447500</v>
      </c>
      <c r="P169" s="112"/>
      <c r="Q169" s="388">
        <v>-447500</v>
      </c>
      <c r="R169" s="106">
        <f>SUM(N169:Q169)</f>
        <v>0</v>
      </c>
      <c r="S169" s="380"/>
    </row>
    <row r="170" spans="1:32" s="3" customFormat="1" ht="13.5" thickBot="1">
      <c r="A170" s="64"/>
      <c r="B170" s="912" t="s">
        <v>2047</v>
      </c>
      <c r="C170" s="142" t="s">
        <v>1133</v>
      </c>
      <c r="D170" s="824">
        <v>42735</v>
      </c>
      <c r="E170" s="97">
        <f>SUM(E153:E169)</f>
        <v>1670188010</v>
      </c>
      <c r="F170" s="409">
        <f>SUM(F153:F169)</f>
        <v>374183367</v>
      </c>
      <c r="G170" s="409">
        <f>SUM(G153:G169)</f>
        <v>88556814</v>
      </c>
      <c r="H170" s="409">
        <f aca="true" t="shared" si="21" ref="H170:S170">SUM(H153:H169)</f>
        <v>241973874</v>
      </c>
      <c r="I170" s="409">
        <f t="shared" si="21"/>
        <v>13781200</v>
      </c>
      <c r="J170" s="409">
        <f t="shared" si="21"/>
        <v>48381892</v>
      </c>
      <c r="K170" s="409">
        <f t="shared" si="21"/>
        <v>405343139</v>
      </c>
      <c r="L170" s="913">
        <f t="shared" si="21"/>
        <v>3307222</v>
      </c>
      <c r="M170" s="70">
        <f t="shared" si="21"/>
        <v>1175527508</v>
      </c>
      <c r="N170" s="409">
        <f t="shared" si="21"/>
        <v>139919566</v>
      </c>
      <c r="O170" s="409">
        <f t="shared" si="21"/>
        <v>79932936</v>
      </c>
      <c r="P170" s="409">
        <f t="shared" si="21"/>
        <v>11563391</v>
      </c>
      <c r="Q170" s="913">
        <f t="shared" si="21"/>
        <v>12555349</v>
      </c>
      <c r="R170" s="70">
        <f t="shared" si="21"/>
        <v>243971242</v>
      </c>
      <c r="S170" s="70">
        <f t="shared" si="21"/>
        <v>250689260</v>
      </c>
      <c r="T170" s="61"/>
      <c r="U170" s="125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</row>
    <row r="171" spans="1:19" s="61" customFormat="1" ht="12.75">
      <c r="A171" s="60">
        <v>111</v>
      </c>
      <c r="B171" s="878" t="s">
        <v>960</v>
      </c>
      <c r="C171" s="400" t="s">
        <v>1482</v>
      </c>
      <c r="D171" s="102"/>
      <c r="E171" s="103">
        <f aca="true" t="shared" si="22" ref="E171:E198">SUM(M171+R171+S171)</f>
        <v>0</v>
      </c>
      <c r="F171" s="104"/>
      <c r="G171" s="105"/>
      <c r="H171" s="105">
        <v>-196300</v>
      </c>
      <c r="I171" s="105">
        <v>196300</v>
      </c>
      <c r="J171" s="105"/>
      <c r="K171" s="388"/>
      <c r="L171" s="107"/>
      <c r="M171" s="106">
        <f aca="true" t="shared" si="23" ref="M171:M200">SUM(F171:L171)</f>
        <v>0</v>
      </c>
      <c r="N171" s="105"/>
      <c r="O171" s="105"/>
      <c r="P171" s="105"/>
      <c r="Q171" s="388"/>
      <c r="R171" s="106">
        <f aca="true" t="shared" si="24" ref="R171:R200">SUM(N171:Q171)</f>
        <v>0</v>
      </c>
      <c r="S171" s="381"/>
    </row>
    <row r="172" spans="1:19" s="61" customFormat="1" ht="12.75">
      <c r="A172" s="60">
        <v>112</v>
      </c>
      <c r="B172" s="878" t="s">
        <v>961</v>
      </c>
      <c r="C172" s="109" t="s">
        <v>2142</v>
      </c>
      <c r="D172" s="909"/>
      <c r="E172" s="103">
        <f t="shared" si="22"/>
        <v>0</v>
      </c>
      <c r="F172" s="104"/>
      <c r="G172" s="105"/>
      <c r="H172" s="105"/>
      <c r="I172" s="105"/>
      <c r="J172" s="105"/>
      <c r="K172" s="388">
        <v>-6452134</v>
      </c>
      <c r="L172" s="107">
        <v>6452134</v>
      </c>
      <c r="M172" s="106">
        <f t="shared" si="23"/>
        <v>0</v>
      </c>
      <c r="N172" s="105"/>
      <c r="O172" s="105"/>
      <c r="P172" s="105"/>
      <c r="Q172" s="388"/>
      <c r="R172" s="106">
        <f t="shared" si="24"/>
        <v>0</v>
      </c>
      <c r="S172" s="381"/>
    </row>
    <row r="173" spans="1:19" s="61" customFormat="1" ht="12.75">
      <c r="A173" s="60">
        <v>113</v>
      </c>
      <c r="B173" s="878" t="s">
        <v>962</v>
      </c>
      <c r="C173" s="109" t="s">
        <v>2142</v>
      </c>
      <c r="D173" s="910"/>
      <c r="E173" s="103">
        <f t="shared" si="22"/>
        <v>0</v>
      </c>
      <c r="F173" s="104"/>
      <c r="G173" s="105"/>
      <c r="H173" s="105"/>
      <c r="I173" s="105"/>
      <c r="J173" s="105"/>
      <c r="K173" s="388">
        <v>-5596745</v>
      </c>
      <c r="L173" s="107">
        <v>5596745</v>
      </c>
      <c r="M173" s="106">
        <f t="shared" si="23"/>
        <v>0</v>
      </c>
      <c r="N173" s="105"/>
      <c r="O173" s="105"/>
      <c r="P173" s="105"/>
      <c r="Q173" s="388"/>
      <c r="R173" s="106">
        <f t="shared" si="24"/>
        <v>0</v>
      </c>
      <c r="S173" s="381"/>
    </row>
    <row r="174" spans="1:19" s="61" customFormat="1" ht="12.75">
      <c r="A174" s="60">
        <v>114</v>
      </c>
      <c r="B174" s="878" t="s">
        <v>963</v>
      </c>
      <c r="C174" s="109" t="s">
        <v>2142</v>
      </c>
      <c r="D174" s="910"/>
      <c r="E174" s="103">
        <f t="shared" si="22"/>
        <v>0</v>
      </c>
      <c r="F174" s="104"/>
      <c r="G174" s="105"/>
      <c r="H174" s="105"/>
      <c r="I174" s="105"/>
      <c r="J174" s="105"/>
      <c r="K174" s="388">
        <v>-5015984</v>
      </c>
      <c r="L174" s="107">
        <v>5015984</v>
      </c>
      <c r="M174" s="106">
        <f t="shared" si="23"/>
        <v>0</v>
      </c>
      <c r="N174" s="105"/>
      <c r="O174" s="105"/>
      <c r="P174" s="105"/>
      <c r="Q174" s="388"/>
      <c r="R174" s="106">
        <f t="shared" si="24"/>
        <v>0</v>
      </c>
      <c r="S174" s="381"/>
    </row>
    <row r="175" spans="1:19" s="61" customFormat="1" ht="12.75">
      <c r="A175" s="60">
        <v>115</v>
      </c>
      <c r="B175" s="878" t="s">
        <v>964</v>
      </c>
      <c r="C175" s="109" t="s">
        <v>2142</v>
      </c>
      <c r="D175" s="910"/>
      <c r="E175" s="103">
        <f t="shared" si="22"/>
        <v>0</v>
      </c>
      <c r="F175" s="104"/>
      <c r="G175" s="105"/>
      <c r="H175" s="105"/>
      <c r="I175" s="105"/>
      <c r="J175" s="105"/>
      <c r="K175" s="388">
        <v>2464580</v>
      </c>
      <c r="L175" s="107">
        <v>-2464580</v>
      </c>
      <c r="M175" s="106">
        <f t="shared" si="23"/>
        <v>0</v>
      </c>
      <c r="N175" s="105"/>
      <c r="O175" s="105"/>
      <c r="P175" s="105"/>
      <c r="Q175" s="388"/>
      <c r="R175" s="106">
        <f t="shared" si="24"/>
        <v>0</v>
      </c>
      <c r="S175" s="381"/>
    </row>
    <row r="176" spans="1:19" s="61" customFormat="1" ht="12.75">
      <c r="A176" s="60">
        <v>116</v>
      </c>
      <c r="B176" s="878" t="s">
        <v>965</v>
      </c>
      <c r="C176" s="109" t="s">
        <v>990</v>
      </c>
      <c r="D176" s="910"/>
      <c r="E176" s="103">
        <f t="shared" si="22"/>
        <v>6614239</v>
      </c>
      <c r="F176" s="104"/>
      <c r="G176" s="105"/>
      <c r="H176" s="105"/>
      <c r="I176" s="105"/>
      <c r="J176" s="105"/>
      <c r="K176" s="388"/>
      <c r="L176" s="107">
        <v>6614239</v>
      </c>
      <c r="M176" s="106">
        <f t="shared" si="23"/>
        <v>6614239</v>
      </c>
      <c r="N176" s="105"/>
      <c r="O176" s="105"/>
      <c r="P176" s="105"/>
      <c r="Q176" s="388"/>
      <c r="R176" s="106">
        <f t="shared" si="24"/>
        <v>0</v>
      </c>
      <c r="S176" s="381"/>
    </row>
    <row r="177" spans="1:19" s="61" customFormat="1" ht="12.75">
      <c r="A177" s="60">
        <v>117</v>
      </c>
      <c r="B177" s="878" t="s">
        <v>966</v>
      </c>
      <c r="C177" s="109" t="s">
        <v>990</v>
      </c>
      <c r="D177" s="910"/>
      <c r="E177" s="103">
        <f t="shared" si="22"/>
        <v>2799818</v>
      </c>
      <c r="F177" s="104"/>
      <c r="G177" s="105"/>
      <c r="H177" s="105"/>
      <c r="I177" s="105"/>
      <c r="J177" s="105"/>
      <c r="K177" s="388"/>
      <c r="L177" s="107">
        <v>2799818</v>
      </c>
      <c r="M177" s="106">
        <f t="shared" si="23"/>
        <v>2799818</v>
      </c>
      <c r="N177" s="105"/>
      <c r="O177" s="105"/>
      <c r="P177" s="105"/>
      <c r="Q177" s="388"/>
      <c r="R177" s="106">
        <f t="shared" si="24"/>
        <v>0</v>
      </c>
      <c r="S177" s="381"/>
    </row>
    <row r="178" spans="1:19" s="61" customFormat="1" ht="12.75">
      <c r="A178" s="60">
        <v>118</v>
      </c>
      <c r="B178" s="878" t="s">
        <v>987</v>
      </c>
      <c r="C178" s="109" t="s">
        <v>990</v>
      </c>
      <c r="D178" s="910"/>
      <c r="E178" s="103">
        <f t="shared" si="22"/>
        <v>2752678</v>
      </c>
      <c r="F178" s="104"/>
      <c r="G178" s="105"/>
      <c r="H178" s="105"/>
      <c r="I178" s="105"/>
      <c r="J178" s="105"/>
      <c r="K178" s="388"/>
      <c r="L178" s="107">
        <v>2752678</v>
      </c>
      <c r="M178" s="106">
        <f t="shared" si="23"/>
        <v>2752678</v>
      </c>
      <c r="N178" s="105"/>
      <c r="O178" s="105"/>
      <c r="P178" s="105"/>
      <c r="Q178" s="388"/>
      <c r="R178" s="106">
        <f t="shared" si="24"/>
        <v>0</v>
      </c>
      <c r="S178" s="381"/>
    </row>
    <row r="179" spans="1:19" s="61" customFormat="1" ht="12.75">
      <c r="A179" s="60">
        <v>119</v>
      </c>
      <c r="B179" s="878" t="s">
        <v>988</v>
      </c>
      <c r="C179" s="109" t="s">
        <v>990</v>
      </c>
      <c r="D179" s="910"/>
      <c r="E179" s="103">
        <f t="shared" si="22"/>
        <v>79061</v>
      </c>
      <c r="F179" s="104"/>
      <c r="G179" s="105"/>
      <c r="H179" s="105"/>
      <c r="I179" s="105"/>
      <c r="J179" s="105"/>
      <c r="K179" s="388"/>
      <c r="L179" s="107">
        <v>79061</v>
      </c>
      <c r="M179" s="106">
        <f t="shared" si="23"/>
        <v>79061</v>
      </c>
      <c r="N179" s="105"/>
      <c r="O179" s="105"/>
      <c r="P179" s="105"/>
      <c r="Q179" s="388"/>
      <c r="R179" s="106">
        <f t="shared" si="24"/>
        <v>0</v>
      </c>
      <c r="S179" s="381"/>
    </row>
    <row r="180" spans="1:19" s="61" customFormat="1" ht="12.75">
      <c r="A180" s="60">
        <v>120</v>
      </c>
      <c r="B180" s="878" t="s">
        <v>993</v>
      </c>
      <c r="C180" s="109" t="s">
        <v>989</v>
      </c>
      <c r="D180" s="910"/>
      <c r="E180" s="103">
        <f t="shared" si="22"/>
        <v>-1911632</v>
      </c>
      <c r="F180" s="104"/>
      <c r="G180" s="105"/>
      <c r="H180" s="105"/>
      <c r="I180" s="105"/>
      <c r="J180" s="105"/>
      <c r="K180" s="388"/>
      <c r="L180" s="107">
        <v>-1911632</v>
      </c>
      <c r="M180" s="106">
        <f t="shared" si="23"/>
        <v>-1911632</v>
      </c>
      <c r="N180" s="105"/>
      <c r="O180" s="105"/>
      <c r="P180" s="105"/>
      <c r="Q180" s="388"/>
      <c r="R180" s="106">
        <f t="shared" si="24"/>
        <v>0</v>
      </c>
      <c r="S180" s="381"/>
    </row>
    <row r="181" spans="1:19" s="61" customFormat="1" ht="12.75">
      <c r="A181" s="60">
        <v>121</v>
      </c>
      <c r="B181" s="878" t="s">
        <v>991</v>
      </c>
      <c r="C181" s="109" t="s">
        <v>990</v>
      </c>
      <c r="D181" s="910"/>
      <c r="E181" s="103">
        <f t="shared" si="22"/>
        <v>604000</v>
      </c>
      <c r="F181" s="104"/>
      <c r="G181" s="105"/>
      <c r="H181" s="105"/>
      <c r="I181" s="105"/>
      <c r="J181" s="105"/>
      <c r="K181" s="388"/>
      <c r="L181" s="107">
        <v>604000</v>
      </c>
      <c r="M181" s="106">
        <f t="shared" si="23"/>
        <v>604000</v>
      </c>
      <c r="N181" s="105"/>
      <c r="O181" s="105"/>
      <c r="P181" s="105"/>
      <c r="Q181" s="388"/>
      <c r="R181" s="106">
        <f t="shared" si="24"/>
        <v>0</v>
      </c>
      <c r="S181" s="381"/>
    </row>
    <row r="182" spans="1:19" s="61" customFormat="1" ht="12.75">
      <c r="A182" s="60">
        <v>122</v>
      </c>
      <c r="B182" s="878" t="s">
        <v>992</v>
      </c>
      <c r="C182" s="109" t="s">
        <v>990</v>
      </c>
      <c r="D182" s="910"/>
      <c r="E182" s="103">
        <f t="shared" si="22"/>
        <v>832597</v>
      </c>
      <c r="F182" s="104"/>
      <c r="G182" s="105"/>
      <c r="H182" s="105"/>
      <c r="I182" s="105"/>
      <c r="J182" s="105"/>
      <c r="K182" s="388"/>
      <c r="L182" s="107">
        <v>832597</v>
      </c>
      <c r="M182" s="106">
        <f t="shared" si="23"/>
        <v>832597</v>
      </c>
      <c r="N182" s="105"/>
      <c r="O182" s="105"/>
      <c r="P182" s="105"/>
      <c r="Q182" s="388"/>
      <c r="R182" s="106">
        <f t="shared" si="24"/>
        <v>0</v>
      </c>
      <c r="S182" s="381"/>
    </row>
    <row r="183" spans="1:19" s="61" customFormat="1" ht="12.75">
      <c r="A183" s="60">
        <v>123</v>
      </c>
      <c r="B183" s="878" t="s">
        <v>994</v>
      </c>
      <c r="C183" s="109" t="s">
        <v>989</v>
      </c>
      <c r="D183" s="910"/>
      <c r="E183" s="103">
        <f t="shared" si="22"/>
        <v>-2076134</v>
      </c>
      <c r="F183" s="104"/>
      <c r="G183" s="105"/>
      <c r="H183" s="105"/>
      <c r="I183" s="105"/>
      <c r="J183" s="105"/>
      <c r="K183" s="388"/>
      <c r="L183" s="107">
        <v>-2076134</v>
      </c>
      <c r="M183" s="106">
        <f t="shared" si="23"/>
        <v>-2076134</v>
      </c>
      <c r="N183" s="105"/>
      <c r="O183" s="105"/>
      <c r="P183" s="105"/>
      <c r="Q183" s="388"/>
      <c r="R183" s="106">
        <f t="shared" si="24"/>
        <v>0</v>
      </c>
      <c r="S183" s="381"/>
    </row>
    <row r="184" spans="1:19" s="61" customFormat="1" ht="12.75">
      <c r="A184" s="60">
        <v>124</v>
      </c>
      <c r="B184" s="878" t="s">
        <v>967</v>
      </c>
      <c r="C184" s="109" t="s">
        <v>990</v>
      </c>
      <c r="D184" s="910"/>
      <c r="E184" s="103">
        <f t="shared" si="22"/>
        <v>10298810</v>
      </c>
      <c r="F184" s="104"/>
      <c r="G184" s="105"/>
      <c r="H184" s="105"/>
      <c r="I184" s="105"/>
      <c r="J184" s="105"/>
      <c r="K184" s="388"/>
      <c r="L184" s="107">
        <v>10298810</v>
      </c>
      <c r="M184" s="106">
        <f t="shared" si="23"/>
        <v>10298810</v>
      </c>
      <c r="N184" s="105"/>
      <c r="O184" s="105"/>
      <c r="P184" s="105"/>
      <c r="Q184" s="388"/>
      <c r="R184" s="106">
        <f t="shared" si="24"/>
        <v>0</v>
      </c>
      <c r="S184" s="381"/>
    </row>
    <row r="185" spans="1:19" s="61" customFormat="1" ht="12.75">
      <c r="A185" s="60">
        <v>125</v>
      </c>
      <c r="B185" s="878" t="s">
        <v>968</v>
      </c>
      <c r="C185" s="109" t="s">
        <v>1482</v>
      </c>
      <c r="D185" s="910"/>
      <c r="E185" s="103">
        <f t="shared" si="22"/>
        <v>0</v>
      </c>
      <c r="F185" s="104"/>
      <c r="G185" s="105"/>
      <c r="H185" s="105"/>
      <c r="I185" s="105"/>
      <c r="J185" s="105"/>
      <c r="K185" s="388"/>
      <c r="L185" s="107">
        <v>2800795</v>
      </c>
      <c r="M185" s="106">
        <f t="shared" si="23"/>
        <v>2800795</v>
      </c>
      <c r="N185" s="105">
        <v>-2800795</v>
      </c>
      <c r="O185" s="105"/>
      <c r="P185" s="105"/>
      <c r="Q185" s="388"/>
      <c r="R185" s="106">
        <f t="shared" si="24"/>
        <v>-2800795</v>
      </c>
      <c r="S185" s="381"/>
    </row>
    <row r="186" spans="1:19" s="61" customFormat="1" ht="12.75">
      <c r="A186" s="60">
        <v>126</v>
      </c>
      <c r="B186" s="878" t="s">
        <v>969</v>
      </c>
      <c r="C186" s="109" t="s">
        <v>971</v>
      </c>
      <c r="D186" s="910"/>
      <c r="E186" s="103">
        <f t="shared" si="22"/>
        <v>3682766</v>
      </c>
      <c r="F186" s="104"/>
      <c r="G186" s="105"/>
      <c r="H186" s="105"/>
      <c r="I186" s="105"/>
      <c r="J186" s="105"/>
      <c r="K186" s="388"/>
      <c r="L186" s="107">
        <v>3682766</v>
      </c>
      <c r="M186" s="106">
        <f t="shared" si="23"/>
        <v>3682766</v>
      </c>
      <c r="N186" s="105"/>
      <c r="O186" s="105"/>
      <c r="P186" s="105"/>
      <c r="Q186" s="388"/>
      <c r="R186" s="106">
        <f t="shared" si="24"/>
        <v>0</v>
      </c>
      <c r="S186" s="381"/>
    </row>
    <row r="187" spans="1:19" s="61" customFormat="1" ht="12.75">
      <c r="A187" s="60">
        <v>127</v>
      </c>
      <c r="B187" s="878" t="s">
        <v>973</v>
      </c>
      <c r="C187" s="109" t="s">
        <v>971</v>
      </c>
      <c r="D187" s="910"/>
      <c r="E187" s="103">
        <f t="shared" si="22"/>
        <v>2198912</v>
      </c>
      <c r="F187" s="104"/>
      <c r="G187" s="105"/>
      <c r="H187" s="105"/>
      <c r="I187" s="105"/>
      <c r="J187" s="105"/>
      <c r="K187" s="388"/>
      <c r="L187" s="107">
        <v>2198912</v>
      </c>
      <c r="M187" s="106">
        <f t="shared" si="23"/>
        <v>2198912</v>
      </c>
      <c r="N187" s="105"/>
      <c r="O187" s="105"/>
      <c r="P187" s="105"/>
      <c r="Q187" s="388"/>
      <c r="R187" s="106">
        <f t="shared" si="24"/>
        <v>0</v>
      </c>
      <c r="S187" s="381"/>
    </row>
    <row r="188" spans="1:19" s="61" customFormat="1" ht="12.75">
      <c r="A188" s="60">
        <v>128</v>
      </c>
      <c r="B188" s="878" t="s">
        <v>974</v>
      </c>
      <c r="C188" s="109" t="s">
        <v>971</v>
      </c>
      <c r="D188" s="910"/>
      <c r="E188" s="103">
        <f t="shared" si="22"/>
        <v>509795</v>
      </c>
      <c r="F188" s="104"/>
      <c r="G188" s="105"/>
      <c r="H188" s="105"/>
      <c r="I188" s="105"/>
      <c r="J188" s="105"/>
      <c r="K188" s="388"/>
      <c r="L188" s="107">
        <v>509795</v>
      </c>
      <c r="M188" s="106">
        <f t="shared" si="23"/>
        <v>509795</v>
      </c>
      <c r="N188" s="105"/>
      <c r="O188" s="105"/>
      <c r="P188" s="105"/>
      <c r="Q188" s="388"/>
      <c r="R188" s="106">
        <f t="shared" si="24"/>
        <v>0</v>
      </c>
      <c r="S188" s="381"/>
    </row>
    <row r="189" spans="1:19" s="61" customFormat="1" ht="12.75">
      <c r="A189" s="60">
        <v>129</v>
      </c>
      <c r="B189" s="878" t="s">
        <v>972</v>
      </c>
      <c r="C189" s="109" t="s">
        <v>970</v>
      </c>
      <c r="D189" s="910"/>
      <c r="E189" s="103">
        <f t="shared" si="22"/>
        <v>-116563</v>
      </c>
      <c r="F189" s="104"/>
      <c r="G189" s="105"/>
      <c r="H189" s="105"/>
      <c r="I189" s="105"/>
      <c r="J189" s="105"/>
      <c r="K189" s="388"/>
      <c r="L189" s="107">
        <v>-116563</v>
      </c>
      <c r="M189" s="106">
        <f t="shared" si="23"/>
        <v>-116563</v>
      </c>
      <c r="N189" s="105"/>
      <c r="O189" s="105"/>
      <c r="P189" s="105"/>
      <c r="Q189" s="388"/>
      <c r="R189" s="106">
        <f t="shared" si="24"/>
        <v>0</v>
      </c>
      <c r="S189" s="381"/>
    </row>
    <row r="190" spans="1:19" s="61" customFormat="1" ht="12.75">
      <c r="A190" s="60">
        <v>130</v>
      </c>
      <c r="B190" s="878" t="s">
        <v>975</v>
      </c>
      <c r="C190" s="109" t="s">
        <v>981</v>
      </c>
      <c r="D190" s="102"/>
      <c r="E190" s="103">
        <f t="shared" si="22"/>
        <v>721470</v>
      </c>
      <c r="F190" s="104"/>
      <c r="G190" s="105"/>
      <c r="H190" s="105"/>
      <c r="I190" s="105"/>
      <c r="J190" s="105"/>
      <c r="K190" s="388"/>
      <c r="L190" s="107">
        <v>721470</v>
      </c>
      <c r="M190" s="106">
        <f t="shared" si="23"/>
        <v>721470</v>
      </c>
      <c r="N190" s="105"/>
      <c r="O190" s="105"/>
      <c r="P190" s="105"/>
      <c r="Q190" s="388"/>
      <c r="R190" s="106">
        <f t="shared" si="24"/>
        <v>0</v>
      </c>
      <c r="S190" s="381"/>
    </row>
    <row r="191" spans="1:19" s="61" customFormat="1" ht="12.75">
      <c r="A191" s="60">
        <v>131</v>
      </c>
      <c r="B191" s="878" t="s">
        <v>976</v>
      </c>
      <c r="C191" s="108" t="s">
        <v>982</v>
      </c>
      <c r="D191" s="102"/>
      <c r="E191" s="103">
        <f t="shared" si="22"/>
        <v>165000</v>
      </c>
      <c r="F191" s="104"/>
      <c r="G191" s="105"/>
      <c r="H191" s="105"/>
      <c r="I191" s="105"/>
      <c r="J191" s="105"/>
      <c r="K191" s="388"/>
      <c r="L191" s="107">
        <v>165000</v>
      </c>
      <c r="M191" s="106">
        <f t="shared" si="23"/>
        <v>165000</v>
      </c>
      <c r="N191" s="105"/>
      <c r="O191" s="105"/>
      <c r="P191" s="105"/>
      <c r="Q191" s="388"/>
      <c r="R191" s="106">
        <f t="shared" si="24"/>
        <v>0</v>
      </c>
      <c r="S191" s="381"/>
    </row>
    <row r="192" spans="1:19" s="61" customFormat="1" ht="12.75">
      <c r="A192" s="60">
        <v>132</v>
      </c>
      <c r="B192" s="878" t="s">
        <v>977</v>
      </c>
      <c r="C192" s="108" t="s">
        <v>983</v>
      </c>
      <c r="D192" s="102"/>
      <c r="E192" s="103">
        <f t="shared" si="22"/>
        <v>74959</v>
      </c>
      <c r="F192" s="104"/>
      <c r="G192" s="105"/>
      <c r="H192" s="105"/>
      <c r="I192" s="105"/>
      <c r="J192" s="105"/>
      <c r="K192" s="388"/>
      <c r="L192" s="107">
        <v>74959</v>
      </c>
      <c r="M192" s="106">
        <f t="shared" si="23"/>
        <v>74959</v>
      </c>
      <c r="N192" s="105"/>
      <c r="O192" s="105"/>
      <c r="P192" s="105"/>
      <c r="Q192" s="388"/>
      <c r="R192" s="106">
        <f t="shared" si="24"/>
        <v>0</v>
      </c>
      <c r="S192" s="381"/>
    </row>
    <row r="193" spans="1:19" s="61" customFormat="1" ht="12.75">
      <c r="A193" s="60">
        <v>133</v>
      </c>
      <c r="B193" s="878" t="s">
        <v>978</v>
      </c>
      <c r="C193" s="108" t="s">
        <v>984</v>
      </c>
      <c r="D193" s="102"/>
      <c r="E193" s="103">
        <f t="shared" si="22"/>
        <v>3754600</v>
      </c>
      <c r="F193" s="104"/>
      <c r="G193" s="105"/>
      <c r="H193" s="105"/>
      <c r="I193" s="105"/>
      <c r="J193" s="105"/>
      <c r="K193" s="388"/>
      <c r="L193" s="107">
        <v>3754600</v>
      </c>
      <c r="M193" s="106">
        <f t="shared" si="23"/>
        <v>3754600</v>
      </c>
      <c r="N193" s="105"/>
      <c r="O193" s="105"/>
      <c r="P193" s="105"/>
      <c r="Q193" s="388"/>
      <c r="R193" s="106">
        <f t="shared" si="24"/>
        <v>0</v>
      </c>
      <c r="S193" s="381"/>
    </row>
    <row r="194" spans="1:19" s="61" customFormat="1" ht="12.75">
      <c r="A194" s="60">
        <v>134</v>
      </c>
      <c r="B194" s="878" t="s">
        <v>979</v>
      </c>
      <c r="C194" s="108" t="s">
        <v>980</v>
      </c>
      <c r="D194" s="102"/>
      <c r="E194" s="103">
        <f t="shared" si="22"/>
        <v>-100511</v>
      </c>
      <c r="F194" s="104"/>
      <c r="G194" s="105"/>
      <c r="H194" s="105"/>
      <c r="I194" s="105"/>
      <c r="J194" s="105"/>
      <c r="K194" s="388"/>
      <c r="L194" s="107">
        <v>-100511</v>
      </c>
      <c r="M194" s="106">
        <f t="shared" si="23"/>
        <v>-100511</v>
      </c>
      <c r="N194" s="105"/>
      <c r="O194" s="105"/>
      <c r="P194" s="105"/>
      <c r="Q194" s="388"/>
      <c r="R194" s="106">
        <f t="shared" si="24"/>
        <v>0</v>
      </c>
      <c r="S194" s="381"/>
    </row>
    <row r="195" spans="1:19" s="61" customFormat="1" ht="12.75">
      <c r="A195" s="60">
        <v>135</v>
      </c>
      <c r="B195" s="878" t="s">
        <v>985</v>
      </c>
      <c r="C195" s="108" t="s">
        <v>986</v>
      </c>
      <c r="D195" s="102"/>
      <c r="E195" s="103">
        <f t="shared" si="22"/>
        <v>3967000</v>
      </c>
      <c r="F195" s="104"/>
      <c r="G195" s="105"/>
      <c r="H195" s="105"/>
      <c r="I195" s="105"/>
      <c r="J195" s="105"/>
      <c r="K195" s="388"/>
      <c r="L195" s="107">
        <v>3967000</v>
      </c>
      <c r="M195" s="106">
        <f t="shared" si="23"/>
        <v>3967000</v>
      </c>
      <c r="N195" s="105"/>
      <c r="O195" s="105"/>
      <c r="P195" s="105"/>
      <c r="Q195" s="388"/>
      <c r="R195" s="106">
        <f t="shared" si="24"/>
        <v>0</v>
      </c>
      <c r="S195" s="381"/>
    </row>
    <row r="196" spans="1:19" s="61" customFormat="1" ht="12.75">
      <c r="A196" s="60">
        <v>136</v>
      </c>
      <c r="B196" s="878" t="s">
        <v>996</v>
      </c>
      <c r="C196" s="108" t="s">
        <v>998</v>
      </c>
      <c r="D196" s="102"/>
      <c r="E196" s="103">
        <f t="shared" si="22"/>
        <v>1053860</v>
      </c>
      <c r="F196" s="104"/>
      <c r="G196" s="105"/>
      <c r="H196" s="105"/>
      <c r="I196" s="105"/>
      <c r="J196" s="105"/>
      <c r="K196" s="388"/>
      <c r="L196" s="107">
        <v>1053860</v>
      </c>
      <c r="M196" s="106">
        <f t="shared" si="23"/>
        <v>1053860</v>
      </c>
      <c r="N196" s="105"/>
      <c r="O196" s="105"/>
      <c r="P196" s="105"/>
      <c r="Q196" s="388"/>
      <c r="R196" s="106">
        <f t="shared" si="24"/>
        <v>0</v>
      </c>
      <c r="S196" s="381"/>
    </row>
    <row r="197" spans="1:19" s="61" customFormat="1" ht="12.75">
      <c r="A197" s="60">
        <v>137</v>
      </c>
      <c r="B197" s="878" t="s">
        <v>997</v>
      </c>
      <c r="C197" s="108" t="s">
        <v>998</v>
      </c>
      <c r="D197" s="102"/>
      <c r="E197" s="103">
        <f t="shared" si="22"/>
        <v>365779</v>
      </c>
      <c r="F197" s="104"/>
      <c r="G197" s="105"/>
      <c r="H197" s="105"/>
      <c r="I197" s="105"/>
      <c r="J197" s="105"/>
      <c r="K197" s="388"/>
      <c r="L197" s="107">
        <v>365779</v>
      </c>
      <c r="M197" s="106">
        <f t="shared" si="23"/>
        <v>365779</v>
      </c>
      <c r="N197" s="105"/>
      <c r="O197" s="105"/>
      <c r="P197" s="105"/>
      <c r="Q197" s="388"/>
      <c r="R197" s="106">
        <f t="shared" si="24"/>
        <v>0</v>
      </c>
      <c r="S197" s="381"/>
    </row>
    <row r="198" spans="1:19" s="61" customFormat="1" ht="12.75">
      <c r="A198" s="60">
        <v>138</v>
      </c>
      <c r="B198" s="878" t="s">
        <v>864</v>
      </c>
      <c r="C198" s="108" t="s">
        <v>995</v>
      </c>
      <c r="D198" s="102"/>
      <c r="E198" s="103">
        <f t="shared" si="22"/>
        <v>5917464</v>
      </c>
      <c r="F198" s="104"/>
      <c r="G198" s="105"/>
      <c r="H198" s="105"/>
      <c r="I198" s="105"/>
      <c r="J198" s="105"/>
      <c r="K198" s="388"/>
      <c r="L198" s="107">
        <v>5917464</v>
      </c>
      <c r="M198" s="106">
        <f t="shared" si="23"/>
        <v>5917464</v>
      </c>
      <c r="N198" s="105"/>
      <c r="O198" s="105"/>
      <c r="P198" s="105"/>
      <c r="Q198" s="388"/>
      <c r="R198" s="106">
        <f t="shared" si="24"/>
        <v>0</v>
      </c>
      <c r="S198" s="381"/>
    </row>
    <row r="199" spans="1:19" s="61" customFormat="1" ht="12.75">
      <c r="A199" s="60">
        <v>139</v>
      </c>
      <c r="B199" s="878" t="s">
        <v>865</v>
      </c>
      <c r="C199" s="108" t="s">
        <v>995</v>
      </c>
      <c r="D199" s="102"/>
      <c r="E199" s="103">
        <f aca="true" t="shared" si="25" ref="E199:E235">SUM(M199+R199+S199)</f>
        <v>2097127</v>
      </c>
      <c r="F199" s="104"/>
      <c r="G199" s="105"/>
      <c r="H199" s="105"/>
      <c r="I199" s="105"/>
      <c r="J199" s="105"/>
      <c r="K199" s="388"/>
      <c r="L199" s="107">
        <v>2097127</v>
      </c>
      <c r="M199" s="106">
        <f t="shared" si="23"/>
        <v>2097127</v>
      </c>
      <c r="N199" s="105"/>
      <c r="O199" s="105"/>
      <c r="P199" s="105"/>
      <c r="Q199" s="388"/>
      <c r="R199" s="106">
        <f t="shared" si="24"/>
        <v>0</v>
      </c>
      <c r="S199" s="381"/>
    </row>
    <row r="200" spans="1:19" s="61" customFormat="1" ht="12.75">
      <c r="A200" s="60">
        <v>140</v>
      </c>
      <c r="B200" s="878" t="s">
        <v>866</v>
      </c>
      <c r="C200" s="108" t="s">
        <v>995</v>
      </c>
      <c r="D200" s="102"/>
      <c r="E200" s="103">
        <f t="shared" si="25"/>
        <v>5140744</v>
      </c>
      <c r="F200" s="104"/>
      <c r="G200" s="105"/>
      <c r="H200" s="105"/>
      <c r="I200" s="105"/>
      <c r="J200" s="105"/>
      <c r="K200" s="388"/>
      <c r="L200" s="107">
        <v>5140744</v>
      </c>
      <c r="M200" s="106">
        <f t="shared" si="23"/>
        <v>5140744</v>
      </c>
      <c r="N200" s="76"/>
      <c r="O200" s="105"/>
      <c r="P200" s="105"/>
      <c r="Q200" s="388"/>
      <c r="R200" s="106">
        <f t="shared" si="24"/>
        <v>0</v>
      </c>
      <c r="S200" s="381"/>
    </row>
    <row r="201" spans="1:19" s="61" customFormat="1" ht="12.75">
      <c r="A201" s="60">
        <v>141</v>
      </c>
      <c r="B201" s="878" t="s">
        <v>867</v>
      </c>
      <c r="C201" s="108" t="s">
        <v>995</v>
      </c>
      <c r="D201" s="397"/>
      <c r="E201" s="103">
        <f t="shared" si="25"/>
        <v>1254272</v>
      </c>
      <c r="F201" s="111"/>
      <c r="G201" s="112"/>
      <c r="H201" s="112"/>
      <c r="I201" s="112"/>
      <c r="J201" s="112"/>
      <c r="K201" s="388"/>
      <c r="L201" s="113">
        <v>1254272</v>
      </c>
      <c r="M201" s="106">
        <f>SUM(F201:L201)</f>
        <v>1254272</v>
      </c>
      <c r="N201" s="112"/>
      <c r="O201" s="112"/>
      <c r="P201" s="112"/>
      <c r="Q201" s="388"/>
      <c r="R201" s="106">
        <f>SUM(N201:Q201)</f>
        <v>0</v>
      </c>
      <c r="S201" s="380"/>
    </row>
    <row r="202" spans="1:19" s="61" customFormat="1" ht="12.75">
      <c r="A202" s="60">
        <v>142</v>
      </c>
      <c r="B202" s="878" t="s">
        <v>868</v>
      </c>
      <c r="C202" s="108" t="s">
        <v>995</v>
      </c>
      <c r="D202" s="110"/>
      <c r="E202" s="103">
        <f t="shared" si="25"/>
        <v>6863786</v>
      </c>
      <c r="F202" s="111"/>
      <c r="G202" s="112"/>
      <c r="H202" s="112"/>
      <c r="I202" s="112"/>
      <c r="J202" s="112"/>
      <c r="K202" s="388"/>
      <c r="L202" s="107">
        <v>6863786</v>
      </c>
      <c r="M202" s="106">
        <f>SUM(F202:L202)</f>
        <v>6863786</v>
      </c>
      <c r="N202" s="385"/>
      <c r="O202" s="112"/>
      <c r="P202" s="112"/>
      <c r="Q202" s="388"/>
      <c r="R202" s="106">
        <f>SUM(N202:Q202)</f>
        <v>0</v>
      </c>
      <c r="S202" s="380"/>
    </row>
    <row r="203" spans="1:19" s="61" customFormat="1" ht="12.75">
      <c r="A203" s="60">
        <v>143</v>
      </c>
      <c r="B203" s="76" t="s">
        <v>869</v>
      </c>
      <c r="C203" s="101" t="s">
        <v>870</v>
      </c>
      <c r="D203" s="110"/>
      <c r="E203" s="103">
        <f t="shared" si="25"/>
        <v>7653</v>
      </c>
      <c r="F203" s="111"/>
      <c r="G203" s="112"/>
      <c r="H203" s="112"/>
      <c r="I203" s="112"/>
      <c r="J203" s="112"/>
      <c r="K203" s="388"/>
      <c r="L203" s="107">
        <v>7653</v>
      </c>
      <c r="M203" s="106">
        <f>SUM(F203:L203)</f>
        <v>7653</v>
      </c>
      <c r="N203" s="385"/>
      <c r="O203" s="112"/>
      <c r="P203" s="112"/>
      <c r="Q203" s="388"/>
      <c r="R203" s="106">
        <f>SUM(N203:Q203)</f>
        <v>0</v>
      </c>
      <c r="S203" s="380"/>
    </row>
    <row r="204" spans="1:19" s="61" customFormat="1" ht="12.75">
      <c r="A204" s="60">
        <v>144</v>
      </c>
      <c r="B204" s="76" t="s">
        <v>871</v>
      </c>
      <c r="C204" s="101" t="s">
        <v>874</v>
      </c>
      <c r="D204" s="110"/>
      <c r="E204" s="103">
        <f t="shared" si="25"/>
        <v>854709</v>
      </c>
      <c r="F204" s="111"/>
      <c r="G204" s="112"/>
      <c r="H204" s="112"/>
      <c r="I204" s="112"/>
      <c r="J204" s="112"/>
      <c r="K204" s="388"/>
      <c r="L204" s="107">
        <v>854709</v>
      </c>
      <c r="M204" s="106">
        <f aca="true" t="shared" si="26" ref="M204:M234">SUM(F204:L204)</f>
        <v>854709</v>
      </c>
      <c r="N204" s="385"/>
      <c r="O204" s="112"/>
      <c r="P204" s="112"/>
      <c r="Q204" s="388"/>
      <c r="R204" s="106">
        <f>SUM(N204:Q204)</f>
        <v>0</v>
      </c>
      <c r="S204" s="380"/>
    </row>
    <row r="205" spans="1:19" s="61" customFormat="1" ht="12.75">
      <c r="A205" s="60">
        <v>145</v>
      </c>
      <c r="B205" s="76" t="s">
        <v>872</v>
      </c>
      <c r="C205" s="101" t="s">
        <v>873</v>
      </c>
      <c r="D205" s="110"/>
      <c r="E205" s="103">
        <f t="shared" si="25"/>
        <v>-1945700</v>
      </c>
      <c r="F205" s="111"/>
      <c r="G205" s="112"/>
      <c r="H205" s="112"/>
      <c r="I205" s="112"/>
      <c r="J205" s="112"/>
      <c r="K205" s="388"/>
      <c r="L205" s="107">
        <v>-1945700</v>
      </c>
      <c r="M205" s="106">
        <f t="shared" si="26"/>
        <v>-1945700</v>
      </c>
      <c r="N205" s="112"/>
      <c r="O205" s="112"/>
      <c r="P205" s="112"/>
      <c r="Q205" s="388"/>
      <c r="R205" s="106">
        <f>SUM(N205:Q205)</f>
        <v>0</v>
      </c>
      <c r="S205" s="380"/>
    </row>
    <row r="206" spans="1:19" s="61" customFormat="1" ht="12.75">
      <c r="A206" s="60">
        <v>146</v>
      </c>
      <c r="B206" s="76" t="s">
        <v>875</v>
      </c>
      <c r="C206" s="101" t="s">
        <v>1482</v>
      </c>
      <c r="D206" s="110"/>
      <c r="E206" s="103">
        <f t="shared" si="25"/>
        <v>0</v>
      </c>
      <c r="F206" s="111">
        <v>-5337702</v>
      </c>
      <c r="G206" s="112"/>
      <c r="H206" s="112"/>
      <c r="I206" s="112"/>
      <c r="J206" s="112"/>
      <c r="K206" s="388"/>
      <c r="L206" s="107">
        <v>5337702</v>
      </c>
      <c r="M206" s="106">
        <f t="shared" si="26"/>
        <v>0</v>
      </c>
      <c r="N206" s="112"/>
      <c r="O206" s="112"/>
      <c r="P206" s="112"/>
      <c r="Q206" s="388"/>
      <c r="R206" s="106">
        <f aca="true" t="shared" si="27" ref="R206:R233">SUM(N206:Q206)</f>
        <v>0</v>
      </c>
      <c r="S206" s="380"/>
    </row>
    <row r="207" spans="1:19" s="61" customFormat="1" ht="12.75">
      <c r="A207" s="60">
        <v>147</v>
      </c>
      <c r="B207" s="76" t="s">
        <v>876</v>
      </c>
      <c r="C207" s="101" t="s">
        <v>1482</v>
      </c>
      <c r="D207" s="110"/>
      <c r="E207" s="103">
        <f t="shared" si="25"/>
        <v>0</v>
      </c>
      <c r="F207" s="111"/>
      <c r="G207" s="112">
        <v>-1862199</v>
      </c>
      <c r="H207" s="112"/>
      <c r="I207" s="112"/>
      <c r="J207" s="112"/>
      <c r="K207" s="388"/>
      <c r="L207" s="107">
        <v>1862199</v>
      </c>
      <c r="M207" s="106">
        <f t="shared" si="26"/>
        <v>0</v>
      </c>
      <c r="N207" s="112"/>
      <c r="O207" s="112"/>
      <c r="P207" s="112"/>
      <c r="Q207" s="388"/>
      <c r="R207" s="106">
        <f t="shared" si="27"/>
        <v>0</v>
      </c>
      <c r="S207" s="380"/>
    </row>
    <row r="208" spans="1:19" s="61" customFormat="1" ht="12.75">
      <c r="A208" s="60">
        <v>148</v>
      </c>
      <c r="B208" s="878" t="s">
        <v>879</v>
      </c>
      <c r="C208" s="101" t="s">
        <v>1482</v>
      </c>
      <c r="D208" s="110"/>
      <c r="E208" s="103">
        <f t="shared" si="25"/>
        <v>0</v>
      </c>
      <c r="F208" s="111">
        <v>1752895</v>
      </c>
      <c r="G208" s="112"/>
      <c r="H208" s="112">
        <v>-1752895</v>
      </c>
      <c r="I208" s="112"/>
      <c r="J208" s="112"/>
      <c r="K208" s="388"/>
      <c r="L208" s="107"/>
      <c r="M208" s="106">
        <f t="shared" si="26"/>
        <v>0</v>
      </c>
      <c r="N208" s="112"/>
      <c r="O208" s="112"/>
      <c r="P208" s="112"/>
      <c r="Q208" s="388"/>
      <c r="R208" s="106">
        <f t="shared" si="27"/>
        <v>0</v>
      </c>
      <c r="S208" s="380"/>
    </row>
    <row r="209" spans="1:19" s="61" customFormat="1" ht="12.75">
      <c r="A209" s="60">
        <v>149</v>
      </c>
      <c r="B209" s="878" t="s">
        <v>880</v>
      </c>
      <c r="C209" s="101" t="s">
        <v>1482</v>
      </c>
      <c r="D209" s="110"/>
      <c r="E209" s="103">
        <f t="shared" si="25"/>
        <v>0</v>
      </c>
      <c r="F209" s="111"/>
      <c r="G209" s="112">
        <v>253286</v>
      </c>
      <c r="H209" s="112">
        <v>-253286</v>
      </c>
      <c r="I209" s="112"/>
      <c r="J209" s="112"/>
      <c r="K209" s="388"/>
      <c r="L209" s="107"/>
      <c r="M209" s="106">
        <f t="shared" si="26"/>
        <v>0</v>
      </c>
      <c r="N209" s="112"/>
      <c r="O209" s="112"/>
      <c r="P209" s="112"/>
      <c r="Q209" s="388"/>
      <c r="R209" s="106">
        <f t="shared" si="27"/>
        <v>0</v>
      </c>
      <c r="S209" s="380"/>
    </row>
    <row r="210" spans="1:19" s="61" customFormat="1" ht="12.75">
      <c r="A210" s="60">
        <v>150</v>
      </c>
      <c r="B210" s="878" t="s">
        <v>885</v>
      </c>
      <c r="C210" s="101" t="s">
        <v>1482</v>
      </c>
      <c r="D210" s="110"/>
      <c r="E210" s="103">
        <f t="shared" si="25"/>
        <v>0</v>
      </c>
      <c r="F210" s="111"/>
      <c r="G210" s="112"/>
      <c r="H210" s="112">
        <v>-2868</v>
      </c>
      <c r="I210" s="112"/>
      <c r="J210" s="112"/>
      <c r="K210" s="388"/>
      <c r="L210" s="107"/>
      <c r="M210" s="106">
        <f t="shared" si="26"/>
        <v>-2868</v>
      </c>
      <c r="N210" s="112">
        <v>2868</v>
      </c>
      <c r="O210" s="112"/>
      <c r="P210" s="112"/>
      <c r="Q210" s="388"/>
      <c r="R210" s="106">
        <f t="shared" si="27"/>
        <v>2868</v>
      </c>
      <c r="S210" s="380"/>
    </row>
    <row r="211" spans="1:19" s="61" customFormat="1" ht="12.75">
      <c r="A211" s="60">
        <v>151</v>
      </c>
      <c r="B211" s="878" t="s">
        <v>883</v>
      </c>
      <c r="C211" s="109" t="s">
        <v>882</v>
      </c>
      <c r="D211" s="110"/>
      <c r="E211" s="103">
        <f t="shared" si="25"/>
        <v>-2899194</v>
      </c>
      <c r="F211" s="111">
        <v>-2899194</v>
      </c>
      <c r="G211" s="112"/>
      <c r="H211" s="112"/>
      <c r="I211" s="112"/>
      <c r="J211" s="112"/>
      <c r="K211" s="388"/>
      <c r="L211" s="107"/>
      <c r="M211" s="106">
        <f t="shared" si="26"/>
        <v>-2899194</v>
      </c>
      <c r="N211" s="112"/>
      <c r="O211" s="112"/>
      <c r="P211" s="112"/>
      <c r="Q211" s="388"/>
      <c r="R211" s="106">
        <f t="shared" si="27"/>
        <v>0</v>
      </c>
      <c r="S211" s="380"/>
    </row>
    <row r="212" spans="1:19" s="61" customFormat="1" ht="12.75">
      <c r="A212" s="60">
        <v>152</v>
      </c>
      <c r="B212" s="878" t="s">
        <v>881</v>
      </c>
      <c r="C212" s="109" t="s">
        <v>882</v>
      </c>
      <c r="D212" s="110"/>
      <c r="E212" s="103">
        <f t="shared" si="25"/>
        <v>-1300309</v>
      </c>
      <c r="F212" s="111"/>
      <c r="G212" s="112"/>
      <c r="H212" s="112">
        <v>-1300309</v>
      </c>
      <c r="I212" s="112"/>
      <c r="J212" s="112"/>
      <c r="K212" s="388"/>
      <c r="L212" s="107"/>
      <c r="M212" s="106">
        <f t="shared" si="26"/>
        <v>-1300309</v>
      </c>
      <c r="N212" s="112"/>
      <c r="O212" s="112"/>
      <c r="P212" s="112"/>
      <c r="Q212" s="388"/>
      <c r="R212" s="106">
        <f t="shared" si="27"/>
        <v>0</v>
      </c>
      <c r="S212" s="380"/>
    </row>
    <row r="213" spans="1:19" s="61" customFormat="1" ht="12.75">
      <c r="A213" s="60">
        <v>153</v>
      </c>
      <c r="B213" s="878" t="s">
        <v>884</v>
      </c>
      <c r="C213" s="109" t="s">
        <v>882</v>
      </c>
      <c r="D213" s="110"/>
      <c r="E213" s="103">
        <f t="shared" si="25"/>
        <v>-1849909</v>
      </c>
      <c r="F213" s="111"/>
      <c r="G213" s="112"/>
      <c r="H213" s="112"/>
      <c r="I213" s="112"/>
      <c r="J213" s="112"/>
      <c r="K213" s="388"/>
      <c r="L213" s="107"/>
      <c r="M213" s="106">
        <f t="shared" si="26"/>
        <v>0</v>
      </c>
      <c r="N213" s="112">
        <v>-1849909</v>
      </c>
      <c r="O213" s="112"/>
      <c r="P213" s="112"/>
      <c r="Q213" s="388"/>
      <c r="R213" s="106">
        <f t="shared" si="27"/>
        <v>-1849909</v>
      </c>
      <c r="S213" s="380"/>
    </row>
    <row r="214" spans="1:19" s="61" customFormat="1" ht="12.75">
      <c r="A214" s="60">
        <v>154</v>
      </c>
      <c r="B214" s="878" t="s">
        <v>621</v>
      </c>
      <c r="C214" s="400" t="s">
        <v>1482</v>
      </c>
      <c r="D214" s="110"/>
      <c r="E214" s="103">
        <f t="shared" si="25"/>
        <v>0</v>
      </c>
      <c r="F214" s="111">
        <v>2489000</v>
      </c>
      <c r="G214" s="112">
        <v>672000</v>
      </c>
      <c r="H214" s="112">
        <v>-3161000</v>
      </c>
      <c r="I214" s="112"/>
      <c r="J214" s="112"/>
      <c r="K214" s="388"/>
      <c r="L214" s="107"/>
      <c r="M214" s="106">
        <f t="shared" si="26"/>
        <v>0</v>
      </c>
      <c r="N214" s="112"/>
      <c r="O214" s="112"/>
      <c r="P214" s="112"/>
      <c r="Q214" s="388"/>
      <c r="R214" s="106">
        <f t="shared" si="27"/>
        <v>0</v>
      </c>
      <c r="S214" s="380"/>
    </row>
    <row r="215" spans="1:19" s="61" customFormat="1" ht="12.75">
      <c r="A215" s="60">
        <v>155</v>
      </c>
      <c r="B215" s="76" t="s">
        <v>889</v>
      </c>
      <c r="C215" s="101" t="s">
        <v>1482</v>
      </c>
      <c r="D215" s="110"/>
      <c r="E215" s="103">
        <f t="shared" si="25"/>
        <v>0</v>
      </c>
      <c r="F215" s="111"/>
      <c r="G215" s="112"/>
      <c r="H215" s="112">
        <v>263433</v>
      </c>
      <c r="I215" s="112"/>
      <c r="J215" s="112"/>
      <c r="K215" s="388"/>
      <c r="L215" s="107"/>
      <c r="M215" s="106">
        <f t="shared" si="26"/>
        <v>263433</v>
      </c>
      <c r="N215" s="112">
        <v>-263433</v>
      </c>
      <c r="O215" s="112"/>
      <c r="P215" s="112"/>
      <c r="Q215" s="388"/>
      <c r="R215" s="106">
        <f t="shared" si="27"/>
        <v>-263433</v>
      </c>
      <c r="S215" s="380"/>
    </row>
    <row r="216" spans="1:19" s="61" customFormat="1" ht="12.75">
      <c r="A216" s="60">
        <v>156</v>
      </c>
      <c r="B216" s="76" t="s">
        <v>890</v>
      </c>
      <c r="C216" s="101" t="s">
        <v>1482</v>
      </c>
      <c r="D216" s="110"/>
      <c r="E216" s="103">
        <f t="shared" si="25"/>
        <v>0</v>
      </c>
      <c r="F216" s="111">
        <v>-1816711</v>
      </c>
      <c r="G216" s="112"/>
      <c r="H216" s="112">
        <v>1816711</v>
      </c>
      <c r="I216" s="112"/>
      <c r="J216" s="112"/>
      <c r="K216" s="388"/>
      <c r="L216" s="107"/>
      <c r="M216" s="106">
        <f t="shared" si="26"/>
        <v>0</v>
      </c>
      <c r="N216" s="112"/>
      <c r="O216" s="112"/>
      <c r="P216" s="112"/>
      <c r="Q216" s="388"/>
      <c r="R216" s="106">
        <f t="shared" si="27"/>
        <v>0</v>
      </c>
      <c r="S216" s="380"/>
    </row>
    <row r="217" spans="1:19" s="61" customFormat="1" ht="12.75">
      <c r="A217" s="60">
        <v>157</v>
      </c>
      <c r="B217" s="76" t="s">
        <v>895</v>
      </c>
      <c r="C217" s="101" t="s">
        <v>1482</v>
      </c>
      <c r="D217" s="110"/>
      <c r="E217" s="103">
        <f t="shared" si="25"/>
        <v>0</v>
      </c>
      <c r="F217" s="111"/>
      <c r="G217" s="112"/>
      <c r="H217" s="112">
        <v>-19158</v>
      </c>
      <c r="I217" s="112"/>
      <c r="J217" s="112"/>
      <c r="K217" s="388"/>
      <c r="L217" s="107"/>
      <c r="M217" s="106">
        <f t="shared" si="26"/>
        <v>-19158</v>
      </c>
      <c r="N217" s="112">
        <v>19158</v>
      </c>
      <c r="O217" s="112"/>
      <c r="P217" s="112"/>
      <c r="Q217" s="388"/>
      <c r="R217" s="106">
        <f t="shared" si="27"/>
        <v>19158</v>
      </c>
      <c r="S217" s="380"/>
    </row>
    <row r="218" spans="1:19" s="61" customFormat="1" ht="12.75">
      <c r="A218" s="60">
        <v>158</v>
      </c>
      <c r="B218" s="878" t="s">
        <v>891</v>
      </c>
      <c r="C218" s="109" t="s">
        <v>882</v>
      </c>
      <c r="D218" s="110"/>
      <c r="E218" s="103">
        <f t="shared" si="25"/>
        <v>-3475499</v>
      </c>
      <c r="F218" s="111">
        <v>-3475499</v>
      </c>
      <c r="G218" s="112"/>
      <c r="H218" s="112"/>
      <c r="I218" s="112"/>
      <c r="J218" s="112"/>
      <c r="K218" s="388"/>
      <c r="L218" s="107"/>
      <c r="M218" s="106">
        <f t="shared" si="26"/>
        <v>-3475499</v>
      </c>
      <c r="N218" s="112"/>
      <c r="O218" s="112"/>
      <c r="P218" s="112"/>
      <c r="Q218" s="388"/>
      <c r="R218" s="106">
        <f t="shared" si="27"/>
        <v>0</v>
      </c>
      <c r="S218" s="380"/>
    </row>
    <row r="219" spans="1:19" s="61" customFormat="1" ht="12.75">
      <c r="A219" s="60">
        <v>159</v>
      </c>
      <c r="B219" s="878" t="s">
        <v>892</v>
      </c>
      <c r="C219" s="109" t="s">
        <v>882</v>
      </c>
      <c r="D219" s="110"/>
      <c r="E219" s="103">
        <f t="shared" si="25"/>
        <v>-1224595</v>
      </c>
      <c r="F219" s="111"/>
      <c r="G219" s="112">
        <v>-1224595</v>
      </c>
      <c r="H219" s="112"/>
      <c r="I219" s="112"/>
      <c r="J219" s="112"/>
      <c r="K219" s="388"/>
      <c r="L219" s="107"/>
      <c r="M219" s="106">
        <f t="shared" si="26"/>
        <v>-1224595</v>
      </c>
      <c r="N219" s="112"/>
      <c r="O219" s="112"/>
      <c r="P219" s="112"/>
      <c r="Q219" s="388"/>
      <c r="R219" s="106">
        <f t="shared" si="27"/>
        <v>0</v>
      </c>
      <c r="S219" s="380"/>
    </row>
    <row r="220" spans="1:19" s="61" customFormat="1" ht="12.75">
      <c r="A220" s="60">
        <v>160</v>
      </c>
      <c r="B220" s="878" t="s">
        <v>893</v>
      </c>
      <c r="C220" s="109" t="s">
        <v>882</v>
      </c>
      <c r="D220" s="110"/>
      <c r="E220" s="103">
        <f t="shared" si="25"/>
        <v>-57060</v>
      </c>
      <c r="F220" s="111"/>
      <c r="G220" s="112"/>
      <c r="H220" s="112"/>
      <c r="I220" s="112"/>
      <c r="J220" s="112"/>
      <c r="K220" s="388"/>
      <c r="L220" s="107"/>
      <c r="M220" s="106">
        <f t="shared" si="26"/>
        <v>0</v>
      </c>
      <c r="N220" s="112">
        <v>-57060</v>
      </c>
      <c r="O220" s="112"/>
      <c r="P220" s="112"/>
      <c r="Q220" s="388"/>
      <c r="R220" s="106">
        <f t="shared" si="27"/>
        <v>-57060</v>
      </c>
      <c r="S220" s="380"/>
    </row>
    <row r="221" spans="1:19" s="61" customFormat="1" ht="12.75">
      <c r="A221" s="60">
        <v>161</v>
      </c>
      <c r="B221" s="76" t="s">
        <v>896</v>
      </c>
      <c r="C221" s="101" t="s">
        <v>1482</v>
      </c>
      <c r="D221" s="110"/>
      <c r="E221" s="103">
        <f t="shared" si="25"/>
        <v>0</v>
      </c>
      <c r="F221" s="111">
        <v>-78091</v>
      </c>
      <c r="G221" s="112">
        <v>78091</v>
      </c>
      <c r="H221" s="112"/>
      <c r="I221" s="112"/>
      <c r="J221" s="112"/>
      <c r="K221" s="388"/>
      <c r="L221" s="107"/>
      <c r="M221" s="106">
        <f t="shared" si="26"/>
        <v>0</v>
      </c>
      <c r="N221" s="112"/>
      <c r="O221" s="112"/>
      <c r="P221" s="112"/>
      <c r="Q221" s="388"/>
      <c r="R221" s="106">
        <f t="shared" si="27"/>
        <v>0</v>
      </c>
      <c r="S221" s="380"/>
    </row>
    <row r="222" spans="1:19" s="61" customFormat="1" ht="12.75">
      <c r="A222" s="60">
        <v>162</v>
      </c>
      <c r="B222" s="76" t="s">
        <v>897</v>
      </c>
      <c r="C222" s="101" t="s">
        <v>1482</v>
      </c>
      <c r="D222" s="110"/>
      <c r="E222" s="103">
        <f t="shared" si="25"/>
        <v>0</v>
      </c>
      <c r="F222" s="111">
        <v>-750425</v>
      </c>
      <c r="G222" s="112"/>
      <c r="H222" s="112"/>
      <c r="I222" s="112"/>
      <c r="J222" s="112"/>
      <c r="K222" s="388"/>
      <c r="L222" s="107"/>
      <c r="M222" s="106">
        <f t="shared" si="26"/>
        <v>-750425</v>
      </c>
      <c r="N222" s="112">
        <v>750425</v>
      </c>
      <c r="O222" s="112"/>
      <c r="P222" s="112"/>
      <c r="Q222" s="388"/>
      <c r="R222" s="106">
        <f t="shared" si="27"/>
        <v>750425</v>
      </c>
      <c r="S222" s="380"/>
    </row>
    <row r="223" spans="1:19" s="61" customFormat="1" ht="12.75">
      <c r="A223" s="60">
        <v>163</v>
      </c>
      <c r="B223" s="76" t="s">
        <v>898</v>
      </c>
      <c r="C223" s="101" t="s">
        <v>1482</v>
      </c>
      <c r="D223" s="110"/>
      <c r="E223" s="103">
        <f t="shared" si="25"/>
        <v>0</v>
      </c>
      <c r="F223" s="111"/>
      <c r="G223" s="112"/>
      <c r="H223" s="112">
        <v>-84317</v>
      </c>
      <c r="I223" s="112"/>
      <c r="J223" s="112"/>
      <c r="K223" s="388"/>
      <c r="L223" s="107"/>
      <c r="M223" s="106">
        <f t="shared" si="26"/>
        <v>-84317</v>
      </c>
      <c r="N223" s="112">
        <v>84317</v>
      </c>
      <c r="O223" s="112"/>
      <c r="P223" s="112"/>
      <c r="Q223" s="388"/>
      <c r="R223" s="106">
        <f t="shared" si="27"/>
        <v>84317</v>
      </c>
      <c r="S223" s="380"/>
    </row>
    <row r="224" spans="1:19" s="61" customFormat="1" ht="12.75">
      <c r="A224" s="60">
        <v>164</v>
      </c>
      <c r="B224" s="76" t="s">
        <v>898</v>
      </c>
      <c r="C224" s="101" t="s">
        <v>1482</v>
      </c>
      <c r="D224" s="110"/>
      <c r="E224" s="103">
        <f t="shared" si="25"/>
        <v>0</v>
      </c>
      <c r="F224" s="111"/>
      <c r="G224" s="112"/>
      <c r="H224" s="112">
        <v>-17004</v>
      </c>
      <c r="I224" s="112"/>
      <c r="J224" s="112"/>
      <c r="K224" s="388"/>
      <c r="L224" s="107"/>
      <c r="M224" s="106">
        <f t="shared" si="26"/>
        <v>-17004</v>
      </c>
      <c r="N224" s="112">
        <v>17004</v>
      </c>
      <c r="O224" s="112"/>
      <c r="P224" s="112"/>
      <c r="Q224" s="388"/>
      <c r="R224" s="106">
        <f t="shared" si="27"/>
        <v>17004</v>
      </c>
      <c r="S224" s="380"/>
    </row>
    <row r="225" spans="1:19" s="61" customFormat="1" ht="12.75">
      <c r="A225" s="60">
        <v>165</v>
      </c>
      <c r="B225" s="878" t="s">
        <v>899</v>
      </c>
      <c r="C225" s="109" t="s">
        <v>882</v>
      </c>
      <c r="D225" s="110"/>
      <c r="E225" s="103">
        <f t="shared" si="25"/>
        <v>-408710</v>
      </c>
      <c r="F225" s="111"/>
      <c r="G225" s="112"/>
      <c r="H225" s="112">
        <v>-408710</v>
      </c>
      <c r="I225" s="112"/>
      <c r="J225" s="112"/>
      <c r="K225" s="388"/>
      <c r="L225" s="107"/>
      <c r="M225" s="106">
        <f t="shared" si="26"/>
        <v>-408710</v>
      </c>
      <c r="N225" s="112"/>
      <c r="O225" s="112"/>
      <c r="P225" s="112"/>
      <c r="Q225" s="388"/>
      <c r="R225" s="106">
        <f t="shared" si="27"/>
        <v>0</v>
      </c>
      <c r="S225" s="380"/>
    </row>
    <row r="226" spans="1:19" s="61" customFormat="1" ht="12.75">
      <c r="A226" s="60">
        <v>166</v>
      </c>
      <c r="B226" s="76" t="s">
        <v>1010</v>
      </c>
      <c r="C226" s="101" t="s">
        <v>1482</v>
      </c>
      <c r="D226" s="110"/>
      <c r="E226" s="103">
        <f t="shared" si="25"/>
        <v>0</v>
      </c>
      <c r="F226" s="111">
        <v>-2030698</v>
      </c>
      <c r="G226" s="112">
        <v>2030698</v>
      </c>
      <c r="H226" s="112"/>
      <c r="I226" s="112"/>
      <c r="J226" s="112"/>
      <c r="K226" s="388"/>
      <c r="L226" s="107"/>
      <c r="M226" s="106">
        <f t="shared" si="26"/>
        <v>0</v>
      </c>
      <c r="N226" s="112"/>
      <c r="O226" s="112"/>
      <c r="P226" s="112"/>
      <c r="Q226" s="388"/>
      <c r="R226" s="106">
        <f t="shared" si="27"/>
        <v>0</v>
      </c>
      <c r="S226" s="380"/>
    </row>
    <row r="227" spans="1:19" s="61" customFormat="1" ht="12.75">
      <c r="A227" s="60">
        <v>167</v>
      </c>
      <c r="B227" s="76" t="s">
        <v>1011</v>
      </c>
      <c r="C227" s="101" t="s">
        <v>1482</v>
      </c>
      <c r="D227" s="110"/>
      <c r="E227" s="103">
        <f t="shared" si="25"/>
        <v>0</v>
      </c>
      <c r="F227" s="111"/>
      <c r="G227" s="112">
        <v>230484</v>
      </c>
      <c r="H227" s="112">
        <v>-230484</v>
      </c>
      <c r="I227" s="112"/>
      <c r="J227" s="112"/>
      <c r="K227" s="388"/>
      <c r="L227" s="107"/>
      <c r="M227" s="106">
        <f t="shared" si="26"/>
        <v>0</v>
      </c>
      <c r="N227" s="112"/>
      <c r="O227" s="112"/>
      <c r="P227" s="112"/>
      <c r="Q227" s="388"/>
      <c r="R227" s="106">
        <f t="shared" si="27"/>
        <v>0</v>
      </c>
      <c r="S227" s="380"/>
    </row>
    <row r="228" spans="1:19" s="61" customFormat="1" ht="12.75">
      <c r="A228" s="60">
        <v>168</v>
      </c>
      <c r="B228" s="76" t="s">
        <v>1012</v>
      </c>
      <c r="C228" s="101" t="s">
        <v>1482</v>
      </c>
      <c r="D228" s="110"/>
      <c r="E228" s="103">
        <f t="shared" si="25"/>
        <v>0</v>
      </c>
      <c r="F228" s="111"/>
      <c r="G228" s="112"/>
      <c r="H228" s="112">
        <v>674012</v>
      </c>
      <c r="I228" s="112"/>
      <c r="J228" s="112"/>
      <c r="K228" s="388"/>
      <c r="L228" s="107"/>
      <c r="M228" s="106">
        <f t="shared" si="26"/>
        <v>674012</v>
      </c>
      <c r="N228" s="112">
        <v>-674012</v>
      </c>
      <c r="O228" s="112"/>
      <c r="P228" s="112"/>
      <c r="Q228" s="388"/>
      <c r="R228" s="106">
        <f t="shared" si="27"/>
        <v>-674012</v>
      </c>
      <c r="S228" s="380"/>
    </row>
    <row r="229" spans="1:19" s="61" customFormat="1" ht="12.75">
      <c r="A229" s="60">
        <v>169</v>
      </c>
      <c r="B229" s="76" t="s">
        <v>1021</v>
      </c>
      <c r="C229" s="101" t="s">
        <v>1482</v>
      </c>
      <c r="D229" s="110"/>
      <c r="E229" s="103">
        <f t="shared" si="25"/>
        <v>0</v>
      </c>
      <c r="F229" s="111"/>
      <c r="G229" s="112"/>
      <c r="H229" s="112">
        <v>-3187</v>
      </c>
      <c r="I229" s="112"/>
      <c r="J229" s="112"/>
      <c r="K229" s="388"/>
      <c r="L229" s="107"/>
      <c r="M229" s="106">
        <f t="shared" si="26"/>
        <v>-3187</v>
      </c>
      <c r="N229" s="112">
        <v>3187</v>
      </c>
      <c r="O229" s="112"/>
      <c r="P229" s="112"/>
      <c r="Q229" s="388"/>
      <c r="R229" s="106">
        <f t="shared" si="27"/>
        <v>3187</v>
      </c>
      <c r="S229" s="380"/>
    </row>
    <row r="230" spans="1:19" s="61" customFormat="1" ht="12.75">
      <c r="A230" s="60">
        <v>170</v>
      </c>
      <c r="B230" s="878" t="s">
        <v>1019</v>
      </c>
      <c r="C230" s="109" t="s">
        <v>882</v>
      </c>
      <c r="D230" s="110"/>
      <c r="E230" s="103">
        <f t="shared" si="25"/>
        <v>2464580</v>
      </c>
      <c r="F230" s="111"/>
      <c r="G230" s="112"/>
      <c r="H230" s="112">
        <v>2464580</v>
      </c>
      <c r="I230" s="112"/>
      <c r="J230" s="112"/>
      <c r="K230" s="388"/>
      <c r="L230" s="107"/>
      <c r="M230" s="106">
        <f t="shared" si="26"/>
        <v>2464580</v>
      </c>
      <c r="N230" s="112"/>
      <c r="O230" s="112"/>
      <c r="P230" s="112"/>
      <c r="Q230" s="388"/>
      <c r="R230" s="106">
        <f t="shared" si="27"/>
        <v>0</v>
      </c>
      <c r="S230" s="380"/>
    </row>
    <row r="231" spans="1:19" s="61" customFormat="1" ht="12.75">
      <c r="A231" s="60">
        <v>171</v>
      </c>
      <c r="B231" s="878" t="s">
        <v>1020</v>
      </c>
      <c r="C231" s="109" t="s">
        <v>1482</v>
      </c>
      <c r="D231" s="110"/>
      <c r="E231" s="103">
        <f t="shared" si="25"/>
        <v>1405153</v>
      </c>
      <c r="F231" s="111"/>
      <c r="G231" s="112"/>
      <c r="H231" s="112">
        <v>1405153</v>
      </c>
      <c r="I231" s="112"/>
      <c r="J231" s="112"/>
      <c r="K231" s="388"/>
      <c r="L231" s="107"/>
      <c r="M231" s="106">
        <f t="shared" si="26"/>
        <v>1405153</v>
      </c>
      <c r="N231" s="112"/>
      <c r="O231" s="112"/>
      <c r="P231" s="112"/>
      <c r="Q231" s="388"/>
      <c r="R231" s="106">
        <f t="shared" si="27"/>
        <v>0</v>
      </c>
      <c r="S231" s="380"/>
    </row>
    <row r="232" spans="1:19" s="61" customFormat="1" ht="12.75">
      <c r="A232" s="60">
        <v>172</v>
      </c>
      <c r="B232" s="76" t="s">
        <v>1594</v>
      </c>
      <c r="C232" s="101" t="s">
        <v>1482</v>
      </c>
      <c r="D232" s="110"/>
      <c r="E232" s="103">
        <f t="shared" si="25"/>
        <v>0</v>
      </c>
      <c r="F232" s="111"/>
      <c r="G232" s="112"/>
      <c r="H232" s="112"/>
      <c r="I232" s="112"/>
      <c r="J232" s="112"/>
      <c r="K232" s="388"/>
      <c r="L232" s="107">
        <v>-18899756</v>
      </c>
      <c r="M232" s="106">
        <f t="shared" si="26"/>
        <v>-18899756</v>
      </c>
      <c r="N232" s="112"/>
      <c r="O232" s="112"/>
      <c r="P232" s="112"/>
      <c r="Q232" s="388">
        <v>18899756</v>
      </c>
      <c r="R232" s="106">
        <f t="shared" si="27"/>
        <v>18899756</v>
      </c>
      <c r="S232" s="380"/>
    </row>
    <row r="233" spans="1:19" s="61" customFormat="1" ht="12.75">
      <c r="A233" s="60"/>
      <c r="B233" s="76"/>
      <c r="C233" s="101"/>
      <c r="D233" s="110"/>
      <c r="E233" s="103">
        <f t="shared" si="25"/>
        <v>0</v>
      </c>
      <c r="F233" s="111"/>
      <c r="G233" s="112"/>
      <c r="H233" s="112"/>
      <c r="I233" s="112"/>
      <c r="J233" s="112"/>
      <c r="K233" s="388"/>
      <c r="L233" s="107"/>
      <c r="M233" s="106">
        <f t="shared" si="26"/>
        <v>0</v>
      </c>
      <c r="N233" s="112"/>
      <c r="O233" s="112"/>
      <c r="P233" s="112"/>
      <c r="Q233" s="388"/>
      <c r="R233" s="106">
        <f t="shared" si="27"/>
        <v>0</v>
      </c>
      <c r="S233" s="380"/>
    </row>
    <row r="234" spans="1:19" s="61" customFormat="1" ht="12.75">
      <c r="A234" s="60"/>
      <c r="B234" s="76"/>
      <c r="C234" s="881"/>
      <c r="D234" s="110"/>
      <c r="E234" s="103">
        <f t="shared" si="25"/>
        <v>0</v>
      </c>
      <c r="F234" s="111"/>
      <c r="G234" s="112"/>
      <c r="H234" s="385"/>
      <c r="I234" s="112"/>
      <c r="J234" s="112"/>
      <c r="K234" s="388"/>
      <c r="L234" s="107"/>
      <c r="M234" s="106">
        <f t="shared" si="26"/>
        <v>0</v>
      </c>
      <c r="N234" s="112"/>
      <c r="O234" s="112"/>
      <c r="P234" s="112"/>
      <c r="Q234" s="388"/>
      <c r="R234" s="106">
        <f>SUM(N234:Q234)</f>
        <v>0</v>
      </c>
      <c r="S234" s="380"/>
    </row>
    <row r="235" spans="1:19" s="61" customFormat="1" ht="13.5" thickBot="1">
      <c r="A235" s="60"/>
      <c r="B235" s="76"/>
      <c r="C235" s="881"/>
      <c r="D235" s="110"/>
      <c r="E235" s="103">
        <f t="shared" si="25"/>
        <v>0</v>
      </c>
      <c r="F235" s="111"/>
      <c r="G235" s="112"/>
      <c r="H235" s="112"/>
      <c r="I235" s="112"/>
      <c r="J235" s="112"/>
      <c r="K235" s="388"/>
      <c r="L235" s="107"/>
      <c r="M235" s="106">
        <f>SUM(F235:L235)</f>
        <v>0</v>
      </c>
      <c r="N235" s="112"/>
      <c r="O235" s="112"/>
      <c r="P235" s="112"/>
      <c r="Q235" s="388"/>
      <c r="R235" s="106">
        <f>SUM(N235:Q235)</f>
        <v>0</v>
      </c>
      <c r="S235" s="380"/>
    </row>
    <row r="236" spans="1:32" s="3" customFormat="1" ht="13.5" thickBot="1">
      <c r="A236" s="64"/>
      <c r="B236" s="912" t="s">
        <v>2047</v>
      </c>
      <c r="C236" s="142" t="s">
        <v>1602</v>
      </c>
      <c r="D236" s="824">
        <v>42735</v>
      </c>
      <c r="E236" s="97">
        <f aca="true" t="shared" si="28" ref="E236:S236">SUM(E170:E235)</f>
        <v>1719303026</v>
      </c>
      <c r="F236" s="409">
        <f t="shared" si="28"/>
        <v>362036942</v>
      </c>
      <c r="G236" s="409">
        <f t="shared" si="28"/>
        <v>88734579</v>
      </c>
      <c r="H236" s="409">
        <f t="shared" si="28"/>
        <v>241168245</v>
      </c>
      <c r="I236" s="409">
        <f t="shared" si="28"/>
        <v>13977500</v>
      </c>
      <c r="J236" s="409">
        <f t="shared" si="28"/>
        <v>48381892</v>
      </c>
      <c r="K236" s="409">
        <f t="shared" si="28"/>
        <v>390742856</v>
      </c>
      <c r="L236" s="913">
        <f t="shared" si="28"/>
        <v>65469004</v>
      </c>
      <c r="M236" s="70">
        <f t="shared" si="28"/>
        <v>1210511018</v>
      </c>
      <c r="N236" s="409">
        <f t="shared" si="28"/>
        <v>135151316</v>
      </c>
      <c r="O236" s="409">
        <f t="shared" si="28"/>
        <v>79932936</v>
      </c>
      <c r="P236" s="409">
        <f t="shared" si="28"/>
        <v>11563391</v>
      </c>
      <c r="Q236" s="913">
        <f t="shared" si="28"/>
        <v>31455105</v>
      </c>
      <c r="R236" s="70">
        <f t="shared" si="28"/>
        <v>258102748</v>
      </c>
      <c r="S236" s="409">
        <f t="shared" si="28"/>
        <v>250689260</v>
      </c>
      <c r="T236" s="61"/>
      <c r="U236" s="125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</row>
    <row r="237" spans="1:32" s="3" customFormat="1" ht="13.5" thickBot="1">
      <c r="A237" s="60"/>
      <c r="B237" s="119" t="s">
        <v>840</v>
      </c>
      <c r="C237" s="120"/>
      <c r="D237" s="121"/>
      <c r="E237" s="122">
        <f>SUM(F237:S237)</f>
        <v>-390742856</v>
      </c>
      <c r="F237" s="120"/>
      <c r="G237" s="120"/>
      <c r="H237" s="120"/>
      <c r="I237" s="120"/>
      <c r="J237" s="120"/>
      <c r="K237" s="120">
        <v>-390742856</v>
      </c>
      <c r="L237" s="794"/>
      <c r="M237" s="122">
        <f>SUM(F237:J237)</f>
        <v>0</v>
      </c>
      <c r="N237" s="120"/>
      <c r="O237" s="120"/>
      <c r="P237" s="120"/>
      <c r="Q237" s="120"/>
      <c r="R237" s="795">
        <f>SUM(N237:P237)</f>
        <v>0</v>
      </c>
      <c r="S237" s="796"/>
      <c r="T237" s="61"/>
      <c r="U237" s="125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</row>
    <row r="238" spans="2:22" ht="13.5" thickBot="1">
      <c r="B238" s="94" t="s">
        <v>844</v>
      </c>
      <c r="C238" s="142" t="s">
        <v>1602</v>
      </c>
      <c r="D238" s="824">
        <v>42735</v>
      </c>
      <c r="E238" s="97">
        <f>SUM(E236+E237)</f>
        <v>1328560170</v>
      </c>
      <c r="F238" s="123">
        <f>SUM(F236:F237)</f>
        <v>362036942</v>
      </c>
      <c r="G238" s="123">
        <f>SUM(G236:G237)</f>
        <v>88734579</v>
      </c>
      <c r="H238" s="123">
        <f aca="true" t="shared" si="29" ref="H238:S238">SUM(H236:H237)</f>
        <v>241168245</v>
      </c>
      <c r="I238" s="123">
        <f t="shared" si="29"/>
        <v>13977500</v>
      </c>
      <c r="J238" s="123">
        <f t="shared" si="29"/>
        <v>48381892</v>
      </c>
      <c r="K238" s="123">
        <f t="shared" si="29"/>
        <v>0</v>
      </c>
      <c r="L238" s="784">
        <f t="shared" si="29"/>
        <v>65469004</v>
      </c>
      <c r="M238" s="70">
        <f t="shared" si="29"/>
        <v>1210511018</v>
      </c>
      <c r="N238" s="409">
        <f t="shared" si="29"/>
        <v>135151316</v>
      </c>
      <c r="O238" s="123">
        <f t="shared" si="29"/>
        <v>79932936</v>
      </c>
      <c r="P238" s="123">
        <f t="shared" si="29"/>
        <v>11563391</v>
      </c>
      <c r="Q238" s="123">
        <f t="shared" si="29"/>
        <v>31455105</v>
      </c>
      <c r="R238" s="784">
        <f t="shared" si="29"/>
        <v>258102748</v>
      </c>
      <c r="S238" s="70">
        <f t="shared" si="29"/>
        <v>250689260</v>
      </c>
      <c r="T238" s="61"/>
      <c r="V238" s="67"/>
    </row>
    <row r="239" spans="1:20" ht="13.5" thickBot="1">
      <c r="A239" s="72"/>
      <c r="B239" s="124" t="s">
        <v>2167</v>
      </c>
      <c r="C239" s="89"/>
      <c r="D239" s="90"/>
      <c r="E239" s="97"/>
      <c r="F239" s="92">
        <f aca="true" t="shared" si="30" ref="F239:S239">SUM(F171:F235)</f>
        <v>-12146425</v>
      </c>
      <c r="G239" s="92">
        <f t="shared" si="30"/>
        <v>177765</v>
      </c>
      <c r="H239" s="92">
        <f t="shared" si="30"/>
        <v>-805629</v>
      </c>
      <c r="I239" s="92">
        <f t="shared" si="30"/>
        <v>196300</v>
      </c>
      <c r="J239" s="92">
        <f t="shared" si="30"/>
        <v>0</v>
      </c>
      <c r="K239" s="92">
        <f t="shared" si="30"/>
        <v>-14600283</v>
      </c>
      <c r="L239" s="92">
        <f t="shared" si="30"/>
        <v>62161782</v>
      </c>
      <c r="M239" s="92">
        <f t="shared" si="30"/>
        <v>34983510</v>
      </c>
      <c r="N239" s="92">
        <f t="shared" si="30"/>
        <v>-4768250</v>
      </c>
      <c r="O239" s="92">
        <f t="shared" si="30"/>
        <v>0</v>
      </c>
      <c r="P239" s="92">
        <f t="shared" si="30"/>
        <v>0</v>
      </c>
      <c r="Q239" s="92">
        <f t="shared" si="30"/>
        <v>18899756</v>
      </c>
      <c r="R239" s="92">
        <f t="shared" si="30"/>
        <v>14131506</v>
      </c>
      <c r="S239" s="92">
        <f t="shared" si="30"/>
        <v>0</v>
      </c>
      <c r="T239" s="68"/>
    </row>
    <row r="240" spans="1:20" ht="12.75">
      <c r="A240" s="72"/>
      <c r="B240" s="124"/>
      <c r="C240" s="89"/>
      <c r="D240" s="90"/>
      <c r="E240" s="91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3"/>
      <c r="S240" s="92"/>
      <c r="T240" s="68"/>
    </row>
    <row r="241" spans="5:20" ht="12.75"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1"/>
    </row>
    <row r="242" spans="5:20" ht="12.75">
      <c r="E242" s="67"/>
      <c r="F242" s="67"/>
      <c r="H242" s="67"/>
      <c r="L242" s="67"/>
      <c r="N242" s="67"/>
      <c r="O242" s="67"/>
      <c r="S242" s="67"/>
      <c r="T242" s="61"/>
    </row>
    <row r="243" spans="5:20" ht="12.75">
      <c r="E243" s="67"/>
      <c r="H243" s="67"/>
      <c r="T243" s="61"/>
    </row>
    <row r="244" spans="5:20" ht="12.75">
      <c r="E244" s="67"/>
      <c r="S244" s="67"/>
      <c r="T244" s="61"/>
    </row>
    <row r="245" spans="5:20" ht="12.75">
      <c r="E245" s="67"/>
      <c r="F245" s="67"/>
      <c r="N245" s="67"/>
      <c r="O245" s="67"/>
      <c r="T245" s="61"/>
    </row>
    <row r="246" ht="12.75">
      <c r="F246" s="67"/>
    </row>
    <row r="247" spans="6:12" ht="12.75">
      <c r="F247" s="67"/>
      <c r="L247" s="67"/>
    </row>
    <row r="248" spans="5:7" ht="12.75">
      <c r="E248" s="67"/>
      <c r="F248" s="67"/>
      <c r="G248" s="67"/>
    </row>
    <row r="250" ht="12.75">
      <c r="E250" s="67"/>
    </row>
    <row r="252" ht="12.75">
      <c r="H252" s="67"/>
    </row>
    <row r="253" ht="12.75">
      <c r="H253" s="67"/>
    </row>
    <row r="254" ht="12.75">
      <c r="H254" s="67"/>
    </row>
    <row r="255" ht="12.75">
      <c r="H255" s="67"/>
    </row>
  </sheetData>
  <sheetProtection/>
  <mergeCells count="1">
    <mergeCell ref="B2:O2"/>
  </mergeCells>
  <printOptions/>
  <pageMargins left="1.3385826771653544" right="0.31496062992125984" top="1.062992125984252" bottom="0.5511811023622047" header="0.2362204724409449" footer="0.2755905511811024"/>
  <pageSetup fitToHeight="3" fitToWidth="1" horizontalDpi="600" verticalDpi="600" orientation="landscape" paperSize="8" scale="72" r:id="rId1"/>
  <rowBreaks count="2" manualBreakCount="2">
    <brk id="69" max="255" man="1"/>
    <brk id="15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00390625" style="18" customWidth="1"/>
    <col min="2" max="2" width="3.7109375" style="18" bestFit="1" customWidth="1"/>
    <col min="3" max="3" width="19.140625" style="18" customWidth="1"/>
    <col min="4" max="4" width="19.57421875" style="18" customWidth="1"/>
  </cols>
  <sheetData>
    <row r="1" spans="1:4" ht="15.75">
      <c r="A1" s="2190" t="s">
        <v>425</v>
      </c>
      <c r="B1" s="2190"/>
      <c r="C1" s="2190"/>
      <c r="D1" s="2190"/>
    </row>
    <row r="3" ht="15.75">
      <c r="A3" s="747"/>
    </row>
    <row r="4" spans="1:4" ht="15.75">
      <c r="A4" s="2283" t="s">
        <v>1668</v>
      </c>
      <c r="B4" s="2283"/>
      <c r="C4" s="2283"/>
      <c r="D4" s="2283"/>
    </row>
    <row r="5" spans="1:4" ht="15.75">
      <c r="A5" s="2283" t="s">
        <v>1677</v>
      </c>
      <c r="B5" s="2283"/>
      <c r="C5" s="2283"/>
      <c r="D5" s="2283"/>
    </row>
    <row r="6" ht="15.75">
      <c r="A6" s="747"/>
    </row>
    <row r="7" ht="15.75">
      <c r="A7" s="747"/>
    </row>
    <row r="8" spans="1:4" ht="16.5" thickBot="1">
      <c r="A8" s="747"/>
      <c r="D8" s="62" t="s">
        <v>847</v>
      </c>
    </row>
    <row r="9" spans="1:4" ht="16.5" thickBot="1">
      <c r="A9" s="967" t="s">
        <v>1670</v>
      </c>
      <c r="B9" s="968"/>
      <c r="C9" s="739" t="s">
        <v>1678</v>
      </c>
      <c r="D9" s="969" t="s">
        <v>1656</v>
      </c>
    </row>
    <row r="10" spans="1:4" ht="15.75">
      <c r="A10" s="970" t="s">
        <v>1671</v>
      </c>
      <c r="B10" s="971"/>
      <c r="C10" s="972">
        <f>SUM(C11)</f>
        <v>0</v>
      </c>
      <c r="D10" s="973">
        <f>SUM(D11)</f>
        <v>65469004</v>
      </c>
    </row>
    <row r="11" spans="1:4" ht="31.5">
      <c r="A11" s="974" t="s">
        <v>1672</v>
      </c>
      <c r="B11" s="975"/>
      <c r="C11" s="976"/>
      <c r="D11" s="962">
        <v>65469004</v>
      </c>
    </row>
    <row r="12" spans="1:4" ht="15.75">
      <c r="A12" s="977" t="s">
        <v>1673</v>
      </c>
      <c r="B12" s="975"/>
      <c r="C12" s="978">
        <f>SUM(C13:C14)</f>
        <v>6444000</v>
      </c>
      <c r="D12" s="979">
        <f>SUM(D13:D14)</f>
        <v>31455105</v>
      </c>
    </row>
    <row r="13" spans="1:4" ht="31.5">
      <c r="A13" s="974" t="s">
        <v>1674</v>
      </c>
      <c r="B13" s="975"/>
      <c r="C13" s="976">
        <v>1074000</v>
      </c>
      <c r="D13" s="962">
        <v>1074000</v>
      </c>
    </row>
    <row r="14" spans="1:4" ht="32.25" thickBot="1">
      <c r="A14" s="980" t="s">
        <v>1675</v>
      </c>
      <c r="B14" s="981"/>
      <c r="C14" s="982">
        <v>5370000</v>
      </c>
      <c r="D14" s="983">
        <v>30381105</v>
      </c>
    </row>
    <row r="15" spans="1:4" ht="16.5" thickBot="1">
      <c r="A15" s="984" t="s">
        <v>1676</v>
      </c>
      <c r="B15" s="985"/>
      <c r="C15" s="986">
        <f>SUM(C10+C12)</f>
        <v>6444000</v>
      </c>
      <c r="D15" s="965">
        <f>SUM(D10+D12)</f>
        <v>96924109</v>
      </c>
    </row>
    <row r="16" spans="1:4" ht="15.75">
      <c r="A16" s="987"/>
      <c r="B16" s="987"/>
      <c r="C16" s="987"/>
      <c r="D16" s="987"/>
    </row>
    <row r="17" spans="1:4" ht="15.75">
      <c r="A17" s="987"/>
      <c r="B17" s="987"/>
      <c r="C17" s="987"/>
      <c r="D17" s="987"/>
    </row>
    <row r="18" spans="1:4" ht="15.75">
      <c r="A18" s="987"/>
      <c r="B18" s="987"/>
      <c r="C18" s="987"/>
      <c r="D18" s="987"/>
    </row>
    <row r="19" spans="1:4" ht="15.75">
      <c r="A19" s="987"/>
      <c r="B19" s="987"/>
      <c r="C19" s="987"/>
      <c r="D19" s="987"/>
    </row>
    <row r="20" spans="1:4" ht="15.75">
      <c r="A20" s="987"/>
      <c r="B20" s="987"/>
      <c r="C20" s="987"/>
      <c r="D20" s="987"/>
    </row>
    <row r="21" spans="1:4" ht="15.75">
      <c r="A21" s="987"/>
      <c r="B21" s="987"/>
      <c r="C21" s="987"/>
      <c r="D21" s="987"/>
    </row>
    <row r="22" spans="1:4" ht="15.75">
      <c r="A22" s="987"/>
      <c r="B22" s="987"/>
      <c r="C22" s="987"/>
      <c r="D22" s="987"/>
    </row>
    <row r="23" spans="1:4" ht="15.75">
      <c r="A23" s="987"/>
      <c r="B23" s="987"/>
      <c r="C23" s="987"/>
      <c r="D23" s="987"/>
    </row>
    <row r="24" spans="1:4" ht="15.75">
      <c r="A24" s="987"/>
      <c r="B24" s="987"/>
      <c r="C24" s="987"/>
      <c r="D24" s="987"/>
    </row>
    <row r="25" spans="1:4" ht="15.75">
      <c r="A25" s="987"/>
      <c r="B25" s="987"/>
      <c r="C25" s="987"/>
      <c r="D25" s="987"/>
    </row>
    <row r="26" spans="1:4" ht="15.75">
      <c r="A26" s="987"/>
      <c r="B26" s="987"/>
      <c r="C26" s="987"/>
      <c r="D26" s="987"/>
    </row>
    <row r="27" spans="1:4" ht="15.75">
      <c r="A27" s="987"/>
      <c r="B27" s="987"/>
      <c r="C27" s="987"/>
      <c r="D27" s="987"/>
    </row>
    <row r="28" spans="1:4" ht="15.75">
      <c r="A28" s="987"/>
      <c r="B28" s="987"/>
      <c r="C28" s="987"/>
      <c r="D28" s="987"/>
    </row>
    <row r="29" spans="1:4" ht="15.75">
      <c r="A29" s="987"/>
      <c r="B29" s="987"/>
      <c r="C29" s="987"/>
      <c r="D29" s="987"/>
    </row>
    <row r="30" spans="1:4" ht="15.75">
      <c r="A30" s="987"/>
      <c r="B30" s="987"/>
      <c r="C30" s="987"/>
      <c r="D30" s="987"/>
    </row>
    <row r="31" spans="1:4" ht="15.75">
      <c r="A31" s="987"/>
      <c r="B31" s="987"/>
      <c r="C31" s="987"/>
      <c r="D31" s="987"/>
    </row>
    <row r="32" spans="1:4" ht="15.75">
      <c r="A32" s="987"/>
      <c r="B32" s="987"/>
      <c r="C32" s="987"/>
      <c r="D32" s="987"/>
    </row>
  </sheetData>
  <sheetProtection/>
  <mergeCells count="3">
    <mergeCell ref="A1:D1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22">
      <selection activeCell="A2" sqref="A2"/>
    </sheetView>
  </sheetViews>
  <sheetFormatPr defaultColWidth="9.140625" defaultRowHeight="12.75"/>
  <cols>
    <col min="1" max="1" width="65.28125" style="19" customWidth="1"/>
    <col min="2" max="2" width="12.7109375" style="19" bestFit="1" customWidth="1"/>
    <col min="3" max="3" width="11.57421875" style="19" bestFit="1" customWidth="1"/>
    <col min="4" max="4" width="10.8515625" style="19" bestFit="1" customWidth="1"/>
    <col min="5" max="5" width="10.7109375" style="19" bestFit="1" customWidth="1"/>
    <col min="6" max="6" width="11.7109375" style="19" bestFit="1" customWidth="1"/>
    <col min="7" max="7" width="12.7109375" style="19" bestFit="1" customWidth="1"/>
    <col min="8" max="8" width="9.140625" style="18" customWidth="1"/>
  </cols>
  <sheetData>
    <row r="1" spans="1:7" ht="15.75">
      <c r="A1" s="601" t="s">
        <v>426</v>
      </c>
      <c r="B1" s="601"/>
      <c r="C1" s="601"/>
      <c r="D1" s="601"/>
      <c r="E1" s="601"/>
      <c r="F1" s="601"/>
      <c r="G1" s="601"/>
    </row>
    <row r="3" spans="1:8" ht="15.75" customHeight="1">
      <c r="A3" s="2283" t="s">
        <v>2047</v>
      </c>
      <c r="B3" s="2283"/>
      <c r="C3" s="2283"/>
      <c r="D3" s="2283"/>
      <c r="E3" s="2283"/>
      <c r="F3" s="2283"/>
      <c r="G3" s="2283"/>
      <c r="H3" s="2283"/>
    </row>
    <row r="4" spans="1:7" ht="15.75">
      <c r="A4" s="18"/>
      <c r="B4" s="18"/>
      <c r="C4" s="747"/>
      <c r="D4" s="18"/>
      <c r="E4" s="18"/>
      <c r="F4" s="18"/>
      <c r="G4" s="18"/>
    </row>
    <row r="5" spans="1:8" ht="15.75" customHeight="1">
      <c r="A5" s="2283" t="s">
        <v>1886</v>
      </c>
      <c r="B5" s="2283"/>
      <c r="C5" s="2283"/>
      <c r="D5" s="2283"/>
      <c r="E5" s="2283"/>
      <c r="F5" s="2283"/>
      <c r="G5" s="2283"/>
      <c r="H5" s="2283"/>
    </row>
    <row r="7" ht="16.5" thickBot="1">
      <c r="B7" s="1338"/>
    </row>
    <row r="8" spans="1:7" ht="31.5" customHeight="1" thickBot="1">
      <c r="A8" s="1339" t="s">
        <v>1334</v>
      </c>
      <c r="B8" s="1111" t="s">
        <v>2058</v>
      </c>
      <c r="C8" s="1111" t="s">
        <v>1680</v>
      </c>
      <c r="D8" s="1112" t="s">
        <v>72</v>
      </c>
      <c r="E8" s="1111" t="s">
        <v>1681</v>
      </c>
      <c r="F8" s="1113" t="s">
        <v>1343</v>
      </c>
      <c r="G8" s="1114" t="s">
        <v>1682</v>
      </c>
    </row>
    <row r="9" spans="1:7" ht="15.75">
      <c r="A9" s="1137" t="s">
        <v>1440</v>
      </c>
      <c r="B9" s="1336">
        <v>1032686495</v>
      </c>
      <c r="C9" s="1115">
        <v>2348753</v>
      </c>
      <c r="D9" s="1116">
        <v>8506901</v>
      </c>
      <c r="E9" s="1115">
        <v>10454205</v>
      </c>
      <c r="F9" s="1117">
        <v>2930870</v>
      </c>
      <c r="G9" s="1118">
        <f>SUM(B9:F9)</f>
        <v>1056927224</v>
      </c>
    </row>
    <row r="10" spans="1:7" ht="16.5" thickBot="1">
      <c r="A10" s="1138" t="s">
        <v>1441</v>
      </c>
      <c r="B10" s="1335">
        <v>464201324</v>
      </c>
      <c r="C10" s="1119">
        <v>114754185</v>
      </c>
      <c r="D10" s="1120">
        <v>61557178</v>
      </c>
      <c r="E10" s="1119">
        <v>50373410</v>
      </c>
      <c r="F10" s="1121">
        <v>188315192</v>
      </c>
      <c r="G10" s="1122">
        <f>SUM(B10:F10)</f>
        <v>879201289</v>
      </c>
    </row>
    <row r="11" spans="1:7" ht="16.5" thickBot="1">
      <c r="A11" s="1139" t="s">
        <v>1442</v>
      </c>
      <c r="B11" s="1337">
        <v>568485171</v>
      </c>
      <c r="C11" s="1123">
        <v>-112405432</v>
      </c>
      <c r="D11" s="1124">
        <v>-53050277</v>
      </c>
      <c r="E11" s="1123">
        <v>-39919205</v>
      </c>
      <c r="F11" s="1125">
        <v>-185384322</v>
      </c>
      <c r="G11" s="1126">
        <f>SUM(B11:F11)</f>
        <v>177725935</v>
      </c>
    </row>
    <row r="12" spans="1:7" ht="15.75">
      <c r="A12" s="1137" t="s">
        <v>1443</v>
      </c>
      <c r="B12" s="1336">
        <v>221062306</v>
      </c>
      <c r="C12" s="1115">
        <v>112926876</v>
      </c>
      <c r="D12" s="1116">
        <v>53457343</v>
      </c>
      <c r="E12" s="1115">
        <v>40062347</v>
      </c>
      <c r="F12" s="1117">
        <v>185454082</v>
      </c>
      <c r="G12" s="1118">
        <f aca="true" t="shared" si="0" ref="G12:G25">SUM(B12:F12)</f>
        <v>612962954</v>
      </c>
    </row>
    <row r="13" spans="1:7" ht="16.5" thickBot="1">
      <c r="A13" s="1140" t="s">
        <v>1444</v>
      </c>
      <c r="B13" s="1335">
        <v>621432116</v>
      </c>
      <c r="C13" s="1127">
        <v>0</v>
      </c>
      <c r="D13" s="1128">
        <v>0</v>
      </c>
      <c r="E13" s="1127">
        <v>0</v>
      </c>
      <c r="F13" s="1129">
        <v>0</v>
      </c>
      <c r="G13" s="1130">
        <f t="shared" si="0"/>
        <v>621432116</v>
      </c>
    </row>
    <row r="14" spans="1:7" ht="16.5" thickBot="1">
      <c r="A14" s="1139" t="s">
        <v>1168</v>
      </c>
      <c r="B14" s="1337">
        <v>-400369810</v>
      </c>
      <c r="C14" s="1123">
        <v>112926876</v>
      </c>
      <c r="D14" s="1124">
        <v>53457343</v>
      </c>
      <c r="E14" s="1123">
        <v>40062347</v>
      </c>
      <c r="F14" s="1125">
        <v>185454082</v>
      </c>
      <c r="G14" s="1126">
        <f t="shared" si="0"/>
        <v>-8469162</v>
      </c>
    </row>
    <row r="15" spans="1:7" ht="16.5" thickBot="1">
      <c r="A15" s="1139" t="s">
        <v>1169</v>
      </c>
      <c r="B15" s="1337">
        <v>168115361</v>
      </c>
      <c r="C15" s="1123">
        <v>521444</v>
      </c>
      <c r="D15" s="1124">
        <v>407066</v>
      </c>
      <c r="E15" s="1123">
        <v>143142</v>
      </c>
      <c r="F15" s="1125">
        <v>69760</v>
      </c>
      <c r="G15" s="1126">
        <f t="shared" si="0"/>
        <v>169256773</v>
      </c>
    </row>
    <row r="16" spans="1:7" ht="15.75">
      <c r="A16" s="1137" t="s">
        <v>1170</v>
      </c>
      <c r="B16" s="1336">
        <v>0</v>
      </c>
      <c r="C16" s="1115">
        <v>0</v>
      </c>
      <c r="D16" s="1116">
        <v>0</v>
      </c>
      <c r="E16" s="1115">
        <v>0</v>
      </c>
      <c r="F16" s="1117">
        <v>0</v>
      </c>
      <c r="G16" s="1118">
        <f t="shared" si="0"/>
        <v>0</v>
      </c>
    </row>
    <row r="17" spans="1:7" ht="16.5" thickBot="1">
      <c r="A17" s="1140" t="s">
        <v>1518</v>
      </c>
      <c r="B17" s="1335">
        <v>0</v>
      </c>
      <c r="C17" s="1127">
        <v>0</v>
      </c>
      <c r="D17" s="1128">
        <v>0</v>
      </c>
      <c r="E17" s="1127">
        <v>0</v>
      </c>
      <c r="F17" s="1129">
        <v>0</v>
      </c>
      <c r="G17" s="1130">
        <f t="shared" si="0"/>
        <v>0</v>
      </c>
    </row>
    <row r="18" spans="1:7" ht="16.5" thickBot="1">
      <c r="A18" s="1139" t="s">
        <v>1519</v>
      </c>
      <c r="B18" s="1337">
        <v>0</v>
      </c>
      <c r="C18" s="1123">
        <v>0</v>
      </c>
      <c r="D18" s="1124">
        <v>0</v>
      </c>
      <c r="E18" s="1123">
        <v>0</v>
      </c>
      <c r="F18" s="1125">
        <v>0</v>
      </c>
      <c r="G18" s="1126">
        <f t="shared" si="0"/>
        <v>0</v>
      </c>
    </row>
    <row r="19" spans="1:7" ht="15.75">
      <c r="A19" s="1137" t="s">
        <v>1520</v>
      </c>
      <c r="B19" s="1336">
        <v>0</v>
      </c>
      <c r="C19" s="1115">
        <v>0</v>
      </c>
      <c r="D19" s="1116">
        <v>0</v>
      </c>
      <c r="E19" s="1115">
        <v>0</v>
      </c>
      <c r="F19" s="1117">
        <v>0</v>
      </c>
      <c r="G19" s="1118">
        <f t="shared" si="0"/>
        <v>0</v>
      </c>
    </row>
    <row r="20" spans="1:7" ht="16.5" thickBot="1">
      <c r="A20" s="1140" t="s">
        <v>1521</v>
      </c>
      <c r="B20" s="1335">
        <v>0</v>
      </c>
      <c r="C20" s="1127">
        <v>0</v>
      </c>
      <c r="D20" s="1128">
        <v>0</v>
      </c>
      <c r="E20" s="1127">
        <v>0</v>
      </c>
      <c r="F20" s="1129">
        <v>0</v>
      </c>
      <c r="G20" s="1130">
        <f t="shared" si="0"/>
        <v>0</v>
      </c>
    </row>
    <row r="21" spans="1:7" ht="16.5" thickBot="1">
      <c r="A21" s="1139" t="s">
        <v>1522</v>
      </c>
      <c r="B21" s="1337">
        <v>0</v>
      </c>
      <c r="C21" s="1123">
        <v>0</v>
      </c>
      <c r="D21" s="1124">
        <v>0</v>
      </c>
      <c r="E21" s="1123">
        <v>0</v>
      </c>
      <c r="F21" s="1125">
        <v>0</v>
      </c>
      <c r="G21" s="1126">
        <f t="shared" si="0"/>
        <v>0</v>
      </c>
    </row>
    <row r="22" spans="1:7" ht="16.5" thickBot="1">
      <c r="A22" s="1141" t="s">
        <v>1523</v>
      </c>
      <c r="B22" s="1337">
        <v>0</v>
      </c>
      <c r="C22" s="1131">
        <v>0</v>
      </c>
      <c r="D22" s="1132">
        <v>0</v>
      </c>
      <c r="E22" s="1131">
        <v>0</v>
      </c>
      <c r="F22" s="1133">
        <v>0</v>
      </c>
      <c r="G22" s="1134">
        <f t="shared" si="0"/>
        <v>0</v>
      </c>
    </row>
    <row r="23" spans="1:7" ht="16.5" thickBot="1">
      <c r="A23" s="1139" t="s">
        <v>1524</v>
      </c>
      <c r="B23" s="1337">
        <v>168115361</v>
      </c>
      <c r="C23" s="1123">
        <v>521444</v>
      </c>
      <c r="D23" s="1124">
        <v>407066</v>
      </c>
      <c r="E23" s="1123">
        <v>143142</v>
      </c>
      <c r="F23" s="1125">
        <v>69760</v>
      </c>
      <c r="G23" s="1126">
        <f t="shared" si="0"/>
        <v>169256773</v>
      </c>
    </row>
    <row r="24" spans="1:7" ht="16.5" thickBot="1">
      <c r="A24" s="1141" t="s">
        <v>1525</v>
      </c>
      <c r="B24" s="1337">
        <v>0</v>
      </c>
      <c r="C24" s="1131">
        <v>0</v>
      </c>
      <c r="D24" s="1132">
        <v>0</v>
      </c>
      <c r="E24" s="1131">
        <v>0</v>
      </c>
      <c r="F24" s="1133">
        <v>0</v>
      </c>
      <c r="G24" s="1134">
        <f t="shared" si="0"/>
        <v>0</v>
      </c>
    </row>
    <row r="25" spans="1:7" ht="16.5" thickBot="1">
      <c r="A25" s="1139" t="s">
        <v>1526</v>
      </c>
      <c r="B25" s="1337">
        <v>168115361</v>
      </c>
      <c r="C25" s="1123">
        <v>521444</v>
      </c>
      <c r="D25" s="1124">
        <v>407066</v>
      </c>
      <c r="E25" s="1123">
        <v>143142</v>
      </c>
      <c r="F25" s="1125">
        <v>69760</v>
      </c>
      <c r="G25" s="1126">
        <f t="shared" si="0"/>
        <v>169256773</v>
      </c>
    </row>
    <row r="26" spans="1:7" ht="30.75" thickBot="1">
      <c r="A26" s="1141" t="s">
        <v>1527</v>
      </c>
      <c r="B26" s="1337">
        <v>0</v>
      </c>
      <c r="C26" s="1131">
        <v>0</v>
      </c>
      <c r="D26" s="1132">
        <v>0</v>
      </c>
      <c r="E26" s="1131">
        <v>0</v>
      </c>
      <c r="F26" s="1133">
        <v>0</v>
      </c>
      <c r="G26" s="1135">
        <v>0</v>
      </c>
    </row>
    <row r="27" spans="1:7" ht="16.5" thickBot="1">
      <c r="A27" s="1139" t="s">
        <v>1528</v>
      </c>
      <c r="B27" s="1337">
        <v>0</v>
      </c>
      <c r="C27" s="1123">
        <v>0</v>
      </c>
      <c r="D27" s="1124">
        <v>0</v>
      </c>
      <c r="E27" s="1123">
        <v>0</v>
      </c>
      <c r="F27" s="1125">
        <v>0</v>
      </c>
      <c r="G27" s="994">
        <v>0</v>
      </c>
    </row>
    <row r="28" ht="15.75">
      <c r="G28" s="1017"/>
    </row>
    <row r="29" spans="2:7" ht="15.75">
      <c r="B29" s="1017"/>
      <c r="G29" s="1017"/>
    </row>
    <row r="30" spans="2:7" ht="15.75">
      <c r="B30" s="1017"/>
      <c r="E30" s="1017"/>
      <c r="G30" s="1017"/>
    </row>
    <row r="31" spans="2:7" ht="15.75">
      <c r="B31" s="1017"/>
      <c r="E31" s="1017"/>
      <c r="G31" s="1017"/>
    </row>
    <row r="32" spans="2:7" ht="15.75">
      <c r="B32" s="1017"/>
      <c r="C32" s="1017"/>
      <c r="E32" s="1017"/>
      <c r="G32" s="1017"/>
    </row>
    <row r="33" spans="2:7" ht="15.75">
      <c r="B33" s="1017"/>
      <c r="C33" s="1017"/>
      <c r="D33" s="1017"/>
      <c r="E33" s="1017"/>
      <c r="G33" s="1017"/>
    </row>
    <row r="34" spans="2:7" ht="15.75">
      <c r="B34" s="1017"/>
      <c r="C34" s="1017"/>
      <c r="D34" s="1017"/>
      <c r="E34" s="1017"/>
      <c r="G34" s="1017"/>
    </row>
    <row r="35" spans="2:7" ht="15.75">
      <c r="B35" s="1017"/>
      <c r="C35" s="1017"/>
      <c r="D35" s="1017"/>
      <c r="E35" s="1017"/>
      <c r="F35" s="1017"/>
      <c r="G35" s="1017"/>
    </row>
    <row r="36" spans="2:7" ht="15.75">
      <c r="B36" s="1017"/>
      <c r="C36" s="1017"/>
      <c r="D36" s="1017"/>
      <c r="E36" s="1017"/>
      <c r="F36" s="1017"/>
      <c r="G36" s="1017"/>
    </row>
    <row r="37" spans="2:7" ht="15.75">
      <c r="B37" s="1017"/>
      <c r="C37" s="1017"/>
      <c r="D37" s="1017"/>
      <c r="E37" s="1017"/>
      <c r="F37" s="1017"/>
      <c r="G37" s="1017"/>
    </row>
    <row r="38" spans="2:7" ht="15.75">
      <c r="B38" s="1017"/>
      <c r="C38" s="1017"/>
      <c r="D38" s="1017"/>
      <c r="E38" s="1017"/>
      <c r="F38" s="1017"/>
      <c r="G38" s="1017"/>
    </row>
    <row r="39" spans="2:7" ht="15.75">
      <c r="B39" s="1017"/>
      <c r="C39" s="1017"/>
      <c r="D39" s="1017"/>
      <c r="E39" s="1017"/>
      <c r="F39" s="1017"/>
      <c r="G39" s="1017"/>
    </row>
    <row r="40" spans="2:7" ht="15.75">
      <c r="B40" s="1017"/>
      <c r="C40" s="1017"/>
      <c r="D40" s="1017"/>
      <c r="E40" s="1017"/>
      <c r="F40" s="1017"/>
      <c r="G40" s="1017"/>
    </row>
    <row r="41" spans="2:7" ht="15.75">
      <c r="B41" s="1017"/>
      <c r="C41" s="1017"/>
      <c r="D41" s="1017"/>
      <c r="E41" s="1017"/>
      <c r="F41" s="1017"/>
      <c r="G41" s="1017"/>
    </row>
    <row r="42" spans="2:7" ht="15.75">
      <c r="B42" s="1017"/>
      <c r="C42" s="1017"/>
      <c r="D42" s="1017"/>
      <c r="E42" s="1017"/>
      <c r="F42" s="1017"/>
      <c r="G42" s="1017"/>
    </row>
    <row r="43" ht="15.75">
      <c r="G43" s="995"/>
    </row>
    <row r="46" spans="2:7" ht="15.75">
      <c r="B46" s="1136"/>
      <c r="C46" s="1136"/>
      <c r="D46" s="1136"/>
      <c r="E46" s="1136"/>
      <c r="F46" s="1136"/>
      <c r="G46" s="1136"/>
    </row>
    <row r="47" spans="2:7" ht="15.75">
      <c r="B47" s="1136"/>
      <c r="C47" s="1136"/>
      <c r="D47" s="1136"/>
      <c r="E47" s="1136"/>
      <c r="F47" s="1136"/>
      <c r="G47" s="1136"/>
    </row>
    <row r="48" spans="2:7" ht="15.75">
      <c r="B48" s="1136"/>
      <c r="C48" s="1136"/>
      <c r="D48" s="1136"/>
      <c r="E48" s="1136"/>
      <c r="F48" s="1136"/>
      <c r="G48" s="1136"/>
    </row>
    <row r="49" spans="2:7" ht="15.75">
      <c r="B49" s="1136"/>
      <c r="C49" s="1136"/>
      <c r="D49" s="1136"/>
      <c r="E49" s="1136"/>
      <c r="F49" s="1136"/>
      <c r="G49" s="1136"/>
    </row>
    <row r="50" spans="2:7" ht="15.75">
      <c r="B50" s="1136"/>
      <c r="C50" s="1136"/>
      <c r="D50" s="1136"/>
      <c r="E50" s="1136"/>
      <c r="F50" s="1136"/>
      <c r="G50" s="1136"/>
    </row>
    <row r="51" spans="2:7" ht="15.75">
      <c r="B51" s="1136"/>
      <c r="C51" s="1136"/>
      <c r="D51" s="1136"/>
      <c r="E51" s="1136"/>
      <c r="F51" s="1136"/>
      <c r="G51" s="1136"/>
    </row>
    <row r="52" spans="2:7" ht="15.75">
      <c r="B52" s="1136"/>
      <c r="C52" s="1136"/>
      <c r="D52" s="1136"/>
      <c r="E52" s="1136"/>
      <c r="F52" s="1136"/>
      <c r="G52" s="1136"/>
    </row>
    <row r="53" spans="2:7" ht="15.75">
      <c r="B53" s="1017"/>
      <c r="C53" s="1017"/>
      <c r="D53" s="1017"/>
      <c r="E53" s="1017"/>
      <c r="F53" s="1017"/>
      <c r="G53" s="1017"/>
    </row>
    <row r="54" spans="2:7" ht="15.75">
      <c r="B54" s="1136"/>
      <c r="C54" s="1136"/>
      <c r="D54" s="1136"/>
      <c r="E54" s="1136"/>
      <c r="F54" s="1136"/>
      <c r="G54" s="1136"/>
    </row>
    <row r="55" spans="2:7" ht="15.75">
      <c r="B55" s="1136"/>
      <c r="C55" s="1136"/>
      <c r="D55" s="1136"/>
      <c r="E55" s="1136"/>
      <c r="F55" s="1136"/>
      <c r="G55" s="1136"/>
    </row>
    <row r="56" spans="2:7" ht="15.75">
      <c r="B56" s="1136"/>
      <c r="C56" s="1136"/>
      <c r="D56" s="1136"/>
      <c r="E56" s="1136"/>
      <c r="F56" s="1136"/>
      <c r="G56" s="1136"/>
    </row>
    <row r="57" spans="2:7" ht="15.75">
      <c r="B57" s="1136"/>
      <c r="C57" s="1136"/>
      <c r="D57" s="1136"/>
      <c r="E57" s="1136"/>
      <c r="F57" s="1136"/>
      <c r="G57" s="1136"/>
    </row>
    <row r="58" spans="2:7" ht="15.75">
      <c r="B58" s="1136"/>
      <c r="C58" s="1136"/>
      <c r="D58" s="1136"/>
      <c r="E58" s="1136"/>
      <c r="F58" s="1136"/>
      <c r="G58" s="1136"/>
    </row>
    <row r="59" spans="2:7" ht="15.75">
      <c r="B59" s="1017"/>
      <c r="C59" s="1017"/>
      <c r="D59" s="1017"/>
      <c r="E59" s="1017"/>
      <c r="F59" s="1017"/>
      <c r="G59" s="1017"/>
    </row>
    <row r="60" spans="2:7" ht="15.75">
      <c r="B60" s="1136"/>
      <c r="C60" s="1136"/>
      <c r="D60" s="1136"/>
      <c r="E60" s="1136"/>
      <c r="F60" s="1136"/>
      <c r="G60" s="1136"/>
    </row>
    <row r="61" spans="2:7" ht="15.75">
      <c r="B61" s="1136"/>
      <c r="C61" s="1136"/>
      <c r="D61" s="1136"/>
      <c r="E61" s="1136"/>
      <c r="F61" s="1136"/>
      <c r="G61" s="1136"/>
    </row>
    <row r="62" spans="2:7" ht="15.75">
      <c r="B62" s="1136"/>
      <c r="C62" s="1136"/>
      <c r="D62" s="1136"/>
      <c r="E62" s="1136"/>
      <c r="F62" s="1136"/>
      <c r="G62" s="1136"/>
    </row>
    <row r="63" spans="2:7" ht="15.75">
      <c r="B63" s="1136"/>
      <c r="C63" s="1136"/>
      <c r="D63" s="1136"/>
      <c r="E63" s="1136"/>
      <c r="F63" s="1136"/>
      <c r="G63" s="1136"/>
    </row>
    <row r="64" spans="2:7" ht="15.75">
      <c r="B64" s="1136"/>
      <c r="C64" s="1136"/>
      <c r="D64" s="1136"/>
      <c r="E64" s="1136"/>
      <c r="F64" s="1136"/>
      <c r="G64" s="1136"/>
    </row>
    <row r="65" spans="2:7" ht="15.75">
      <c r="B65" s="1136"/>
      <c r="C65" s="1136"/>
      <c r="D65" s="1136"/>
      <c r="E65" s="1136"/>
      <c r="F65" s="1136"/>
      <c r="G65" s="1136"/>
    </row>
    <row r="66" spans="2:7" ht="15.75">
      <c r="B66" s="1136"/>
      <c r="C66" s="1136"/>
      <c r="D66" s="1136"/>
      <c r="E66" s="1136"/>
      <c r="F66" s="1136"/>
      <c r="G66" s="1136"/>
    </row>
    <row r="67" spans="2:7" ht="15.75">
      <c r="B67" s="1017"/>
      <c r="C67" s="1017"/>
      <c r="D67" s="1017"/>
      <c r="E67" s="1017"/>
      <c r="F67" s="1017"/>
      <c r="G67" s="1017"/>
    </row>
    <row r="68" spans="2:7" ht="15.75">
      <c r="B68" s="1136"/>
      <c r="C68" s="1136"/>
      <c r="D68" s="1136"/>
      <c r="E68" s="1136"/>
      <c r="F68" s="1136"/>
      <c r="G68" s="1136"/>
    </row>
    <row r="69" spans="2:7" ht="15.75">
      <c r="B69" s="1017"/>
      <c r="C69" s="1017"/>
      <c r="D69" s="1017"/>
      <c r="E69" s="1017"/>
      <c r="F69" s="1017"/>
      <c r="G69" s="1017"/>
    </row>
    <row r="70" spans="2:7" ht="15.75">
      <c r="B70" s="1136"/>
      <c r="C70" s="1136"/>
      <c r="D70" s="1136"/>
      <c r="E70" s="1136"/>
      <c r="F70" s="1136"/>
      <c r="G70" s="1136"/>
    </row>
    <row r="71" spans="2:7" ht="15.75">
      <c r="B71" s="1017"/>
      <c r="C71" s="1017"/>
      <c r="D71" s="1017"/>
      <c r="E71" s="1136"/>
      <c r="F71" s="1136"/>
      <c r="G71" s="1136"/>
    </row>
    <row r="72" ht="15.75">
      <c r="D72" s="995"/>
    </row>
    <row r="73" ht="15.75">
      <c r="D73" s="995"/>
    </row>
    <row r="74" ht="15.75">
      <c r="D74" s="995"/>
    </row>
    <row r="75" ht="15.75">
      <c r="D75" s="995"/>
    </row>
    <row r="76" ht="15.75">
      <c r="D76" s="995"/>
    </row>
    <row r="79" spans="2:4" ht="15.75">
      <c r="B79" s="995"/>
      <c r="C79" s="995"/>
      <c r="D79" s="995"/>
    </row>
  </sheetData>
  <sheetProtection/>
  <mergeCells count="2">
    <mergeCell ref="A3:H3"/>
    <mergeCell ref="A5:H5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0"/>
  <sheetViews>
    <sheetView zoomScalePageLayoutView="0" workbookViewId="0" topLeftCell="A19">
      <selection activeCell="A2" sqref="A2"/>
    </sheetView>
  </sheetViews>
  <sheetFormatPr defaultColWidth="9.140625" defaultRowHeight="12.75"/>
  <cols>
    <col min="1" max="1" width="5.140625" style="1110" customWidth="1"/>
    <col min="2" max="2" width="64.7109375" style="1169" customWidth="1"/>
    <col min="3" max="3" width="12.7109375" style="1110" bestFit="1" customWidth="1"/>
    <col min="4" max="7" width="9.28125" style="1110" bestFit="1" customWidth="1"/>
    <col min="8" max="8" width="11.28125" style="1110" bestFit="1" customWidth="1"/>
  </cols>
  <sheetData>
    <row r="1" spans="1:8" ht="12.75">
      <c r="A1" s="2287" t="s">
        <v>427</v>
      </c>
      <c r="B1" s="2287"/>
      <c r="C1" s="2287"/>
      <c r="D1" s="2287"/>
      <c r="E1" s="2287"/>
      <c r="F1" s="2287"/>
      <c r="G1" s="2287"/>
      <c r="H1" s="2287"/>
    </row>
    <row r="3" spans="1:8" ht="12.75">
      <c r="A3" s="2288" t="s">
        <v>1702</v>
      </c>
      <c r="B3" s="2288"/>
      <c r="C3" s="2288"/>
      <c r="D3" s="2288"/>
      <c r="E3" s="2288"/>
      <c r="F3" s="2288"/>
      <c r="G3" s="2288"/>
      <c r="H3" s="2288"/>
    </row>
    <row r="4" spans="1:8" ht="12.75">
      <c r="A4" s="2288" t="s">
        <v>1177</v>
      </c>
      <c r="B4" s="2288"/>
      <c r="C4" s="2288"/>
      <c r="D4" s="2288"/>
      <c r="E4" s="2288"/>
      <c r="F4" s="2288"/>
      <c r="G4" s="2288"/>
      <c r="H4" s="2288"/>
    </row>
    <row r="5" spans="1:8" ht="13.5" thickBot="1">
      <c r="A5" s="1158"/>
      <c r="B5" s="1159"/>
      <c r="C5" s="1158"/>
      <c r="D5" s="1158"/>
      <c r="E5" s="1158"/>
      <c r="F5" s="1158"/>
      <c r="G5" s="1158"/>
      <c r="H5" s="1158"/>
    </row>
    <row r="6" spans="1:8" s="6" customFormat="1" ht="13.5" thickBot="1">
      <c r="A6" s="1160" t="s">
        <v>1679</v>
      </c>
      <c r="B6" s="1161" t="s">
        <v>1334</v>
      </c>
      <c r="C6" s="1341" t="s">
        <v>1703</v>
      </c>
      <c r="D6" s="1162" t="s">
        <v>675</v>
      </c>
      <c r="E6" s="1162" t="s">
        <v>72</v>
      </c>
      <c r="F6" s="1162" t="s">
        <v>2048</v>
      </c>
      <c r="G6" s="1163" t="s">
        <v>1343</v>
      </c>
      <c r="H6" s="1164" t="s">
        <v>1338</v>
      </c>
    </row>
    <row r="7" spans="1:8" ht="12.75">
      <c r="A7" s="1142" t="s">
        <v>1683</v>
      </c>
      <c r="B7" s="1143" t="s">
        <v>1704</v>
      </c>
      <c r="C7" s="1336">
        <v>16071772</v>
      </c>
      <c r="D7" s="1144">
        <v>0</v>
      </c>
      <c r="E7" s="1144">
        <v>0</v>
      </c>
      <c r="F7" s="1144">
        <v>0</v>
      </c>
      <c r="G7" s="1145">
        <v>0</v>
      </c>
      <c r="H7" s="1165">
        <f>SUM(C7:G7)</f>
        <v>16071772</v>
      </c>
    </row>
    <row r="8" spans="1:8" ht="12.75">
      <c r="A8" s="1146" t="s">
        <v>1684</v>
      </c>
      <c r="B8" s="1147" t="s">
        <v>1705</v>
      </c>
      <c r="C8" s="1192">
        <v>1070610</v>
      </c>
      <c r="D8" s="1148">
        <v>0</v>
      </c>
      <c r="E8" s="1148">
        <v>0</v>
      </c>
      <c r="F8" s="1148">
        <v>0</v>
      </c>
      <c r="G8" s="1149">
        <v>0</v>
      </c>
      <c r="H8" s="1166">
        <f>SUM(C8:G8)</f>
        <v>1070610</v>
      </c>
    </row>
    <row r="9" spans="1:8" ht="12.75">
      <c r="A9" s="1146" t="s">
        <v>1685</v>
      </c>
      <c r="B9" s="1147" t="s">
        <v>1706</v>
      </c>
      <c r="C9" s="1192">
        <v>0</v>
      </c>
      <c r="D9" s="1148">
        <v>0</v>
      </c>
      <c r="E9" s="1148">
        <v>0</v>
      </c>
      <c r="F9" s="1148">
        <v>0</v>
      </c>
      <c r="G9" s="1149">
        <v>0</v>
      </c>
      <c r="H9" s="1166">
        <f aca="true" t="shared" si="0" ref="H9:H72">SUM(C9:G9)</f>
        <v>0</v>
      </c>
    </row>
    <row r="10" spans="1:8" s="1" customFormat="1" ht="12.75">
      <c r="A10" s="1150" t="s">
        <v>1686</v>
      </c>
      <c r="B10" s="1151" t="s">
        <v>1707</v>
      </c>
      <c r="C10" s="1193">
        <v>17142382</v>
      </c>
      <c r="D10" s="1152">
        <v>0</v>
      </c>
      <c r="E10" s="1152">
        <v>0</v>
      </c>
      <c r="F10" s="1152">
        <v>0</v>
      </c>
      <c r="G10" s="1153">
        <v>0</v>
      </c>
      <c r="H10" s="1167">
        <f t="shared" si="0"/>
        <v>17142382</v>
      </c>
    </row>
    <row r="11" spans="1:8" ht="12.75">
      <c r="A11" s="1146" t="s">
        <v>1687</v>
      </c>
      <c r="B11" s="1147" t="s">
        <v>1708</v>
      </c>
      <c r="C11" s="1192">
        <v>4692706648</v>
      </c>
      <c r="D11" s="1148">
        <v>0</v>
      </c>
      <c r="E11" s="1148">
        <v>0</v>
      </c>
      <c r="F11" s="1148">
        <v>0</v>
      </c>
      <c r="G11" s="1149">
        <v>0</v>
      </c>
      <c r="H11" s="1166">
        <f t="shared" si="0"/>
        <v>4692706648</v>
      </c>
    </row>
    <row r="12" spans="1:8" ht="12.75">
      <c r="A12" s="1146" t="s">
        <v>1688</v>
      </c>
      <c r="B12" s="1147" t="s">
        <v>1709</v>
      </c>
      <c r="C12" s="1192">
        <v>522369923</v>
      </c>
      <c r="D12" s="1148">
        <v>3788543</v>
      </c>
      <c r="E12" s="1148">
        <v>478489</v>
      </c>
      <c r="F12" s="1148">
        <v>1925656</v>
      </c>
      <c r="G12" s="1149">
        <v>2383235</v>
      </c>
      <c r="H12" s="1166">
        <f t="shared" si="0"/>
        <v>530945846</v>
      </c>
    </row>
    <row r="13" spans="1:8" ht="12.75">
      <c r="A13" s="1146" t="s">
        <v>1689</v>
      </c>
      <c r="B13" s="1147" t="s">
        <v>1710</v>
      </c>
      <c r="C13" s="1192">
        <v>0</v>
      </c>
      <c r="D13" s="1148">
        <v>0</v>
      </c>
      <c r="E13" s="1148">
        <v>0</v>
      </c>
      <c r="F13" s="1148">
        <v>0</v>
      </c>
      <c r="G13" s="1149">
        <v>0</v>
      </c>
      <c r="H13" s="1166">
        <f t="shared" si="0"/>
        <v>0</v>
      </c>
    </row>
    <row r="14" spans="1:8" ht="12.75">
      <c r="A14" s="1146" t="s">
        <v>1690</v>
      </c>
      <c r="B14" s="1147" t="s">
        <v>1711</v>
      </c>
      <c r="C14" s="1192">
        <v>54931573</v>
      </c>
      <c r="D14" s="1148">
        <v>0</v>
      </c>
      <c r="E14" s="1148">
        <v>0</v>
      </c>
      <c r="F14" s="1148">
        <v>0</v>
      </c>
      <c r="G14" s="1149">
        <v>0</v>
      </c>
      <c r="H14" s="1166">
        <f t="shared" si="0"/>
        <v>54931573</v>
      </c>
    </row>
    <row r="15" spans="1:8" ht="12.75">
      <c r="A15" s="1146" t="s">
        <v>1691</v>
      </c>
      <c r="B15" s="1147" t="s">
        <v>1712</v>
      </c>
      <c r="C15" s="1192">
        <v>0</v>
      </c>
      <c r="D15" s="1148">
        <v>0</v>
      </c>
      <c r="E15" s="1148">
        <v>0</v>
      </c>
      <c r="F15" s="1148">
        <v>0</v>
      </c>
      <c r="G15" s="1149">
        <v>0</v>
      </c>
      <c r="H15" s="1166">
        <f t="shared" si="0"/>
        <v>0</v>
      </c>
    </row>
    <row r="16" spans="1:8" s="1" customFormat="1" ht="12.75">
      <c r="A16" s="1150" t="s">
        <v>1692</v>
      </c>
      <c r="B16" s="1151" t="s">
        <v>1713</v>
      </c>
      <c r="C16" s="1193">
        <v>5270008144</v>
      </c>
      <c r="D16" s="1152">
        <v>3788543</v>
      </c>
      <c r="E16" s="1152">
        <v>478489</v>
      </c>
      <c r="F16" s="1152">
        <v>1925656</v>
      </c>
      <c r="G16" s="1153">
        <v>2383235</v>
      </c>
      <c r="H16" s="1167">
        <f t="shared" si="0"/>
        <v>5278584067</v>
      </c>
    </row>
    <row r="17" spans="1:8" ht="12.75">
      <c r="A17" s="1146" t="s">
        <v>1693</v>
      </c>
      <c r="B17" s="1147" t="s">
        <v>1714</v>
      </c>
      <c r="C17" s="1192">
        <v>66868792</v>
      </c>
      <c r="D17" s="1148">
        <v>0</v>
      </c>
      <c r="E17" s="1148">
        <v>0</v>
      </c>
      <c r="F17" s="1148">
        <v>0</v>
      </c>
      <c r="G17" s="1149">
        <v>0</v>
      </c>
      <c r="H17" s="1166">
        <f t="shared" si="0"/>
        <v>66868792</v>
      </c>
    </row>
    <row r="18" spans="1:8" ht="12.75">
      <c r="A18" s="1146" t="s">
        <v>1694</v>
      </c>
      <c r="B18" s="1147" t="s">
        <v>1529</v>
      </c>
      <c r="C18" s="1192">
        <v>0</v>
      </c>
      <c r="D18" s="1148">
        <v>0</v>
      </c>
      <c r="E18" s="1148">
        <v>0</v>
      </c>
      <c r="F18" s="1148">
        <v>0</v>
      </c>
      <c r="G18" s="1149">
        <v>0</v>
      </c>
      <c r="H18" s="1166">
        <f t="shared" si="0"/>
        <v>0</v>
      </c>
    </row>
    <row r="19" spans="1:8" ht="12.75">
      <c r="A19" s="1146" t="s">
        <v>1695</v>
      </c>
      <c r="B19" s="1147" t="s">
        <v>1715</v>
      </c>
      <c r="C19" s="1192">
        <v>14030000</v>
      </c>
      <c r="D19" s="1148">
        <v>0</v>
      </c>
      <c r="E19" s="1148">
        <v>0</v>
      </c>
      <c r="F19" s="1148">
        <v>0</v>
      </c>
      <c r="G19" s="1149">
        <v>0</v>
      </c>
      <c r="H19" s="1166">
        <f t="shared" si="0"/>
        <v>14030000</v>
      </c>
    </row>
    <row r="20" spans="1:8" ht="12.75">
      <c r="A20" s="1146" t="s">
        <v>1696</v>
      </c>
      <c r="B20" s="1147" t="s">
        <v>1530</v>
      </c>
      <c r="C20" s="1192">
        <v>0</v>
      </c>
      <c r="D20" s="1148">
        <v>0</v>
      </c>
      <c r="E20" s="1148">
        <v>0</v>
      </c>
      <c r="F20" s="1148">
        <v>0</v>
      </c>
      <c r="G20" s="1149">
        <v>0</v>
      </c>
      <c r="H20" s="1166">
        <f t="shared" si="0"/>
        <v>0</v>
      </c>
    </row>
    <row r="21" spans="1:8" ht="12.75">
      <c r="A21" s="1146" t="s">
        <v>1697</v>
      </c>
      <c r="B21" s="1147" t="s">
        <v>1531</v>
      </c>
      <c r="C21" s="1192">
        <v>0</v>
      </c>
      <c r="D21" s="1148">
        <v>0</v>
      </c>
      <c r="E21" s="1148">
        <v>0</v>
      </c>
      <c r="F21" s="1148">
        <v>0</v>
      </c>
      <c r="G21" s="1149">
        <v>0</v>
      </c>
      <c r="H21" s="1166">
        <f t="shared" si="0"/>
        <v>0</v>
      </c>
    </row>
    <row r="22" spans="1:8" ht="12.75">
      <c r="A22" s="1146" t="s">
        <v>1698</v>
      </c>
      <c r="B22" s="1147" t="s">
        <v>1716</v>
      </c>
      <c r="C22" s="1192">
        <v>52838792</v>
      </c>
      <c r="D22" s="1148">
        <v>0</v>
      </c>
      <c r="E22" s="1148">
        <v>0</v>
      </c>
      <c r="F22" s="1148">
        <v>0</v>
      </c>
      <c r="G22" s="1149">
        <v>0</v>
      </c>
      <c r="H22" s="1166">
        <f t="shared" si="0"/>
        <v>52838792</v>
      </c>
    </row>
    <row r="23" spans="1:8" ht="15" customHeight="1">
      <c r="A23" s="1146" t="s">
        <v>1699</v>
      </c>
      <c r="B23" s="1147" t="s">
        <v>1532</v>
      </c>
      <c r="C23" s="1192">
        <v>20709000</v>
      </c>
      <c r="D23" s="1148">
        <v>0</v>
      </c>
      <c r="E23" s="1148">
        <v>0</v>
      </c>
      <c r="F23" s="1148">
        <v>0</v>
      </c>
      <c r="G23" s="1149">
        <v>0</v>
      </c>
      <c r="H23" s="1166">
        <f t="shared" si="0"/>
        <v>20709000</v>
      </c>
    </row>
    <row r="24" spans="1:8" ht="12.75">
      <c r="A24" s="1146" t="s">
        <v>1700</v>
      </c>
      <c r="B24" s="1147" t="s">
        <v>1533</v>
      </c>
      <c r="C24" s="1192">
        <v>0</v>
      </c>
      <c r="D24" s="1148">
        <v>0</v>
      </c>
      <c r="E24" s="1148">
        <v>0</v>
      </c>
      <c r="F24" s="1148">
        <v>0</v>
      </c>
      <c r="G24" s="1149">
        <v>0</v>
      </c>
      <c r="H24" s="1166">
        <f t="shared" si="0"/>
        <v>0</v>
      </c>
    </row>
    <row r="25" spans="1:8" ht="12.75">
      <c r="A25" s="1146" t="s">
        <v>1701</v>
      </c>
      <c r="B25" s="1147" t="s">
        <v>1534</v>
      </c>
      <c r="C25" s="1192">
        <v>0</v>
      </c>
      <c r="D25" s="1148">
        <v>0</v>
      </c>
      <c r="E25" s="1148">
        <v>0</v>
      </c>
      <c r="F25" s="1148">
        <v>0</v>
      </c>
      <c r="G25" s="1149">
        <v>0</v>
      </c>
      <c r="H25" s="1166">
        <f t="shared" si="0"/>
        <v>0</v>
      </c>
    </row>
    <row r="26" spans="1:8" ht="12.75">
      <c r="A26" s="1146" t="s">
        <v>310</v>
      </c>
      <c r="B26" s="1147" t="s">
        <v>1535</v>
      </c>
      <c r="C26" s="1192">
        <v>0</v>
      </c>
      <c r="D26" s="1148">
        <v>0</v>
      </c>
      <c r="E26" s="1148">
        <v>0</v>
      </c>
      <c r="F26" s="1148">
        <v>0</v>
      </c>
      <c r="G26" s="1149">
        <v>0</v>
      </c>
      <c r="H26" s="1166">
        <f t="shared" si="0"/>
        <v>0</v>
      </c>
    </row>
    <row r="27" spans="1:8" s="1" customFormat="1" ht="12.75">
      <c r="A27" s="1150" t="s">
        <v>1717</v>
      </c>
      <c r="B27" s="1151" t="s">
        <v>1718</v>
      </c>
      <c r="C27" s="1193">
        <v>87577792</v>
      </c>
      <c r="D27" s="1152">
        <v>0</v>
      </c>
      <c r="E27" s="1152">
        <v>0</v>
      </c>
      <c r="F27" s="1152">
        <v>0</v>
      </c>
      <c r="G27" s="1153">
        <v>0</v>
      </c>
      <c r="H27" s="1167">
        <f t="shared" si="0"/>
        <v>87577792</v>
      </c>
    </row>
    <row r="28" spans="1:8" ht="25.5">
      <c r="A28" s="1146" t="s">
        <v>313</v>
      </c>
      <c r="B28" s="1147" t="s">
        <v>1536</v>
      </c>
      <c r="C28" s="1192">
        <v>0</v>
      </c>
      <c r="D28" s="1148">
        <v>0</v>
      </c>
      <c r="E28" s="1148">
        <v>0</v>
      </c>
      <c r="F28" s="1148">
        <v>0</v>
      </c>
      <c r="G28" s="1149">
        <v>0</v>
      </c>
      <c r="H28" s="1166">
        <f t="shared" si="0"/>
        <v>0</v>
      </c>
    </row>
    <row r="29" spans="1:8" ht="12.75">
      <c r="A29" s="1146" t="s">
        <v>315</v>
      </c>
      <c r="B29" s="1147" t="s">
        <v>1537</v>
      </c>
      <c r="C29" s="1192">
        <v>0</v>
      </c>
      <c r="D29" s="1148">
        <v>0</v>
      </c>
      <c r="E29" s="1148">
        <v>0</v>
      </c>
      <c r="F29" s="1148">
        <v>0</v>
      </c>
      <c r="G29" s="1149">
        <v>0</v>
      </c>
      <c r="H29" s="1166">
        <f t="shared" si="0"/>
        <v>0</v>
      </c>
    </row>
    <row r="30" spans="1:8" ht="12.75">
      <c r="A30" s="1146" t="s">
        <v>317</v>
      </c>
      <c r="B30" s="1147" t="s">
        <v>1538</v>
      </c>
      <c r="C30" s="1192">
        <v>0</v>
      </c>
      <c r="D30" s="1148">
        <v>0</v>
      </c>
      <c r="E30" s="1148">
        <v>0</v>
      </c>
      <c r="F30" s="1148">
        <v>0</v>
      </c>
      <c r="G30" s="1149">
        <v>0</v>
      </c>
      <c r="H30" s="1166">
        <f t="shared" si="0"/>
        <v>0</v>
      </c>
    </row>
    <row r="31" spans="1:8" ht="12.75">
      <c r="A31" s="1146" t="s">
        <v>319</v>
      </c>
      <c r="B31" s="1147" t="s">
        <v>1539</v>
      </c>
      <c r="C31" s="1192">
        <v>0</v>
      </c>
      <c r="D31" s="1148">
        <v>0</v>
      </c>
      <c r="E31" s="1148">
        <v>0</v>
      </c>
      <c r="F31" s="1148">
        <v>0</v>
      </c>
      <c r="G31" s="1149">
        <v>0</v>
      </c>
      <c r="H31" s="1166">
        <f t="shared" si="0"/>
        <v>0</v>
      </c>
    </row>
    <row r="32" spans="1:8" ht="12.75">
      <c r="A32" s="1146" t="s">
        <v>321</v>
      </c>
      <c r="B32" s="1147" t="s">
        <v>1540</v>
      </c>
      <c r="C32" s="1192">
        <v>0</v>
      </c>
      <c r="D32" s="1148">
        <v>0</v>
      </c>
      <c r="E32" s="1148">
        <v>0</v>
      </c>
      <c r="F32" s="1148">
        <v>0</v>
      </c>
      <c r="G32" s="1149">
        <v>0</v>
      </c>
      <c r="H32" s="1166">
        <f t="shared" si="0"/>
        <v>0</v>
      </c>
    </row>
    <row r="33" spans="1:8" ht="12.75">
      <c r="A33" s="1150" t="s">
        <v>1719</v>
      </c>
      <c r="B33" s="1151" t="s">
        <v>1720</v>
      </c>
      <c r="C33" s="1193">
        <v>0</v>
      </c>
      <c r="D33" s="1152">
        <v>0</v>
      </c>
      <c r="E33" s="1152">
        <v>0</v>
      </c>
      <c r="F33" s="1152">
        <v>0</v>
      </c>
      <c r="G33" s="1153">
        <v>0</v>
      </c>
      <c r="H33" s="1166">
        <f t="shared" si="0"/>
        <v>0</v>
      </c>
    </row>
    <row r="34" spans="1:8" s="1" customFormat="1" ht="25.5">
      <c r="A34" s="1150" t="s">
        <v>1721</v>
      </c>
      <c r="B34" s="1151" t="s">
        <v>1722</v>
      </c>
      <c r="C34" s="1193">
        <v>5374728318</v>
      </c>
      <c r="D34" s="1152">
        <v>3788543</v>
      </c>
      <c r="E34" s="1152">
        <v>478489</v>
      </c>
      <c r="F34" s="1152">
        <v>1925656</v>
      </c>
      <c r="G34" s="1153">
        <v>2383235</v>
      </c>
      <c r="H34" s="1167">
        <f t="shared" si="0"/>
        <v>5383304241</v>
      </c>
    </row>
    <row r="35" spans="1:8" ht="12.75">
      <c r="A35" s="1146" t="s">
        <v>1723</v>
      </c>
      <c r="B35" s="1147" t="s">
        <v>1724</v>
      </c>
      <c r="C35" s="1192">
        <v>8540</v>
      </c>
      <c r="D35" s="1148">
        <v>91978</v>
      </c>
      <c r="E35" s="1148">
        <v>22572</v>
      </c>
      <c r="F35" s="1148">
        <v>32681</v>
      </c>
      <c r="G35" s="1149">
        <v>42176</v>
      </c>
      <c r="H35" s="1166">
        <f t="shared" si="0"/>
        <v>197947</v>
      </c>
    </row>
    <row r="36" spans="1:8" ht="12.75">
      <c r="A36" s="1146" t="s">
        <v>1725</v>
      </c>
      <c r="B36" s="1147" t="s">
        <v>1726</v>
      </c>
      <c r="C36" s="1192">
        <v>0</v>
      </c>
      <c r="D36" s="1148">
        <v>0</v>
      </c>
      <c r="E36" s="1148">
        <v>0</v>
      </c>
      <c r="F36" s="1148">
        <v>0</v>
      </c>
      <c r="G36" s="1149">
        <v>0</v>
      </c>
      <c r="H36" s="1166">
        <f t="shared" si="0"/>
        <v>0</v>
      </c>
    </row>
    <row r="37" spans="1:8" ht="12.75">
      <c r="A37" s="1146" t="s">
        <v>1727</v>
      </c>
      <c r="B37" s="1147" t="s">
        <v>1728</v>
      </c>
      <c r="C37" s="1192">
        <v>0</v>
      </c>
      <c r="D37" s="1148">
        <v>0</v>
      </c>
      <c r="E37" s="1148">
        <v>0</v>
      </c>
      <c r="F37" s="1148">
        <v>0</v>
      </c>
      <c r="G37" s="1149">
        <v>0</v>
      </c>
      <c r="H37" s="1166">
        <f t="shared" si="0"/>
        <v>0</v>
      </c>
    </row>
    <row r="38" spans="1:8" ht="12.75">
      <c r="A38" s="1146" t="s">
        <v>1729</v>
      </c>
      <c r="B38" s="1147" t="s">
        <v>1730</v>
      </c>
      <c r="C38" s="1192">
        <v>0</v>
      </c>
      <c r="D38" s="1148">
        <v>0</v>
      </c>
      <c r="E38" s="1148">
        <v>0</v>
      </c>
      <c r="F38" s="1148">
        <v>0</v>
      </c>
      <c r="G38" s="1149">
        <v>0</v>
      </c>
      <c r="H38" s="1166">
        <f t="shared" si="0"/>
        <v>0</v>
      </c>
    </row>
    <row r="39" spans="1:8" ht="12.75">
      <c r="A39" s="1146" t="s">
        <v>1731</v>
      </c>
      <c r="B39" s="1147" t="s">
        <v>1732</v>
      </c>
      <c r="C39" s="1192">
        <v>0</v>
      </c>
      <c r="D39" s="1148">
        <v>0</v>
      </c>
      <c r="E39" s="1148">
        <v>0</v>
      </c>
      <c r="F39" s="1148">
        <v>0</v>
      </c>
      <c r="G39" s="1149">
        <v>0</v>
      </c>
      <c r="H39" s="1166">
        <f t="shared" si="0"/>
        <v>0</v>
      </c>
    </row>
    <row r="40" spans="1:8" s="1" customFormat="1" ht="12.75">
      <c r="A40" s="1150" t="s">
        <v>1733</v>
      </c>
      <c r="B40" s="1151" t="s">
        <v>1734</v>
      </c>
      <c r="C40" s="1193">
        <v>8540</v>
      </c>
      <c r="D40" s="1152">
        <v>91978</v>
      </c>
      <c r="E40" s="1152">
        <v>22572</v>
      </c>
      <c r="F40" s="1152">
        <v>32681</v>
      </c>
      <c r="G40" s="1153">
        <v>42176</v>
      </c>
      <c r="H40" s="1167">
        <f t="shared" si="0"/>
        <v>197947</v>
      </c>
    </row>
    <row r="41" spans="1:8" ht="12.75">
      <c r="A41" s="1146" t="s">
        <v>1735</v>
      </c>
      <c r="B41" s="1147" t="s">
        <v>158</v>
      </c>
      <c r="C41" s="1192">
        <v>0</v>
      </c>
      <c r="D41" s="1148">
        <v>0</v>
      </c>
      <c r="E41" s="1148">
        <v>0</v>
      </c>
      <c r="F41" s="1148">
        <v>0</v>
      </c>
      <c r="G41" s="1149">
        <v>0</v>
      </c>
      <c r="H41" s="1166">
        <f t="shared" si="0"/>
        <v>0</v>
      </c>
    </row>
    <row r="42" spans="1:8" ht="25.5">
      <c r="A42" s="1146" t="s">
        <v>159</v>
      </c>
      <c r="B42" s="1147" t="s">
        <v>160</v>
      </c>
      <c r="C42" s="1192">
        <v>220000000</v>
      </c>
      <c r="D42" s="1148">
        <v>0</v>
      </c>
      <c r="E42" s="1148">
        <v>0</v>
      </c>
      <c r="F42" s="1148">
        <v>0</v>
      </c>
      <c r="G42" s="1149">
        <v>0</v>
      </c>
      <c r="H42" s="1166">
        <f t="shared" si="0"/>
        <v>220000000</v>
      </c>
    </row>
    <row r="43" spans="1:8" ht="12.75">
      <c r="A43" s="1146" t="s">
        <v>1541</v>
      </c>
      <c r="B43" s="1147" t="s">
        <v>1542</v>
      </c>
      <c r="C43" s="1192">
        <v>0</v>
      </c>
      <c r="D43" s="1148">
        <v>0</v>
      </c>
      <c r="E43" s="1148">
        <v>0</v>
      </c>
      <c r="F43" s="1148">
        <v>0</v>
      </c>
      <c r="G43" s="1149">
        <v>0</v>
      </c>
      <c r="H43" s="1166">
        <f t="shared" si="0"/>
        <v>0</v>
      </c>
    </row>
    <row r="44" spans="1:8" ht="12.75">
      <c r="A44" s="1146" t="s">
        <v>161</v>
      </c>
      <c r="B44" s="1147" t="s">
        <v>162</v>
      </c>
      <c r="C44" s="1192">
        <v>220000000</v>
      </c>
      <c r="D44" s="1148">
        <v>0</v>
      </c>
      <c r="E44" s="1148">
        <v>0</v>
      </c>
      <c r="F44" s="1148">
        <v>0</v>
      </c>
      <c r="G44" s="1149">
        <v>0</v>
      </c>
      <c r="H44" s="1166">
        <f t="shared" si="0"/>
        <v>220000000</v>
      </c>
    </row>
    <row r="45" spans="1:8" ht="12.75">
      <c r="A45" s="1146" t="s">
        <v>1543</v>
      </c>
      <c r="B45" s="1147" t="s">
        <v>1544</v>
      </c>
      <c r="C45" s="1192">
        <v>0</v>
      </c>
      <c r="D45" s="1148">
        <v>0</v>
      </c>
      <c r="E45" s="1148">
        <v>0</v>
      </c>
      <c r="F45" s="1148">
        <v>0</v>
      </c>
      <c r="G45" s="1149">
        <v>0</v>
      </c>
      <c r="H45" s="1166">
        <f t="shared" si="0"/>
        <v>0</v>
      </c>
    </row>
    <row r="46" spans="1:8" ht="12.75">
      <c r="A46" s="1146" t="s">
        <v>1545</v>
      </c>
      <c r="B46" s="1147" t="s">
        <v>1546</v>
      </c>
      <c r="C46" s="1192">
        <v>0</v>
      </c>
      <c r="D46" s="1148">
        <v>0</v>
      </c>
      <c r="E46" s="1148">
        <v>0</v>
      </c>
      <c r="F46" s="1148">
        <v>0</v>
      </c>
      <c r="G46" s="1149">
        <v>0</v>
      </c>
      <c r="H46" s="1166">
        <f t="shared" si="0"/>
        <v>0</v>
      </c>
    </row>
    <row r="47" spans="1:8" ht="12.75">
      <c r="A47" s="1146" t="s">
        <v>1547</v>
      </c>
      <c r="B47" s="1147" t="s">
        <v>1548</v>
      </c>
      <c r="C47" s="1192">
        <v>0</v>
      </c>
      <c r="D47" s="1148">
        <v>0</v>
      </c>
      <c r="E47" s="1148">
        <v>0</v>
      </c>
      <c r="F47" s="1148">
        <v>0</v>
      </c>
      <c r="G47" s="1149">
        <v>0</v>
      </c>
      <c r="H47" s="1166">
        <f t="shared" si="0"/>
        <v>0</v>
      </c>
    </row>
    <row r="48" spans="1:8" s="1" customFormat="1" ht="12.75">
      <c r="A48" s="1150" t="s">
        <v>163</v>
      </c>
      <c r="B48" s="1151" t="s">
        <v>164</v>
      </c>
      <c r="C48" s="1193">
        <v>220000000</v>
      </c>
      <c r="D48" s="1152">
        <v>0</v>
      </c>
      <c r="E48" s="1152">
        <v>0</v>
      </c>
      <c r="F48" s="1152">
        <v>0</v>
      </c>
      <c r="G48" s="1153">
        <v>0</v>
      </c>
      <c r="H48" s="1167">
        <f t="shared" si="0"/>
        <v>220000000</v>
      </c>
    </row>
    <row r="49" spans="1:8" s="1" customFormat="1" ht="15" customHeight="1">
      <c r="A49" s="1150" t="s">
        <v>165</v>
      </c>
      <c r="B49" s="1151" t="s">
        <v>166</v>
      </c>
      <c r="C49" s="1193">
        <v>220008540</v>
      </c>
      <c r="D49" s="1152">
        <v>91978</v>
      </c>
      <c r="E49" s="1152">
        <v>22572</v>
      </c>
      <c r="F49" s="1152">
        <v>32681</v>
      </c>
      <c r="G49" s="1153">
        <v>42176</v>
      </c>
      <c r="H49" s="1167">
        <f t="shared" si="0"/>
        <v>220197947</v>
      </c>
    </row>
    <row r="50" spans="1:8" ht="12.75">
      <c r="A50" s="1146" t="s">
        <v>1549</v>
      </c>
      <c r="B50" s="1147" t="s">
        <v>1550</v>
      </c>
      <c r="C50" s="1192">
        <v>0</v>
      </c>
      <c r="D50" s="1148">
        <v>0</v>
      </c>
      <c r="E50" s="1148">
        <v>0</v>
      </c>
      <c r="F50" s="1148">
        <v>0</v>
      </c>
      <c r="G50" s="1149">
        <v>0</v>
      </c>
      <c r="H50" s="1166">
        <f t="shared" si="0"/>
        <v>0</v>
      </c>
    </row>
    <row r="51" spans="1:8" ht="12.75">
      <c r="A51" s="1146" t="s">
        <v>1551</v>
      </c>
      <c r="B51" s="1147" t="s">
        <v>1552</v>
      </c>
      <c r="C51" s="1192">
        <v>0</v>
      </c>
      <c r="D51" s="1148">
        <v>0</v>
      </c>
      <c r="E51" s="1148">
        <v>0</v>
      </c>
      <c r="F51" s="1148">
        <v>0</v>
      </c>
      <c r="G51" s="1149">
        <v>0</v>
      </c>
      <c r="H51" s="1166">
        <f t="shared" si="0"/>
        <v>0</v>
      </c>
    </row>
    <row r="52" spans="1:8" ht="12.75">
      <c r="A52" s="1150" t="s">
        <v>167</v>
      </c>
      <c r="B52" s="1151" t="s">
        <v>168</v>
      </c>
      <c r="C52" s="1193">
        <v>0</v>
      </c>
      <c r="D52" s="1152">
        <v>0</v>
      </c>
      <c r="E52" s="1152">
        <v>0</v>
      </c>
      <c r="F52" s="1152">
        <v>0</v>
      </c>
      <c r="G52" s="1153">
        <v>0</v>
      </c>
      <c r="H52" s="1166">
        <f t="shared" si="0"/>
        <v>0</v>
      </c>
    </row>
    <row r="53" spans="1:8" ht="12.75">
      <c r="A53" s="1146" t="s">
        <v>1553</v>
      </c>
      <c r="B53" s="1147" t="s">
        <v>1554</v>
      </c>
      <c r="C53" s="1192">
        <v>0</v>
      </c>
      <c r="D53" s="1148">
        <v>0</v>
      </c>
      <c r="E53" s="1148">
        <v>0</v>
      </c>
      <c r="F53" s="1148">
        <v>0</v>
      </c>
      <c r="G53" s="1149">
        <v>0</v>
      </c>
      <c r="H53" s="1166">
        <f t="shared" si="0"/>
        <v>0</v>
      </c>
    </row>
    <row r="54" spans="1:8" ht="12.75">
      <c r="A54" s="1146" t="s">
        <v>1555</v>
      </c>
      <c r="B54" s="1147" t="s">
        <v>1556</v>
      </c>
      <c r="C54" s="1192">
        <v>0</v>
      </c>
      <c r="D54" s="1148">
        <v>0</v>
      </c>
      <c r="E54" s="1148">
        <v>0</v>
      </c>
      <c r="F54" s="1148">
        <v>0</v>
      </c>
      <c r="G54" s="1149">
        <v>0</v>
      </c>
      <c r="H54" s="1166">
        <f t="shared" si="0"/>
        <v>0</v>
      </c>
    </row>
    <row r="55" spans="1:8" ht="12.75">
      <c r="A55" s="1146" t="s">
        <v>1557</v>
      </c>
      <c r="B55" s="1147" t="s">
        <v>1558</v>
      </c>
      <c r="C55" s="1192">
        <v>0</v>
      </c>
      <c r="D55" s="1148">
        <v>0</v>
      </c>
      <c r="E55" s="1148">
        <v>0</v>
      </c>
      <c r="F55" s="1148">
        <v>0</v>
      </c>
      <c r="G55" s="1149">
        <v>0</v>
      </c>
      <c r="H55" s="1166">
        <f t="shared" si="0"/>
        <v>0</v>
      </c>
    </row>
    <row r="56" spans="1:8" ht="12.75">
      <c r="A56" s="1150" t="s">
        <v>169</v>
      </c>
      <c r="B56" s="1151" t="s">
        <v>170</v>
      </c>
      <c r="C56" s="1193">
        <v>0</v>
      </c>
      <c r="D56" s="1152">
        <v>0</v>
      </c>
      <c r="E56" s="1152">
        <v>0</v>
      </c>
      <c r="F56" s="1152">
        <v>0</v>
      </c>
      <c r="G56" s="1153">
        <v>0</v>
      </c>
      <c r="H56" s="1166">
        <f t="shared" si="0"/>
        <v>0</v>
      </c>
    </row>
    <row r="57" spans="1:8" ht="12.75">
      <c r="A57" s="1146" t="s">
        <v>171</v>
      </c>
      <c r="B57" s="1147" t="s">
        <v>172</v>
      </c>
      <c r="C57" s="1192">
        <v>191220294</v>
      </c>
      <c r="D57" s="1148">
        <v>130687</v>
      </c>
      <c r="E57" s="1148">
        <v>65097</v>
      </c>
      <c r="F57" s="1148">
        <v>62458</v>
      </c>
      <c r="G57" s="1149">
        <v>69405</v>
      </c>
      <c r="H57" s="1166">
        <f t="shared" si="0"/>
        <v>191547941</v>
      </c>
    </row>
    <row r="58" spans="1:8" ht="12.75">
      <c r="A58" s="1146" t="s">
        <v>173</v>
      </c>
      <c r="B58" s="1147" t="s">
        <v>174</v>
      </c>
      <c r="C58" s="1192">
        <v>0</v>
      </c>
      <c r="D58" s="1148">
        <v>0</v>
      </c>
      <c r="E58" s="1148">
        <v>0</v>
      </c>
      <c r="F58" s="1148">
        <v>0</v>
      </c>
      <c r="G58" s="1149">
        <v>0</v>
      </c>
      <c r="H58" s="1166">
        <f t="shared" si="0"/>
        <v>0</v>
      </c>
    </row>
    <row r="59" spans="1:8" s="1" customFormat="1" ht="12.75">
      <c r="A59" s="1150" t="s">
        <v>175</v>
      </c>
      <c r="B59" s="1151" t="s">
        <v>176</v>
      </c>
      <c r="C59" s="1193">
        <v>191220294</v>
      </c>
      <c r="D59" s="1152">
        <v>130687</v>
      </c>
      <c r="E59" s="1152">
        <v>65097</v>
      </c>
      <c r="F59" s="1152">
        <v>62458</v>
      </c>
      <c r="G59" s="1153">
        <v>69405</v>
      </c>
      <c r="H59" s="1167">
        <f t="shared" si="0"/>
        <v>191547941</v>
      </c>
    </row>
    <row r="60" spans="1:8" ht="12.75">
      <c r="A60" s="1146" t="s">
        <v>1559</v>
      </c>
      <c r="B60" s="1147" t="s">
        <v>1560</v>
      </c>
      <c r="C60" s="1192">
        <v>0</v>
      </c>
      <c r="D60" s="1148">
        <v>0</v>
      </c>
      <c r="E60" s="1148">
        <v>0</v>
      </c>
      <c r="F60" s="1148">
        <v>0</v>
      </c>
      <c r="G60" s="1149">
        <v>0</v>
      </c>
      <c r="H60" s="1166">
        <f t="shared" si="0"/>
        <v>0</v>
      </c>
    </row>
    <row r="61" spans="1:8" ht="12.75">
      <c r="A61" s="1146" t="s">
        <v>1561</v>
      </c>
      <c r="B61" s="1147" t="s">
        <v>1276</v>
      </c>
      <c r="C61" s="1192">
        <v>0</v>
      </c>
      <c r="D61" s="1148">
        <v>0</v>
      </c>
      <c r="E61" s="1148">
        <v>0</v>
      </c>
      <c r="F61" s="1148">
        <v>0</v>
      </c>
      <c r="G61" s="1149">
        <v>0</v>
      </c>
      <c r="H61" s="1166">
        <f t="shared" si="0"/>
        <v>0</v>
      </c>
    </row>
    <row r="62" spans="1:8" s="1" customFormat="1" ht="12.75">
      <c r="A62" s="1150" t="s">
        <v>177</v>
      </c>
      <c r="B62" s="1151" t="s">
        <v>178</v>
      </c>
      <c r="C62" s="1193">
        <v>0</v>
      </c>
      <c r="D62" s="1152">
        <v>0</v>
      </c>
      <c r="E62" s="1152">
        <v>0</v>
      </c>
      <c r="F62" s="1152">
        <v>0</v>
      </c>
      <c r="G62" s="1153">
        <v>0</v>
      </c>
      <c r="H62" s="1167">
        <f t="shared" si="0"/>
        <v>0</v>
      </c>
    </row>
    <row r="63" spans="1:8" s="1" customFormat="1" ht="12.75">
      <c r="A63" s="1150" t="s">
        <v>179</v>
      </c>
      <c r="B63" s="1151" t="s">
        <v>180</v>
      </c>
      <c r="C63" s="1193">
        <v>191220294</v>
      </c>
      <c r="D63" s="1152">
        <v>130687</v>
      </c>
      <c r="E63" s="1152">
        <v>65097</v>
      </c>
      <c r="F63" s="1152">
        <v>62458</v>
      </c>
      <c r="G63" s="1153">
        <v>69405</v>
      </c>
      <c r="H63" s="1167">
        <f t="shared" si="0"/>
        <v>191547941</v>
      </c>
    </row>
    <row r="64" spans="1:8" ht="25.5">
      <c r="A64" s="1146" t="s">
        <v>1277</v>
      </c>
      <c r="B64" s="1147" t="s">
        <v>1278</v>
      </c>
      <c r="C64" s="1192">
        <v>0</v>
      </c>
      <c r="D64" s="1148">
        <v>0</v>
      </c>
      <c r="E64" s="1148">
        <v>0</v>
      </c>
      <c r="F64" s="1148">
        <v>0</v>
      </c>
      <c r="G64" s="1149">
        <v>0</v>
      </c>
      <c r="H64" s="1166">
        <f t="shared" si="0"/>
        <v>0</v>
      </c>
    </row>
    <row r="65" spans="1:8" ht="25.5">
      <c r="A65" s="1146" t="s">
        <v>1279</v>
      </c>
      <c r="B65" s="1147" t="s">
        <v>1280</v>
      </c>
      <c r="C65" s="1192">
        <v>0</v>
      </c>
      <c r="D65" s="1148">
        <v>0</v>
      </c>
      <c r="E65" s="1148">
        <v>0</v>
      </c>
      <c r="F65" s="1148">
        <v>0</v>
      </c>
      <c r="G65" s="1149">
        <v>0</v>
      </c>
      <c r="H65" s="1166">
        <f t="shared" si="0"/>
        <v>0</v>
      </c>
    </row>
    <row r="66" spans="1:8" ht="25.5">
      <c r="A66" s="1146" t="s">
        <v>1281</v>
      </c>
      <c r="B66" s="1147" t="s">
        <v>1282</v>
      </c>
      <c r="C66" s="1192">
        <v>0</v>
      </c>
      <c r="D66" s="1148">
        <v>0</v>
      </c>
      <c r="E66" s="1148">
        <v>0</v>
      </c>
      <c r="F66" s="1148">
        <v>0</v>
      </c>
      <c r="G66" s="1149">
        <v>0</v>
      </c>
      <c r="H66" s="1166">
        <f t="shared" si="0"/>
        <v>0</v>
      </c>
    </row>
    <row r="67" spans="1:8" ht="25.5">
      <c r="A67" s="1146" t="s">
        <v>1283</v>
      </c>
      <c r="B67" s="1147" t="s">
        <v>1284</v>
      </c>
      <c r="C67" s="1192">
        <v>0</v>
      </c>
      <c r="D67" s="1148">
        <v>0</v>
      </c>
      <c r="E67" s="1148">
        <v>0</v>
      </c>
      <c r="F67" s="1148">
        <v>0</v>
      </c>
      <c r="G67" s="1149">
        <v>0</v>
      </c>
      <c r="H67" s="1166">
        <f t="shared" si="0"/>
        <v>0</v>
      </c>
    </row>
    <row r="68" spans="1:8" s="1" customFormat="1" ht="25.5">
      <c r="A68" s="1150" t="s">
        <v>181</v>
      </c>
      <c r="B68" s="1151" t="s">
        <v>182</v>
      </c>
      <c r="C68" s="1192">
        <v>64237190</v>
      </c>
      <c r="D68" s="1152">
        <v>0</v>
      </c>
      <c r="E68" s="1152">
        <v>0</v>
      </c>
      <c r="F68" s="1152">
        <v>0</v>
      </c>
      <c r="G68" s="1153">
        <v>0</v>
      </c>
      <c r="H68" s="1167">
        <f t="shared" si="0"/>
        <v>64237190</v>
      </c>
    </row>
    <row r="69" spans="1:8" ht="12.75">
      <c r="A69" s="1146" t="s">
        <v>1285</v>
      </c>
      <c r="B69" s="1147" t="s">
        <v>1286</v>
      </c>
      <c r="C69" s="1192">
        <v>0</v>
      </c>
      <c r="D69" s="1148">
        <v>0</v>
      </c>
      <c r="E69" s="1148">
        <v>0</v>
      </c>
      <c r="F69" s="1148">
        <v>0</v>
      </c>
      <c r="G69" s="1149">
        <v>0</v>
      </c>
      <c r="H69" s="1166">
        <f t="shared" si="0"/>
        <v>0</v>
      </c>
    </row>
    <row r="70" spans="1:8" ht="25.5">
      <c r="A70" s="1146" t="s">
        <v>1287</v>
      </c>
      <c r="B70" s="1147" t="s">
        <v>1288</v>
      </c>
      <c r="C70" s="1192">
        <v>0</v>
      </c>
      <c r="D70" s="1148">
        <v>0</v>
      </c>
      <c r="E70" s="1148">
        <v>0</v>
      </c>
      <c r="F70" s="1148">
        <v>0</v>
      </c>
      <c r="G70" s="1149">
        <v>0</v>
      </c>
      <c r="H70" s="1166">
        <f t="shared" si="0"/>
        <v>0</v>
      </c>
    </row>
    <row r="71" spans="1:8" ht="25.5">
      <c r="A71" s="1146" t="s">
        <v>1289</v>
      </c>
      <c r="B71" s="1147" t="s">
        <v>1290</v>
      </c>
      <c r="C71" s="1192">
        <v>0</v>
      </c>
      <c r="D71" s="1148">
        <v>0</v>
      </c>
      <c r="E71" s="1148">
        <v>0</v>
      </c>
      <c r="F71" s="1148">
        <v>0</v>
      </c>
      <c r="G71" s="1149">
        <v>0</v>
      </c>
      <c r="H71" s="1166">
        <f t="shared" si="0"/>
        <v>0</v>
      </c>
    </row>
    <row r="72" spans="1:8" ht="12.75">
      <c r="A72" s="1146" t="s">
        <v>183</v>
      </c>
      <c r="B72" s="1147" t="s">
        <v>1291</v>
      </c>
      <c r="C72" s="1192">
        <v>1260947</v>
      </c>
      <c r="D72" s="1148">
        <v>0</v>
      </c>
      <c r="E72" s="1148">
        <v>0</v>
      </c>
      <c r="F72" s="1148">
        <v>0</v>
      </c>
      <c r="G72" s="1149">
        <v>0</v>
      </c>
      <c r="H72" s="1166">
        <f t="shared" si="0"/>
        <v>1260947</v>
      </c>
    </row>
    <row r="73" spans="1:8" ht="25.5">
      <c r="A73" s="1146" t="s">
        <v>184</v>
      </c>
      <c r="B73" s="1147" t="s">
        <v>185</v>
      </c>
      <c r="C73" s="1192">
        <v>24037978</v>
      </c>
      <c r="D73" s="1148">
        <v>0</v>
      </c>
      <c r="E73" s="1148">
        <v>0</v>
      </c>
      <c r="F73" s="1148">
        <v>0</v>
      </c>
      <c r="G73" s="1149">
        <v>0</v>
      </c>
      <c r="H73" s="1166">
        <f aca="true" t="shared" si="1" ref="H73:H136">SUM(C73:G73)</f>
        <v>24037978</v>
      </c>
    </row>
    <row r="74" spans="1:8" ht="15.75" customHeight="1">
      <c r="A74" s="1146" t="s">
        <v>186</v>
      </c>
      <c r="B74" s="1147" t="s">
        <v>187</v>
      </c>
      <c r="C74" s="1192">
        <v>38938265</v>
      </c>
      <c r="D74" s="1148">
        <v>0</v>
      </c>
      <c r="E74" s="1148">
        <v>0</v>
      </c>
      <c r="F74" s="1148">
        <v>0</v>
      </c>
      <c r="G74" s="1149">
        <v>0</v>
      </c>
      <c r="H74" s="1166">
        <f t="shared" si="1"/>
        <v>38938265</v>
      </c>
    </row>
    <row r="75" spans="1:8" s="1" customFormat="1" ht="25.5">
      <c r="A75" s="1150" t="s">
        <v>188</v>
      </c>
      <c r="B75" s="1151" t="s">
        <v>189</v>
      </c>
      <c r="C75" s="1192">
        <v>12080293</v>
      </c>
      <c r="D75" s="1152">
        <v>225737</v>
      </c>
      <c r="E75" s="1152">
        <v>96694</v>
      </c>
      <c r="F75" s="1152">
        <v>160000</v>
      </c>
      <c r="G75" s="1153">
        <v>161000</v>
      </c>
      <c r="H75" s="1167">
        <f t="shared" si="1"/>
        <v>12723724</v>
      </c>
    </row>
    <row r="76" spans="1:8" ht="25.5">
      <c r="A76" s="1146" t="s">
        <v>190</v>
      </c>
      <c r="B76" s="1147" t="s">
        <v>191</v>
      </c>
      <c r="C76" s="1192">
        <v>264165</v>
      </c>
      <c r="D76" s="1148">
        <v>41373</v>
      </c>
      <c r="E76" s="1148">
        <v>1654</v>
      </c>
      <c r="F76" s="1148">
        <v>133701</v>
      </c>
      <c r="G76" s="1149">
        <v>0</v>
      </c>
      <c r="H76" s="1166">
        <f t="shared" si="1"/>
        <v>440893</v>
      </c>
    </row>
    <row r="77" spans="1:8" ht="15" customHeight="1">
      <c r="A77" s="1146" t="s">
        <v>1292</v>
      </c>
      <c r="B77" s="1147" t="s">
        <v>1293</v>
      </c>
      <c r="C77" s="1192">
        <v>0</v>
      </c>
      <c r="D77" s="1148">
        <v>0</v>
      </c>
      <c r="E77" s="1148">
        <v>0</v>
      </c>
      <c r="F77" s="1148">
        <v>0</v>
      </c>
      <c r="G77" s="1149">
        <v>0</v>
      </c>
      <c r="H77" s="1166">
        <f t="shared" si="1"/>
        <v>0</v>
      </c>
    </row>
    <row r="78" spans="1:8" ht="12.75">
      <c r="A78" s="1146" t="s">
        <v>192</v>
      </c>
      <c r="B78" s="1147" t="s">
        <v>193</v>
      </c>
      <c r="C78" s="1192">
        <v>0</v>
      </c>
      <c r="D78" s="1148">
        <v>0</v>
      </c>
      <c r="E78" s="1148">
        <v>25513</v>
      </c>
      <c r="F78" s="1148">
        <v>0</v>
      </c>
      <c r="G78" s="1149">
        <v>0</v>
      </c>
      <c r="H78" s="1166">
        <f t="shared" si="1"/>
        <v>25513</v>
      </c>
    </row>
    <row r="79" spans="1:8" ht="25.5">
      <c r="A79" s="1146" t="s">
        <v>194</v>
      </c>
      <c r="B79" s="1147" t="s">
        <v>195</v>
      </c>
      <c r="C79" s="1192">
        <v>71324</v>
      </c>
      <c r="D79" s="1148">
        <v>11169</v>
      </c>
      <c r="E79" s="1148">
        <v>3527</v>
      </c>
      <c r="F79" s="1148">
        <v>25299</v>
      </c>
      <c r="G79" s="1149">
        <v>0</v>
      </c>
      <c r="H79" s="1166">
        <f t="shared" si="1"/>
        <v>111319</v>
      </c>
    </row>
    <row r="80" spans="1:8" ht="25.5">
      <c r="A80" s="1146" t="s">
        <v>196</v>
      </c>
      <c r="B80" s="1147" t="s">
        <v>1763</v>
      </c>
      <c r="C80" s="1192">
        <v>0</v>
      </c>
      <c r="D80" s="1148">
        <v>0</v>
      </c>
      <c r="E80" s="1148">
        <v>0</v>
      </c>
      <c r="F80" s="1148">
        <v>0</v>
      </c>
      <c r="G80" s="1149">
        <v>161000</v>
      </c>
      <c r="H80" s="1166">
        <f t="shared" si="1"/>
        <v>161000</v>
      </c>
    </row>
    <row r="81" spans="1:8" ht="25.5">
      <c r="A81" s="1146" t="s">
        <v>1294</v>
      </c>
      <c r="B81" s="1147" t="s">
        <v>1295</v>
      </c>
      <c r="C81" s="1192">
        <v>0</v>
      </c>
      <c r="D81" s="1148">
        <v>0</v>
      </c>
      <c r="E81" s="1148">
        <v>0</v>
      </c>
      <c r="F81" s="1148">
        <v>0</v>
      </c>
      <c r="G81" s="1149">
        <v>0</v>
      </c>
      <c r="H81" s="1166">
        <f t="shared" si="1"/>
        <v>0</v>
      </c>
    </row>
    <row r="82" spans="1:8" ht="25.5">
      <c r="A82" s="1146" t="s">
        <v>1296</v>
      </c>
      <c r="B82" s="1147" t="s">
        <v>1297</v>
      </c>
      <c r="C82" s="1192">
        <v>0</v>
      </c>
      <c r="D82" s="1148">
        <v>0</v>
      </c>
      <c r="E82" s="1148">
        <v>0</v>
      </c>
      <c r="F82" s="1148">
        <v>0</v>
      </c>
      <c r="G82" s="1149">
        <v>0</v>
      </c>
      <c r="H82" s="1166">
        <f t="shared" si="1"/>
        <v>0</v>
      </c>
    </row>
    <row r="83" spans="1:8" ht="25.5">
      <c r="A83" s="1146" t="s">
        <v>1298</v>
      </c>
      <c r="B83" s="1147" t="s">
        <v>1299</v>
      </c>
      <c r="C83" s="1192">
        <v>0</v>
      </c>
      <c r="D83" s="1148">
        <v>0</v>
      </c>
      <c r="E83" s="1148">
        <v>0</v>
      </c>
      <c r="F83" s="1148">
        <v>0</v>
      </c>
      <c r="G83" s="1149">
        <v>0</v>
      </c>
      <c r="H83" s="1166">
        <f t="shared" si="1"/>
        <v>0</v>
      </c>
    </row>
    <row r="84" spans="1:8" ht="15.75" customHeight="1">
      <c r="A84" s="1146" t="s">
        <v>1764</v>
      </c>
      <c r="B84" s="1147" t="s">
        <v>1765</v>
      </c>
      <c r="C84" s="1192">
        <v>11744804</v>
      </c>
      <c r="D84" s="1148">
        <v>173195</v>
      </c>
      <c r="E84" s="1148">
        <v>66000</v>
      </c>
      <c r="F84" s="1148">
        <v>1000</v>
      </c>
      <c r="G84" s="1149">
        <v>0</v>
      </c>
      <c r="H84" s="1166">
        <f t="shared" si="1"/>
        <v>11984999</v>
      </c>
    </row>
    <row r="85" spans="1:8" ht="25.5">
      <c r="A85" s="1146" t="s">
        <v>1300</v>
      </c>
      <c r="B85" s="1147" t="s">
        <v>1301</v>
      </c>
      <c r="C85" s="1192">
        <v>0</v>
      </c>
      <c r="D85" s="1148">
        <v>0</v>
      </c>
      <c r="E85" s="1148">
        <v>0</v>
      </c>
      <c r="F85" s="1148">
        <v>0</v>
      </c>
      <c r="G85" s="1149">
        <v>0</v>
      </c>
      <c r="H85" s="1166">
        <f t="shared" si="1"/>
        <v>0</v>
      </c>
    </row>
    <row r="86" spans="1:8" ht="25.5">
      <c r="A86" s="1146" t="s">
        <v>1302</v>
      </c>
      <c r="B86" s="1147" t="s">
        <v>1303</v>
      </c>
      <c r="C86" s="1192">
        <v>0</v>
      </c>
      <c r="D86" s="1148">
        <v>0</v>
      </c>
      <c r="E86" s="1148">
        <v>0</v>
      </c>
      <c r="F86" s="1148">
        <v>0</v>
      </c>
      <c r="G86" s="1149">
        <v>0</v>
      </c>
      <c r="H86" s="1166">
        <f t="shared" si="1"/>
        <v>0</v>
      </c>
    </row>
    <row r="87" spans="1:8" ht="14.25" customHeight="1">
      <c r="A87" s="1146" t="s">
        <v>1304</v>
      </c>
      <c r="B87" s="1147" t="s">
        <v>1305</v>
      </c>
      <c r="C87" s="1192">
        <v>0</v>
      </c>
      <c r="D87" s="1148">
        <v>0</v>
      </c>
      <c r="E87" s="1148">
        <v>0</v>
      </c>
      <c r="F87" s="1148">
        <v>0</v>
      </c>
      <c r="G87" s="1149">
        <v>0</v>
      </c>
      <c r="H87" s="1166">
        <f t="shared" si="1"/>
        <v>0</v>
      </c>
    </row>
    <row r="88" spans="1:8" ht="25.5">
      <c r="A88" s="1146" t="s">
        <v>1306</v>
      </c>
      <c r="B88" s="1147" t="s">
        <v>1307</v>
      </c>
      <c r="C88" s="1192">
        <v>0</v>
      </c>
      <c r="D88" s="1148">
        <v>0</v>
      </c>
      <c r="E88" s="1148">
        <v>0</v>
      </c>
      <c r="F88" s="1148">
        <v>0</v>
      </c>
      <c r="G88" s="1149">
        <v>0</v>
      </c>
      <c r="H88" s="1166">
        <f t="shared" si="1"/>
        <v>0</v>
      </c>
    </row>
    <row r="89" spans="1:8" ht="12.75">
      <c r="A89" s="1146" t="s">
        <v>1308</v>
      </c>
      <c r="B89" s="1147" t="s">
        <v>1309</v>
      </c>
      <c r="C89" s="1192">
        <v>0</v>
      </c>
      <c r="D89" s="1148">
        <v>0</v>
      </c>
      <c r="E89" s="1148">
        <v>0</v>
      </c>
      <c r="F89" s="1148">
        <v>0</v>
      </c>
      <c r="G89" s="1149">
        <v>0</v>
      </c>
      <c r="H89" s="1166">
        <f t="shared" si="1"/>
        <v>0</v>
      </c>
    </row>
    <row r="90" spans="1:8" ht="25.5">
      <c r="A90" s="1146" t="s">
        <v>1310</v>
      </c>
      <c r="B90" s="1147" t="s">
        <v>1311</v>
      </c>
      <c r="C90" s="1192">
        <v>0</v>
      </c>
      <c r="D90" s="1148">
        <v>0</v>
      </c>
      <c r="E90" s="1148">
        <v>0</v>
      </c>
      <c r="F90" s="1148">
        <v>0</v>
      </c>
      <c r="G90" s="1149">
        <v>0</v>
      </c>
      <c r="H90" s="1166">
        <f t="shared" si="1"/>
        <v>0</v>
      </c>
    </row>
    <row r="91" spans="1:8" ht="25.5">
      <c r="A91" s="1146" t="s">
        <v>1312</v>
      </c>
      <c r="B91" s="1147" t="s">
        <v>1313</v>
      </c>
      <c r="C91" s="1192">
        <v>0</v>
      </c>
      <c r="D91" s="1148">
        <v>0</v>
      </c>
      <c r="E91" s="1148">
        <v>0</v>
      </c>
      <c r="F91" s="1148">
        <v>0</v>
      </c>
      <c r="G91" s="1149">
        <v>0</v>
      </c>
      <c r="H91" s="1166">
        <f t="shared" si="1"/>
        <v>0</v>
      </c>
    </row>
    <row r="92" spans="1:8" ht="25.5">
      <c r="A92" s="1146" t="s">
        <v>1314</v>
      </c>
      <c r="B92" s="1147" t="s">
        <v>1315</v>
      </c>
      <c r="C92" s="1192">
        <v>0</v>
      </c>
      <c r="D92" s="1148">
        <v>0</v>
      </c>
      <c r="E92" s="1148">
        <v>0</v>
      </c>
      <c r="F92" s="1148">
        <v>0</v>
      </c>
      <c r="G92" s="1149">
        <v>0</v>
      </c>
      <c r="H92" s="1166">
        <f t="shared" si="1"/>
        <v>0</v>
      </c>
    </row>
    <row r="93" spans="1:8" ht="38.25">
      <c r="A93" s="1146" t="s">
        <v>1316</v>
      </c>
      <c r="B93" s="1147" t="s">
        <v>1317</v>
      </c>
      <c r="C93" s="1192">
        <v>0</v>
      </c>
      <c r="D93" s="1148">
        <v>0</v>
      </c>
      <c r="E93" s="1148">
        <v>0</v>
      </c>
      <c r="F93" s="1148">
        <v>0</v>
      </c>
      <c r="G93" s="1149">
        <v>0</v>
      </c>
      <c r="H93" s="1166">
        <f t="shared" si="1"/>
        <v>0</v>
      </c>
    </row>
    <row r="94" spans="1:8" ht="25.5">
      <c r="A94" s="1146" t="s">
        <v>1318</v>
      </c>
      <c r="B94" s="1147" t="s">
        <v>1319</v>
      </c>
      <c r="C94" s="1192">
        <v>0</v>
      </c>
      <c r="D94" s="1148">
        <v>0</v>
      </c>
      <c r="E94" s="1148">
        <v>0</v>
      </c>
      <c r="F94" s="1148">
        <v>0</v>
      </c>
      <c r="G94" s="1149">
        <v>0</v>
      </c>
      <c r="H94" s="1166">
        <f t="shared" si="1"/>
        <v>0</v>
      </c>
    </row>
    <row r="95" spans="1:8" ht="25.5">
      <c r="A95" s="1146" t="s">
        <v>1320</v>
      </c>
      <c r="B95" s="1147" t="s">
        <v>1321</v>
      </c>
      <c r="C95" s="1192">
        <v>0</v>
      </c>
      <c r="D95" s="1148">
        <v>0</v>
      </c>
      <c r="E95" s="1148">
        <v>0</v>
      </c>
      <c r="F95" s="1148">
        <v>0</v>
      </c>
      <c r="G95" s="1149">
        <v>0</v>
      </c>
      <c r="H95" s="1166">
        <f t="shared" si="1"/>
        <v>0</v>
      </c>
    </row>
    <row r="96" spans="1:8" ht="25.5">
      <c r="A96" s="1146" t="s">
        <v>1322</v>
      </c>
      <c r="B96" s="1147" t="s">
        <v>1323</v>
      </c>
      <c r="C96" s="1192">
        <v>0</v>
      </c>
      <c r="D96" s="1148">
        <v>0</v>
      </c>
      <c r="E96" s="1148">
        <v>0</v>
      </c>
      <c r="F96" s="1148">
        <v>0</v>
      </c>
      <c r="G96" s="1149">
        <v>0</v>
      </c>
      <c r="H96" s="1166">
        <f t="shared" si="1"/>
        <v>0</v>
      </c>
    </row>
    <row r="97" spans="1:8" ht="38.25">
      <c r="A97" s="1146" t="s">
        <v>1324</v>
      </c>
      <c r="B97" s="1147" t="s">
        <v>1325</v>
      </c>
      <c r="C97" s="1192">
        <v>0</v>
      </c>
      <c r="D97" s="1148">
        <v>0</v>
      </c>
      <c r="E97" s="1148">
        <v>0</v>
      </c>
      <c r="F97" s="1148">
        <v>0</v>
      </c>
      <c r="G97" s="1149">
        <v>0</v>
      </c>
      <c r="H97" s="1166">
        <f t="shared" si="1"/>
        <v>0</v>
      </c>
    </row>
    <row r="98" spans="1:8" ht="25.5">
      <c r="A98" s="1146" t="s">
        <v>1326</v>
      </c>
      <c r="B98" s="1147" t="s">
        <v>1629</v>
      </c>
      <c r="C98" s="1192">
        <v>0</v>
      </c>
      <c r="D98" s="1148">
        <v>0</v>
      </c>
      <c r="E98" s="1148">
        <v>0</v>
      </c>
      <c r="F98" s="1148">
        <v>0</v>
      </c>
      <c r="G98" s="1149">
        <v>0</v>
      </c>
      <c r="H98" s="1166">
        <f t="shared" si="1"/>
        <v>0</v>
      </c>
    </row>
    <row r="99" spans="1:8" ht="25.5">
      <c r="A99" s="1146" t="s">
        <v>1630</v>
      </c>
      <c r="B99" s="1147" t="s">
        <v>1631</v>
      </c>
      <c r="C99" s="1192">
        <v>0</v>
      </c>
      <c r="D99" s="1148">
        <v>0</v>
      </c>
      <c r="E99" s="1148">
        <v>0</v>
      </c>
      <c r="F99" s="1148">
        <v>0</v>
      </c>
      <c r="G99" s="1149">
        <v>0</v>
      </c>
      <c r="H99" s="1166">
        <f t="shared" si="1"/>
        <v>0</v>
      </c>
    </row>
    <row r="100" spans="1:8" ht="25.5">
      <c r="A100" s="1146" t="s">
        <v>1632</v>
      </c>
      <c r="B100" s="1147" t="s">
        <v>1633</v>
      </c>
      <c r="C100" s="1192">
        <v>0</v>
      </c>
      <c r="D100" s="1148">
        <v>0</v>
      </c>
      <c r="E100" s="1148">
        <v>0</v>
      </c>
      <c r="F100" s="1148">
        <v>0</v>
      </c>
      <c r="G100" s="1149">
        <v>0</v>
      </c>
      <c r="H100" s="1166">
        <f t="shared" si="1"/>
        <v>0</v>
      </c>
    </row>
    <row r="101" spans="1:8" ht="25.5">
      <c r="A101" s="1146" t="s">
        <v>1634</v>
      </c>
      <c r="B101" s="1147" t="s">
        <v>1635</v>
      </c>
      <c r="C101" s="1192">
        <v>0</v>
      </c>
      <c r="D101" s="1148">
        <v>0</v>
      </c>
      <c r="E101" s="1148">
        <v>0</v>
      </c>
      <c r="F101" s="1148">
        <v>0</v>
      </c>
      <c r="G101" s="1149">
        <v>0</v>
      </c>
      <c r="H101" s="1166">
        <f t="shared" si="1"/>
        <v>0</v>
      </c>
    </row>
    <row r="102" spans="1:8" ht="25.5">
      <c r="A102" s="1146" t="s">
        <v>1636</v>
      </c>
      <c r="B102" s="1147" t="s">
        <v>1637</v>
      </c>
      <c r="C102" s="1192">
        <v>0</v>
      </c>
      <c r="D102" s="1148">
        <v>0</v>
      </c>
      <c r="E102" s="1148">
        <v>0</v>
      </c>
      <c r="F102" s="1148">
        <v>0</v>
      </c>
      <c r="G102" s="1149">
        <v>0</v>
      </c>
      <c r="H102" s="1166">
        <f t="shared" si="1"/>
        <v>0</v>
      </c>
    </row>
    <row r="103" spans="1:8" ht="25.5">
      <c r="A103" s="1146" t="s">
        <v>1638</v>
      </c>
      <c r="B103" s="1147" t="s">
        <v>1639</v>
      </c>
      <c r="C103" s="1192">
        <v>0</v>
      </c>
      <c r="D103" s="1148">
        <v>0</v>
      </c>
      <c r="E103" s="1148">
        <v>0</v>
      </c>
      <c r="F103" s="1148">
        <v>0</v>
      </c>
      <c r="G103" s="1149">
        <v>0</v>
      </c>
      <c r="H103" s="1166">
        <f t="shared" si="1"/>
        <v>0</v>
      </c>
    </row>
    <row r="104" spans="1:8" ht="25.5">
      <c r="A104" s="1146" t="s">
        <v>1640</v>
      </c>
      <c r="B104" s="1147" t="s">
        <v>1641</v>
      </c>
      <c r="C104" s="1192">
        <v>0</v>
      </c>
      <c r="D104" s="1148">
        <v>0</v>
      </c>
      <c r="E104" s="1148">
        <v>0</v>
      </c>
      <c r="F104" s="1148">
        <v>0</v>
      </c>
      <c r="G104" s="1149">
        <v>0</v>
      </c>
      <c r="H104" s="1166">
        <f t="shared" si="1"/>
        <v>0</v>
      </c>
    </row>
    <row r="105" spans="1:8" ht="25.5">
      <c r="A105" s="1146" t="s">
        <v>1642</v>
      </c>
      <c r="B105" s="1147" t="s">
        <v>1643</v>
      </c>
      <c r="C105" s="1192">
        <v>0</v>
      </c>
      <c r="D105" s="1148">
        <v>0</v>
      </c>
      <c r="E105" s="1148">
        <v>0</v>
      </c>
      <c r="F105" s="1148">
        <v>0</v>
      </c>
      <c r="G105" s="1149">
        <v>0</v>
      </c>
      <c r="H105" s="1166">
        <f t="shared" si="1"/>
        <v>0</v>
      </c>
    </row>
    <row r="106" spans="1:8" ht="25.5">
      <c r="A106" s="1146" t="s">
        <v>1644</v>
      </c>
      <c r="B106" s="1147" t="s">
        <v>1645</v>
      </c>
      <c r="C106" s="1192">
        <v>0</v>
      </c>
      <c r="D106" s="1148">
        <v>0</v>
      </c>
      <c r="E106" s="1148">
        <v>0</v>
      </c>
      <c r="F106" s="1148">
        <v>0</v>
      </c>
      <c r="G106" s="1149">
        <v>0</v>
      </c>
      <c r="H106" s="1166">
        <f t="shared" si="1"/>
        <v>0</v>
      </c>
    </row>
    <row r="107" spans="1:8" s="1" customFormat="1" ht="12.75">
      <c r="A107" s="1150" t="s">
        <v>1766</v>
      </c>
      <c r="B107" s="1151" t="s">
        <v>1767</v>
      </c>
      <c r="C107" s="1193">
        <v>76317483</v>
      </c>
      <c r="D107" s="1152">
        <v>225737</v>
      </c>
      <c r="E107" s="1152">
        <v>96694</v>
      </c>
      <c r="F107" s="1152">
        <v>160000</v>
      </c>
      <c r="G107" s="1153">
        <v>161000</v>
      </c>
      <c r="H107" s="1167">
        <f t="shared" si="1"/>
        <v>76960914</v>
      </c>
    </row>
    <row r="108" spans="1:8" ht="25.5">
      <c r="A108" s="1146" t="s">
        <v>1646</v>
      </c>
      <c r="B108" s="1147" t="s">
        <v>1647</v>
      </c>
      <c r="C108" s="1192">
        <v>0</v>
      </c>
      <c r="D108" s="1148">
        <v>0</v>
      </c>
      <c r="E108" s="1148">
        <v>0</v>
      </c>
      <c r="F108" s="1148">
        <v>0</v>
      </c>
      <c r="G108" s="1149">
        <v>0</v>
      </c>
      <c r="H108" s="1166">
        <f t="shared" si="1"/>
        <v>0</v>
      </c>
    </row>
    <row r="109" spans="1:8" ht="25.5">
      <c r="A109" s="1146" t="s">
        <v>11</v>
      </c>
      <c r="B109" s="1147" t="s">
        <v>12</v>
      </c>
      <c r="C109" s="1192">
        <v>0</v>
      </c>
      <c r="D109" s="1148">
        <v>0</v>
      </c>
      <c r="E109" s="1148">
        <v>0</v>
      </c>
      <c r="F109" s="1148">
        <v>0</v>
      </c>
      <c r="G109" s="1149">
        <v>0</v>
      </c>
      <c r="H109" s="1166">
        <f t="shared" si="1"/>
        <v>0</v>
      </c>
    </row>
    <row r="110" spans="1:8" ht="25.5">
      <c r="A110" s="1146" t="s">
        <v>13</v>
      </c>
      <c r="B110" s="1147" t="s">
        <v>14</v>
      </c>
      <c r="C110" s="1192">
        <v>0</v>
      </c>
      <c r="D110" s="1148">
        <v>0</v>
      </c>
      <c r="E110" s="1148">
        <v>0</v>
      </c>
      <c r="F110" s="1148">
        <v>0</v>
      </c>
      <c r="G110" s="1149">
        <v>0</v>
      </c>
      <c r="H110" s="1166">
        <f t="shared" si="1"/>
        <v>0</v>
      </c>
    </row>
    <row r="111" spans="1:8" ht="25.5">
      <c r="A111" s="1146" t="s">
        <v>15</v>
      </c>
      <c r="B111" s="1147" t="s">
        <v>16</v>
      </c>
      <c r="C111" s="1192">
        <v>0</v>
      </c>
      <c r="D111" s="1148">
        <v>0</v>
      </c>
      <c r="E111" s="1148">
        <v>0</v>
      </c>
      <c r="F111" s="1148">
        <v>0</v>
      </c>
      <c r="G111" s="1149">
        <v>0</v>
      </c>
      <c r="H111" s="1166">
        <f t="shared" si="1"/>
        <v>0</v>
      </c>
    </row>
    <row r="112" spans="1:8" ht="25.5">
      <c r="A112" s="1146" t="s">
        <v>17</v>
      </c>
      <c r="B112" s="1147" t="s">
        <v>18</v>
      </c>
      <c r="C112" s="1192">
        <v>0</v>
      </c>
      <c r="D112" s="1148">
        <v>0</v>
      </c>
      <c r="E112" s="1148">
        <v>0</v>
      </c>
      <c r="F112" s="1148">
        <v>0</v>
      </c>
      <c r="G112" s="1149">
        <v>0</v>
      </c>
      <c r="H112" s="1166">
        <f t="shared" si="1"/>
        <v>0</v>
      </c>
    </row>
    <row r="113" spans="1:8" ht="12.75">
      <c r="A113" s="1146" t="s">
        <v>19</v>
      </c>
      <c r="B113" s="1147" t="s">
        <v>20</v>
      </c>
      <c r="C113" s="1192">
        <v>0</v>
      </c>
      <c r="D113" s="1148">
        <v>0</v>
      </c>
      <c r="E113" s="1148">
        <v>0</v>
      </c>
      <c r="F113" s="1148">
        <v>0</v>
      </c>
      <c r="G113" s="1149">
        <v>0</v>
      </c>
      <c r="H113" s="1166">
        <f t="shared" si="1"/>
        <v>0</v>
      </c>
    </row>
    <row r="114" spans="1:8" ht="25.5">
      <c r="A114" s="1146" t="s">
        <v>21</v>
      </c>
      <c r="B114" s="1147" t="s">
        <v>22</v>
      </c>
      <c r="C114" s="1192">
        <v>0</v>
      </c>
      <c r="D114" s="1148">
        <v>0</v>
      </c>
      <c r="E114" s="1148">
        <v>0</v>
      </c>
      <c r="F114" s="1148">
        <v>0</v>
      </c>
      <c r="G114" s="1149">
        <v>0</v>
      </c>
      <c r="H114" s="1166">
        <f t="shared" si="1"/>
        <v>0</v>
      </c>
    </row>
    <row r="115" spans="1:8" ht="25.5">
      <c r="A115" s="1146" t="s">
        <v>23</v>
      </c>
      <c r="B115" s="1147" t="s">
        <v>24</v>
      </c>
      <c r="C115" s="1192">
        <v>0</v>
      </c>
      <c r="D115" s="1148">
        <v>0</v>
      </c>
      <c r="E115" s="1148">
        <v>0</v>
      </c>
      <c r="F115" s="1148">
        <v>0</v>
      </c>
      <c r="G115" s="1149">
        <v>0</v>
      </c>
      <c r="H115" s="1166">
        <f t="shared" si="1"/>
        <v>0</v>
      </c>
    </row>
    <row r="116" spans="1:8" ht="25.5">
      <c r="A116" s="1146" t="s">
        <v>25</v>
      </c>
      <c r="B116" s="1147" t="s">
        <v>26</v>
      </c>
      <c r="C116" s="1192">
        <v>0</v>
      </c>
      <c r="D116" s="1148">
        <v>0</v>
      </c>
      <c r="E116" s="1148">
        <v>0</v>
      </c>
      <c r="F116" s="1148">
        <v>0</v>
      </c>
      <c r="G116" s="1149">
        <v>0</v>
      </c>
      <c r="H116" s="1166">
        <f t="shared" si="1"/>
        <v>0</v>
      </c>
    </row>
    <row r="117" spans="1:8" ht="25.5">
      <c r="A117" s="1146" t="s">
        <v>27</v>
      </c>
      <c r="B117" s="1147" t="s">
        <v>28</v>
      </c>
      <c r="C117" s="1192">
        <v>0</v>
      </c>
      <c r="D117" s="1148">
        <v>0</v>
      </c>
      <c r="E117" s="1148">
        <v>0</v>
      </c>
      <c r="F117" s="1148">
        <v>0</v>
      </c>
      <c r="G117" s="1149">
        <v>0</v>
      </c>
      <c r="H117" s="1166">
        <f t="shared" si="1"/>
        <v>0</v>
      </c>
    </row>
    <row r="118" spans="1:8" ht="25.5">
      <c r="A118" s="1146" t="s">
        <v>29</v>
      </c>
      <c r="B118" s="1147" t="s">
        <v>30</v>
      </c>
      <c r="C118" s="1192">
        <v>0</v>
      </c>
      <c r="D118" s="1148">
        <v>0</v>
      </c>
      <c r="E118" s="1148">
        <v>0</v>
      </c>
      <c r="F118" s="1148">
        <v>0</v>
      </c>
      <c r="G118" s="1149">
        <v>0</v>
      </c>
      <c r="H118" s="1166">
        <f t="shared" si="1"/>
        <v>0</v>
      </c>
    </row>
    <row r="119" spans="1:8" ht="25.5">
      <c r="A119" s="1146" t="s">
        <v>31</v>
      </c>
      <c r="B119" s="1147" t="s">
        <v>32</v>
      </c>
      <c r="C119" s="1192">
        <v>0</v>
      </c>
      <c r="D119" s="1148">
        <v>0</v>
      </c>
      <c r="E119" s="1148">
        <v>0</v>
      </c>
      <c r="F119" s="1148">
        <v>0</v>
      </c>
      <c r="G119" s="1149">
        <v>0</v>
      </c>
      <c r="H119" s="1166">
        <f t="shared" si="1"/>
        <v>0</v>
      </c>
    </row>
    <row r="120" spans="1:8" ht="25.5">
      <c r="A120" s="1146" t="s">
        <v>33</v>
      </c>
      <c r="B120" s="1147" t="s">
        <v>34</v>
      </c>
      <c r="C120" s="1192">
        <v>0</v>
      </c>
      <c r="D120" s="1148">
        <v>0</v>
      </c>
      <c r="E120" s="1148">
        <v>0</v>
      </c>
      <c r="F120" s="1148">
        <v>0</v>
      </c>
      <c r="G120" s="1149">
        <v>0</v>
      </c>
      <c r="H120" s="1166">
        <f t="shared" si="1"/>
        <v>0</v>
      </c>
    </row>
    <row r="121" spans="1:8" ht="25.5">
      <c r="A121" s="1146" t="s">
        <v>35</v>
      </c>
      <c r="B121" s="1147" t="s">
        <v>36</v>
      </c>
      <c r="C121" s="1192">
        <v>0</v>
      </c>
      <c r="D121" s="1148">
        <v>0</v>
      </c>
      <c r="E121" s="1148">
        <v>0</v>
      </c>
      <c r="F121" s="1148">
        <v>0</v>
      </c>
      <c r="G121" s="1149">
        <v>0</v>
      </c>
      <c r="H121" s="1166">
        <f t="shared" si="1"/>
        <v>0</v>
      </c>
    </row>
    <row r="122" spans="1:8" ht="15.75" customHeight="1">
      <c r="A122" s="1146" t="s">
        <v>37</v>
      </c>
      <c r="B122" s="1147" t="s">
        <v>38</v>
      </c>
      <c r="C122" s="1192">
        <v>0</v>
      </c>
      <c r="D122" s="1148">
        <v>0</v>
      </c>
      <c r="E122" s="1148">
        <v>0</v>
      </c>
      <c r="F122" s="1148">
        <v>0</v>
      </c>
      <c r="G122" s="1149">
        <v>0</v>
      </c>
      <c r="H122" s="1166">
        <f t="shared" si="1"/>
        <v>0</v>
      </c>
    </row>
    <row r="123" spans="1:8" ht="25.5">
      <c r="A123" s="1146" t="s">
        <v>39</v>
      </c>
      <c r="B123" s="1147" t="s">
        <v>40</v>
      </c>
      <c r="C123" s="1192">
        <v>0</v>
      </c>
      <c r="D123" s="1148">
        <v>0</v>
      </c>
      <c r="E123" s="1148">
        <v>0</v>
      </c>
      <c r="F123" s="1148">
        <v>0</v>
      </c>
      <c r="G123" s="1149">
        <v>0</v>
      </c>
      <c r="H123" s="1166">
        <f t="shared" si="1"/>
        <v>0</v>
      </c>
    </row>
    <row r="124" spans="1:8" ht="25.5">
      <c r="A124" s="1146" t="s">
        <v>41</v>
      </c>
      <c r="B124" s="1147" t="s">
        <v>42</v>
      </c>
      <c r="C124" s="1192">
        <v>0</v>
      </c>
      <c r="D124" s="1148">
        <v>0</v>
      </c>
      <c r="E124" s="1148">
        <v>0</v>
      </c>
      <c r="F124" s="1148">
        <v>0</v>
      </c>
      <c r="G124" s="1149">
        <v>0</v>
      </c>
      <c r="H124" s="1166">
        <f t="shared" si="1"/>
        <v>0</v>
      </c>
    </row>
    <row r="125" spans="1:8" ht="25.5">
      <c r="A125" s="1146" t="s">
        <v>43</v>
      </c>
      <c r="B125" s="1147" t="s">
        <v>44</v>
      </c>
      <c r="C125" s="1192">
        <v>0</v>
      </c>
      <c r="D125" s="1148">
        <v>0</v>
      </c>
      <c r="E125" s="1148">
        <v>0</v>
      </c>
      <c r="F125" s="1148">
        <v>0</v>
      </c>
      <c r="G125" s="1149">
        <v>0</v>
      </c>
      <c r="H125" s="1166">
        <f t="shared" si="1"/>
        <v>0</v>
      </c>
    </row>
    <row r="126" spans="1:8" ht="25.5">
      <c r="A126" s="1146" t="s">
        <v>45</v>
      </c>
      <c r="B126" s="1147" t="s">
        <v>46</v>
      </c>
      <c r="C126" s="1192">
        <v>0</v>
      </c>
      <c r="D126" s="1148">
        <v>0</v>
      </c>
      <c r="E126" s="1148">
        <v>0</v>
      </c>
      <c r="F126" s="1148">
        <v>0</v>
      </c>
      <c r="G126" s="1149">
        <v>0</v>
      </c>
      <c r="H126" s="1166">
        <f t="shared" si="1"/>
        <v>0</v>
      </c>
    </row>
    <row r="127" spans="1:8" ht="25.5">
      <c r="A127" s="1146" t="s">
        <v>47</v>
      </c>
      <c r="B127" s="1147" t="s">
        <v>48</v>
      </c>
      <c r="C127" s="1192">
        <v>0</v>
      </c>
      <c r="D127" s="1148">
        <v>0</v>
      </c>
      <c r="E127" s="1148">
        <v>0</v>
      </c>
      <c r="F127" s="1148">
        <v>0</v>
      </c>
      <c r="G127" s="1149">
        <v>0</v>
      </c>
      <c r="H127" s="1166">
        <f t="shared" si="1"/>
        <v>0</v>
      </c>
    </row>
    <row r="128" spans="1:8" ht="25.5">
      <c r="A128" s="1146" t="s">
        <v>49</v>
      </c>
      <c r="B128" s="1147" t="s">
        <v>50</v>
      </c>
      <c r="C128" s="1192">
        <v>0</v>
      </c>
      <c r="D128" s="1148">
        <v>0</v>
      </c>
      <c r="E128" s="1148">
        <v>0</v>
      </c>
      <c r="F128" s="1148">
        <v>0</v>
      </c>
      <c r="G128" s="1149">
        <v>0</v>
      </c>
      <c r="H128" s="1166">
        <f t="shared" si="1"/>
        <v>0</v>
      </c>
    </row>
    <row r="129" spans="1:8" s="1" customFormat="1" ht="25.5">
      <c r="A129" s="1150" t="s">
        <v>51</v>
      </c>
      <c r="B129" s="1151" t="s">
        <v>52</v>
      </c>
      <c r="C129" s="1192">
        <v>0</v>
      </c>
      <c r="D129" s="1152">
        <v>0</v>
      </c>
      <c r="E129" s="1152">
        <v>0</v>
      </c>
      <c r="F129" s="1152">
        <v>0</v>
      </c>
      <c r="G129" s="1153">
        <v>0</v>
      </c>
      <c r="H129" s="1167">
        <f t="shared" si="1"/>
        <v>0</v>
      </c>
    </row>
    <row r="130" spans="1:8" ht="25.5">
      <c r="A130" s="1146" t="s">
        <v>53</v>
      </c>
      <c r="B130" s="1147" t="s">
        <v>54</v>
      </c>
      <c r="C130" s="1192">
        <v>0</v>
      </c>
      <c r="D130" s="1148">
        <v>0</v>
      </c>
      <c r="E130" s="1148">
        <v>0</v>
      </c>
      <c r="F130" s="1148">
        <v>0</v>
      </c>
      <c r="G130" s="1149">
        <v>0</v>
      </c>
      <c r="H130" s="1166">
        <f t="shared" si="1"/>
        <v>0</v>
      </c>
    </row>
    <row r="131" spans="1:8" ht="25.5">
      <c r="A131" s="1146" t="s">
        <v>55</v>
      </c>
      <c r="B131" s="1147" t="s">
        <v>56</v>
      </c>
      <c r="C131" s="1192">
        <v>0</v>
      </c>
      <c r="D131" s="1148">
        <v>0</v>
      </c>
      <c r="E131" s="1148">
        <v>0</v>
      </c>
      <c r="F131" s="1148">
        <v>0</v>
      </c>
      <c r="G131" s="1149">
        <v>0</v>
      </c>
      <c r="H131" s="1166">
        <f t="shared" si="1"/>
        <v>0</v>
      </c>
    </row>
    <row r="132" spans="1:8" ht="25.5">
      <c r="A132" s="1146" t="s">
        <v>57</v>
      </c>
      <c r="B132" s="1147" t="s">
        <v>58</v>
      </c>
      <c r="C132" s="1192">
        <v>0</v>
      </c>
      <c r="D132" s="1148">
        <v>0</v>
      </c>
      <c r="E132" s="1148">
        <v>0</v>
      </c>
      <c r="F132" s="1148">
        <v>0</v>
      </c>
      <c r="G132" s="1149">
        <v>0</v>
      </c>
      <c r="H132" s="1166">
        <f t="shared" si="1"/>
        <v>0</v>
      </c>
    </row>
    <row r="133" spans="1:8" ht="25.5">
      <c r="A133" s="1146" t="s">
        <v>59</v>
      </c>
      <c r="B133" s="1147" t="s">
        <v>60</v>
      </c>
      <c r="C133" s="1192">
        <v>0</v>
      </c>
      <c r="D133" s="1148">
        <v>0</v>
      </c>
      <c r="E133" s="1148">
        <v>0</v>
      </c>
      <c r="F133" s="1148">
        <v>0</v>
      </c>
      <c r="G133" s="1149">
        <v>0</v>
      </c>
      <c r="H133" s="1166">
        <f t="shared" si="1"/>
        <v>0</v>
      </c>
    </row>
    <row r="134" spans="1:8" ht="25.5">
      <c r="A134" s="1146" t="s">
        <v>61</v>
      </c>
      <c r="B134" s="1147" t="s">
        <v>62</v>
      </c>
      <c r="C134" s="1192">
        <v>0</v>
      </c>
      <c r="D134" s="1148">
        <v>0</v>
      </c>
      <c r="E134" s="1148">
        <v>0</v>
      </c>
      <c r="F134" s="1148">
        <v>0</v>
      </c>
      <c r="G134" s="1149">
        <v>0</v>
      </c>
      <c r="H134" s="1166">
        <f t="shared" si="1"/>
        <v>0</v>
      </c>
    </row>
    <row r="135" spans="1:8" ht="25.5">
      <c r="A135" s="1146" t="s">
        <v>63</v>
      </c>
      <c r="B135" s="1147" t="s">
        <v>1736</v>
      </c>
      <c r="C135" s="1192">
        <v>0</v>
      </c>
      <c r="D135" s="1148">
        <v>0</v>
      </c>
      <c r="E135" s="1148">
        <v>0</v>
      </c>
      <c r="F135" s="1148">
        <v>0</v>
      </c>
      <c r="G135" s="1149">
        <v>0</v>
      </c>
      <c r="H135" s="1166">
        <f t="shared" si="1"/>
        <v>0</v>
      </c>
    </row>
    <row r="136" spans="1:8" ht="25.5">
      <c r="A136" s="1146" t="s">
        <v>1737</v>
      </c>
      <c r="B136" s="1147" t="s">
        <v>1738</v>
      </c>
      <c r="C136" s="1192">
        <v>0</v>
      </c>
      <c r="D136" s="1148">
        <v>0</v>
      </c>
      <c r="E136" s="1148">
        <v>0</v>
      </c>
      <c r="F136" s="1148">
        <v>0</v>
      </c>
      <c r="G136" s="1149">
        <v>0</v>
      </c>
      <c r="H136" s="1166">
        <f t="shared" si="1"/>
        <v>0</v>
      </c>
    </row>
    <row r="137" spans="1:8" ht="38.25">
      <c r="A137" s="1146" t="s">
        <v>1739</v>
      </c>
      <c r="B137" s="1147" t="s">
        <v>1740</v>
      </c>
      <c r="C137" s="1192">
        <v>0</v>
      </c>
      <c r="D137" s="1148">
        <v>0</v>
      </c>
      <c r="E137" s="1148">
        <v>0</v>
      </c>
      <c r="F137" s="1148">
        <v>0</v>
      </c>
      <c r="G137" s="1149">
        <v>0</v>
      </c>
      <c r="H137" s="1166">
        <f aca="true" t="shared" si="2" ref="H137:H200">SUM(C137:G137)</f>
        <v>0</v>
      </c>
    </row>
    <row r="138" spans="1:8" ht="25.5">
      <c r="A138" s="1146" t="s">
        <v>1741</v>
      </c>
      <c r="B138" s="1147" t="s">
        <v>1742</v>
      </c>
      <c r="C138" s="1192">
        <v>0</v>
      </c>
      <c r="D138" s="1148">
        <v>0</v>
      </c>
      <c r="E138" s="1148">
        <v>0</v>
      </c>
      <c r="F138" s="1148">
        <v>0</v>
      </c>
      <c r="G138" s="1149">
        <v>0</v>
      </c>
      <c r="H138" s="1166">
        <f t="shared" si="2"/>
        <v>0</v>
      </c>
    </row>
    <row r="139" spans="1:8" ht="25.5">
      <c r="A139" s="1146" t="s">
        <v>1768</v>
      </c>
      <c r="B139" s="1147" t="s">
        <v>1769</v>
      </c>
      <c r="C139" s="1192">
        <v>5160977</v>
      </c>
      <c r="D139" s="1148">
        <v>0</v>
      </c>
      <c r="E139" s="1148">
        <v>0</v>
      </c>
      <c r="F139" s="1148">
        <v>0</v>
      </c>
      <c r="G139" s="1149">
        <v>0</v>
      </c>
      <c r="H139" s="1166">
        <f t="shared" si="2"/>
        <v>5160977</v>
      </c>
    </row>
    <row r="140" spans="1:8" ht="25.5">
      <c r="A140" s="1146" t="s">
        <v>1743</v>
      </c>
      <c r="B140" s="1147" t="s">
        <v>1744</v>
      </c>
      <c r="C140" s="1192">
        <v>0</v>
      </c>
      <c r="D140" s="1148">
        <v>0</v>
      </c>
      <c r="E140" s="1148">
        <v>0</v>
      </c>
      <c r="F140" s="1148">
        <v>0</v>
      </c>
      <c r="G140" s="1149">
        <v>0</v>
      </c>
      <c r="H140" s="1166">
        <f t="shared" si="2"/>
        <v>0</v>
      </c>
    </row>
    <row r="141" spans="1:8" ht="38.25">
      <c r="A141" s="1146" t="s">
        <v>1745</v>
      </c>
      <c r="B141" s="1147" t="s">
        <v>1746</v>
      </c>
      <c r="C141" s="1192">
        <v>0</v>
      </c>
      <c r="D141" s="1148">
        <v>0</v>
      </c>
      <c r="E141" s="1148">
        <v>0</v>
      </c>
      <c r="F141" s="1148">
        <v>0</v>
      </c>
      <c r="G141" s="1149">
        <v>0</v>
      </c>
      <c r="H141" s="1166">
        <f t="shared" si="2"/>
        <v>0</v>
      </c>
    </row>
    <row r="142" spans="1:8" ht="25.5">
      <c r="A142" s="1146" t="s">
        <v>1770</v>
      </c>
      <c r="B142" s="1147" t="s">
        <v>1771</v>
      </c>
      <c r="C142" s="1192">
        <v>5160977</v>
      </c>
      <c r="D142" s="1148">
        <v>0</v>
      </c>
      <c r="E142" s="1148">
        <v>0</v>
      </c>
      <c r="F142" s="1148">
        <v>0</v>
      </c>
      <c r="G142" s="1149">
        <v>0</v>
      </c>
      <c r="H142" s="1166">
        <f t="shared" si="2"/>
        <v>5160977</v>
      </c>
    </row>
    <row r="143" spans="1:8" ht="25.5">
      <c r="A143" s="1146" t="s">
        <v>1747</v>
      </c>
      <c r="B143" s="1147" t="s">
        <v>1748</v>
      </c>
      <c r="C143" s="1192">
        <v>0</v>
      </c>
      <c r="D143" s="1148">
        <v>0</v>
      </c>
      <c r="E143" s="1148">
        <v>0</v>
      </c>
      <c r="F143" s="1148">
        <v>0</v>
      </c>
      <c r="G143" s="1149">
        <v>0</v>
      </c>
      <c r="H143" s="1166">
        <f t="shared" si="2"/>
        <v>0</v>
      </c>
    </row>
    <row r="144" spans="1:8" ht="25.5">
      <c r="A144" s="1146" t="s">
        <v>1749</v>
      </c>
      <c r="B144" s="1147" t="s">
        <v>1750</v>
      </c>
      <c r="C144" s="1192">
        <v>0</v>
      </c>
      <c r="D144" s="1148">
        <v>0</v>
      </c>
      <c r="E144" s="1148">
        <v>0</v>
      </c>
      <c r="F144" s="1148">
        <v>0</v>
      </c>
      <c r="G144" s="1149">
        <v>0</v>
      </c>
      <c r="H144" s="1166">
        <f t="shared" si="2"/>
        <v>0</v>
      </c>
    </row>
    <row r="145" spans="1:8" ht="25.5">
      <c r="A145" s="1146" t="s">
        <v>1751</v>
      </c>
      <c r="B145" s="1147" t="s">
        <v>1752</v>
      </c>
      <c r="C145" s="1192">
        <v>0</v>
      </c>
      <c r="D145" s="1148">
        <v>0</v>
      </c>
      <c r="E145" s="1148">
        <v>0</v>
      </c>
      <c r="F145" s="1148">
        <v>0</v>
      </c>
      <c r="G145" s="1149">
        <v>0</v>
      </c>
      <c r="H145" s="1166">
        <f t="shared" si="2"/>
        <v>0</v>
      </c>
    </row>
    <row r="146" spans="1:8" ht="25.5">
      <c r="A146" s="1146" t="s">
        <v>1753</v>
      </c>
      <c r="B146" s="1147" t="s">
        <v>1754</v>
      </c>
      <c r="C146" s="1192">
        <v>0</v>
      </c>
      <c r="D146" s="1148">
        <v>0</v>
      </c>
      <c r="E146" s="1148">
        <v>0</v>
      </c>
      <c r="F146" s="1148">
        <v>0</v>
      </c>
      <c r="G146" s="1149">
        <v>0</v>
      </c>
      <c r="H146" s="1166">
        <f t="shared" si="2"/>
        <v>0</v>
      </c>
    </row>
    <row r="147" spans="1:8" ht="25.5">
      <c r="A147" s="1146" t="s">
        <v>1772</v>
      </c>
      <c r="B147" s="1147" t="s">
        <v>1755</v>
      </c>
      <c r="C147" s="1192">
        <v>0</v>
      </c>
      <c r="D147" s="1148">
        <v>0</v>
      </c>
      <c r="E147" s="1148">
        <v>0</v>
      </c>
      <c r="F147" s="1148">
        <v>0</v>
      </c>
      <c r="G147" s="1149">
        <v>0</v>
      </c>
      <c r="H147" s="1166">
        <f t="shared" si="2"/>
        <v>0</v>
      </c>
    </row>
    <row r="148" spans="1:8" s="1" customFormat="1" ht="14.25" customHeight="1">
      <c r="A148" s="1150" t="s">
        <v>1774</v>
      </c>
      <c r="B148" s="1151" t="s">
        <v>1773</v>
      </c>
      <c r="C148" s="1193">
        <v>5160977</v>
      </c>
      <c r="D148" s="1152">
        <v>0</v>
      </c>
      <c r="E148" s="1152">
        <v>0</v>
      </c>
      <c r="F148" s="1152">
        <v>0</v>
      </c>
      <c r="G148" s="1153">
        <v>0</v>
      </c>
      <c r="H148" s="1167">
        <f t="shared" si="2"/>
        <v>5160977</v>
      </c>
    </row>
    <row r="149" spans="1:8" ht="12.75">
      <c r="A149" s="1146" t="s">
        <v>1756</v>
      </c>
      <c r="B149" s="1147" t="s">
        <v>1775</v>
      </c>
      <c r="C149" s="1192">
        <v>700272</v>
      </c>
      <c r="D149" s="1148">
        <v>390499</v>
      </c>
      <c r="E149" s="1148">
        <v>343333</v>
      </c>
      <c r="F149" s="1148">
        <v>80000</v>
      </c>
      <c r="G149" s="1149">
        <v>0</v>
      </c>
      <c r="H149" s="1166">
        <f t="shared" si="2"/>
        <v>1514104</v>
      </c>
    </row>
    <row r="150" spans="1:8" ht="12.75">
      <c r="A150" s="1146" t="s">
        <v>1757</v>
      </c>
      <c r="B150" s="1147" t="s">
        <v>1758</v>
      </c>
      <c r="C150" s="1192">
        <v>0</v>
      </c>
      <c r="D150" s="1148">
        <v>0</v>
      </c>
      <c r="E150" s="1148">
        <v>0</v>
      </c>
      <c r="F150" s="1148">
        <v>0</v>
      </c>
      <c r="G150" s="1149">
        <v>0</v>
      </c>
      <c r="H150" s="1166">
        <f t="shared" si="2"/>
        <v>0</v>
      </c>
    </row>
    <row r="151" spans="1:8" ht="12.75">
      <c r="A151" s="1146" t="s">
        <v>1759</v>
      </c>
      <c r="B151" s="1147" t="s">
        <v>1760</v>
      </c>
      <c r="C151" s="1192">
        <v>0</v>
      </c>
      <c r="D151" s="1148">
        <v>0</v>
      </c>
      <c r="E151" s="1148">
        <v>0</v>
      </c>
      <c r="F151" s="1148">
        <v>0</v>
      </c>
      <c r="G151" s="1149">
        <v>0</v>
      </c>
      <c r="H151" s="1166">
        <f t="shared" si="2"/>
        <v>0</v>
      </c>
    </row>
    <row r="152" spans="1:8" ht="12.75">
      <c r="A152" s="1146" t="s">
        <v>1761</v>
      </c>
      <c r="B152" s="1147" t="s">
        <v>91</v>
      </c>
      <c r="C152" s="1192">
        <v>0</v>
      </c>
      <c r="D152" s="1148">
        <v>0</v>
      </c>
      <c r="E152" s="1148">
        <v>0</v>
      </c>
      <c r="F152" s="1148">
        <v>0</v>
      </c>
      <c r="G152" s="1149">
        <v>0</v>
      </c>
      <c r="H152" s="1166">
        <f t="shared" si="2"/>
        <v>0</v>
      </c>
    </row>
    <row r="153" spans="1:8" ht="12.75">
      <c r="A153" s="1146" t="s">
        <v>1776</v>
      </c>
      <c r="B153" s="1147" t="s">
        <v>92</v>
      </c>
      <c r="C153" s="1192">
        <v>0</v>
      </c>
      <c r="D153" s="1148">
        <v>0</v>
      </c>
      <c r="E153" s="1148">
        <v>0</v>
      </c>
      <c r="F153" s="1148">
        <v>0</v>
      </c>
      <c r="G153" s="1149">
        <v>0</v>
      </c>
      <c r="H153" s="1166">
        <f t="shared" si="2"/>
        <v>0</v>
      </c>
    </row>
    <row r="154" spans="1:8" ht="12.75">
      <c r="A154" s="1146" t="s">
        <v>93</v>
      </c>
      <c r="B154" s="1147" t="s">
        <v>1777</v>
      </c>
      <c r="C154" s="1192">
        <v>80000</v>
      </c>
      <c r="D154" s="1148">
        <v>390499</v>
      </c>
      <c r="E154" s="1148">
        <v>343333</v>
      </c>
      <c r="F154" s="1148">
        <v>80000</v>
      </c>
      <c r="G154" s="1149">
        <v>0</v>
      </c>
      <c r="H154" s="1166">
        <f t="shared" si="2"/>
        <v>893832</v>
      </c>
    </row>
    <row r="155" spans="1:8" ht="12.75">
      <c r="A155" s="1146" t="s">
        <v>94</v>
      </c>
      <c r="B155" s="1147" t="s">
        <v>95</v>
      </c>
      <c r="C155" s="1192">
        <v>620272</v>
      </c>
      <c r="D155" s="1148">
        <v>0</v>
      </c>
      <c r="E155" s="1148">
        <v>0</v>
      </c>
      <c r="F155" s="1148">
        <v>0</v>
      </c>
      <c r="G155" s="1149">
        <v>0</v>
      </c>
      <c r="H155" s="1166">
        <f t="shared" si="2"/>
        <v>620272</v>
      </c>
    </row>
    <row r="156" spans="1:8" ht="12.75">
      <c r="A156" s="1146" t="s">
        <v>96</v>
      </c>
      <c r="B156" s="1147" t="s">
        <v>97</v>
      </c>
      <c r="C156" s="1192">
        <v>0</v>
      </c>
      <c r="D156" s="1148">
        <v>0</v>
      </c>
      <c r="E156" s="1148">
        <v>0</v>
      </c>
      <c r="F156" s="1148">
        <v>0</v>
      </c>
      <c r="G156" s="1149">
        <v>0</v>
      </c>
      <c r="H156" s="1166">
        <f t="shared" si="2"/>
        <v>0</v>
      </c>
    </row>
    <row r="157" spans="1:8" ht="12.75">
      <c r="A157" s="1146" t="s">
        <v>98</v>
      </c>
      <c r="B157" s="1147" t="s">
        <v>99</v>
      </c>
      <c r="C157" s="1192">
        <v>0</v>
      </c>
      <c r="D157" s="1148">
        <v>0</v>
      </c>
      <c r="E157" s="1148">
        <v>0</v>
      </c>
      <c r="F157" s="1148">
        <v>0</v>
      </c>
      <c r="G157" s="1149">
        <v>0</v>
      </c>
      <c r="H157" s="1166">
        <f t="shared" si="2"/>
        <v>0</v>
      </c>
    </row>
    <row r="158" spans="1:8" ht="12.75">
      <c r="A158" s="1146" t="s">
        <v>1778</v>
      </c>
      <c r="B158" s="1147" t="s">
        <v>100</v>
      </c>
      <c r="C158" s="1192">
        <v>0</v>
      </c>
      <c r="D158" s="1148">
        <v>0</v>
      </c>
      <c r="E158" s="1148">
        <v>0</v>
      </c>
      <c r="F158" s="1148">
        <v>0</v>
      </c>
      <c r="G158" s="1149">
        <v>0</v>
      </c>
      <c r="H158" s="1166">
        <f t="shared" si="2"/>
        <v>0</v>
      </c>
    </row>
    <row r="159" spans="1:8" ht="25.5">
      <c r="A159" s="1146" t="s">
        <v>101</v>
      </c>
      <c r="B159" s="1147" t="s">
        <v>1779</v>
      </c>
      <c r="C159" s="1192">
        <v>14521760</v>
      </c>
      <c r="D159" s="1148">
        <v>0</v>
      </c>
      <c r="E159" s="1148">
        <v>0</v>
      </c>
      <c r="F159" s="1148">
        <v>0</v>
      </c>
      <c r="G159" s="1149">
        <v>0</v>
      </c>
      <c r="H159" s="1166">
        <f t="shared" si="2"/>
        <v>14521760</v>
      </c>
    </row>
    <row r="160" spans="1:8" ht="25.5">
      <c r="A160" s="1146" t="s">
        <v>102</v>
      </c>
      <c r="B160" s="1147" t="s">
        <v>103</v>
      </c>
      <c r="C160" s="1192">
        <v>0</v>
      </c>
      <c r="D160" s="1148">
        <v>0</v>
      </c>
      <c r="E160" s="1148">
        <v>0</v>
      </c>
      <c r="F160" s="1148">
        <v>0</v>
      </c>
      <c r="G160" s="1149">
        <v>0</v>
      </c>
      <c r="H160" s="1166">
        <f t="shared" si="2"/>
        <v>0</v>
      </c>
    </row>
    <row r="161" spans="1:8" ht="25.5">
      <c r="A161" s="1146" t="s">
        <v>104</v>
      </c>
      <c r="B161" s="1147" t="s">
        <v>105</v>
      </c>
      <c r="C161" s="1192">
        <v>0</v>
      </c>
      <c r="D161" s="1148">
        <v>0</v>
      </c>
      <c r="E161" s="1148">
        <v>0</v>
      </c>
      <c r="F161" s="1148">
        <v>0</v>
      </c>
      <c r="G161" s="1149">
        <v>0</v>
      </c>
      <c r="H161" s="1166">
        <f t="shared" si="2"/>
        <v>0</v>
      </c>
    </row>
    <row r="162" spans="1:8" ht="12.75">
      <c r="A162" s="1146" t="s">
        <v>106</v>
      </c>
      <c r="B162" s="1147" t="s">
        <v>107</v>
      </c>
      <c r="C162" s="1192">
        <v>0</v>
      </c>
      <c r="D162" s="1148">
        <v>0</v>
      </c>
      <c r="E162" s="1148">
        <v>0</v>
      </c>
      <c r="F162" s="1148">
        <v>0</v>
      </c>
      <c r="G162" s="1149">
        <v>0</v>
      </c>
      <c r="H162" s="1166">
        <f t="shared" si="2"/>
        <v>0</v>
      </c>
    </row>
    <row r="163" spans="1:8" ht="14.25" customHeight="1">
      <c r="A163" s="1146" t="s">
        <v>1780</v>
      </c>
      <c r="B163" s="1147" t="s">
        <v>108</v>
      </c>
      <c r="C163" s="1192">
        <v>0</v>
      </c>
      <c r="D163" s="1148">
        <v>0</v>
      </c>
      <c r="E163" s="1148">
        <v>0</v>
      </c>
      <c r="F163" s="1148">
        <v>0</v>
      </c>
      <c r="G163" s="1149">
        <v>0</v>
      </c>
      <c r="H163" s="1166">
        <f t="shared" si="2"/>
        <v>0</v>
      </c>
    </row>
    <row r="164" spans="1:8" s="1" customFormat="1" ht="12.75">
      <c r="A164" s="1150" t="s">
        <v>1782</v>
      </c>
      <c r="B164" s="1151" t="s">
        <v>1781</v>
      </c>
      <c r="C164" s="1193">
        <v>15222032</v>
      </c>
      <c r="D164" s="1152">
        <v>390499</v>
      </c>
      <c r="E164" s="1152">
        <v>343333</v>
      </c>
      <c r="F164" s="1152">
        <v>80000</v>
      </c>
      <c r="G164" s="1153">
        <v>0</v>
      </c>
      <c r="H164" s="1167">
        <f t="shared" si="2"/>
        <v>16035864</v>
      </c>
    </row>
    <row r="165" spans="1:8" s="1" customFormat="1" ht="12.75">
      <c r="A165" s="1150" t="s">
        <v>109</v>
      </c>
      <c r="B165" s="1151" t="s">
        <v>1783</v>
      </c>
      <c r="C165" s="1193">
        <v>96700492</v>
      </c>
      <c r="D165" s="1152">
        <v>616236</v>
      </c>
      <c r="E165" s="1152">
        <v>440027</v>
      </c>
      <c r="F165" s="1152">
        <v>240000</v>
      </c>
      <c r="G165" s="1153">
        <v>161000</v>
      </c>
      <c r="H165" s="1167">
        <f t="shared" si="2"/>
        <v>98157755</v>
      </c>
    </row>
    <row r="166" spans="1:8" ht="25.5">
      <c r="A166" s="1146" t="s">
        <v>110</v>
      </c>
      <c r="B166" s="1147" t="s">
        <v>111</v>
      </c>
      <c r="C166" s="1192">
        <v>0</v>
      </c>
      <c r="D166" s="1148">
        <v>0</v>
      </c>
      <c r="E166" s="1148">
        <v>0</v>
      </c>
      <c r="F166" s="1148">
        <v>0</v>
      </c>
      <c r="G166" s="1149">
        <v>0</v>
      </c>
      <c r="H166" s="1166">
        <f t="shared" si="2"/>
        <v>0</v>
      </c>
    </row>
    <row r="167" spans="1:8" ht="12.75">
      <c r="A167" s="1146" t="s">
        <v>1784</v>
      </c>
      <c r="B167" s="1147" t="s">
        <v>112</v>
      </c>
      <c r="C167" s="1192">
        <v>298841</v>
      </c>
      <c r="D167" s="1148">
        <v>66753</v>
      </c>
      <c r="E167" s="1148">
        <v>1481304</v>
      </c>
      <c r="F167" s="1148">
        <v>256166</v>
      </c>
      <c r="G167" s="1149">
        <v>1437173</v>
      </c>
      <c r="H167" s="1166">
        <f t="shared" si="2"/>
        <v>3540237</v>
      </c>
    </row>
    <row r="168" spans="1:8" ht="25.5">
      <c r="A168" s="1146" t="s">
        <v>1785</v>
      </c>
      <c r="B168" s="1147" t="s">
        <v>113</v>
      </c>
      <c r="C168" s="1192">
        <v>0</v>
      </c>
      <c r="D168" s="1148">
        <v>0</v>
      </c>
      <c r="E168" s="1148">
        <v>0</v>
      </c>
      <c r="F168" s="1148">
        <v>0</v>
      </c>
      <c r="G168" s="1149">
        <v>0</v>
      </c>
      <c r="H168" s="1166">
        <f t="shared" si="2"/>
        <v>0</v>
      </c>
    </row>
    <row r="169" spans="1:8" ht="12.75">
      <c r="A169" s="1146" t="s">
        <v>1787</v>
      </c>
      <c r="B169" s="1147" t="s">
        <v>114</v>
      </c>
      <c r="C169" s="1192">
        <v>0</v>
      </c>
      <c r="D169" s="1148">
        <v>0</v>
      </c>
      <c r="E169" s="1148">
        <v>0</v>
      </c>
      <c r="F169" s="1148">
        <v>0</v>
      </c>
      <c r="G169" s="1149">
        <v>0</v>
      </c>
      <c r="H169" s="1166">
        <f t="shared" si="2"/>
        <v>0</v>
      </c>
    </row>
    <row r="170" spans="1:8" s="1" customFormat="1" ht="25.5">
      <c r="A170" s="1150" t="s">
        <v>1789</v>
      </c>
      <c r="B170" s="1151" t="s">
        <v>115</v>
      </c>
      <c r="C170" s="1193">
        <v>298841</v>
      </c>
      <c r="D170" s="1152">
        <v>66753</v>
      </c>
      <c r="E170" s="1152">
        <v>1481304</v>
      </c>
      <c r="F170" s="1152">
        <v>256166</v>
      </c>
      <c r="G170" s="1153">
        <v>1437173</v>
      </c>
      <c r="H170" s="1167">
        <f t="shared" si="2"/>
        <v>3540237</v>
      </c>
    </row>
    <row r="171" spans="1:8" ht="12.75">
      <c r="A171" s="1146" t="s">
        <v>1791</v>
      </c>
      <c r="B171" s="1147" t="s">
        <v>116</v>
      </c>
      <c r="C171" s="1192">
        <v>0</v>
      </c>
      <c r="D171" s="1148">
        <v>0</v>
      </c>
      <c r="E171" s="1148">
        <v>0</v>
      </c>
      <c r="F171" s="1148">
        <v>0</v>
      </c>
      <c r="G171" s="1149">
        <v>0</v>
      </c>
      <c r="H171" s="1166">
        <f t="shared" si="2"/>
        <v>0</v>
      </c>
    </row>
    <row r="172" spans="1:8" ht="12.75">
      <c r="A172" s="1146" t="s">
        <v>1793</v>
      </c>
      <c r="B172" s="1147" t="s">
        <v>117</v>
      </c>
      <c r="C172" s="1192">
        <v>-394026</v>
      </c>
      <c r="D172" s="1148">
        <v>-127078</v>
      </c>
      <c r="E172" s="1148">
        <v>-1517532</v>
      </c>
      <c r="F172" s="1148">
        <v>-496375</v>
      </c>
      <c r="G172" s="1149">
        <v>-1045489</v>
      </c>
      <c r="H172" s="1166">
        <f t="shared" si="2"/>
        <v>-3580500</v>
      </c>
    </row>
    <row r="173" spans="1:8" s="1" customFormat="1" ht="12.75">
      <c r="A173" s="1150" t="s">
        <v>1795</v>
      </c>
      <c r="B173" s="1151" t="s">
        <v>118</v>
      </c>
      <c r="C173" s="1193">
        <v>-394026</v>
      </c>
      <c r="D173" s="1152">
        <v>-127078</v>
      </c>
      <c r="E173" s="1152">
        <v>-1517532</v>
      </c>
      <c r="F173" s="1152">
        <v>-496375</v>
      </c>
      <c r="G173" s="1153">
        <v>-1045489</v>
      </c>
      <c r="H173" s="1167">
        <f t="shared" si="2"/>
        <v>-3580500</v>
      </c>
    </row>
    <row r="174" spans="1:8" ht="12.75">
      <c r="A174" s="1146" t="s">
        <v>1797</v>
      </c>
      <c r="B174" s="1147" t="s">
        <v>119</v>
      </c>
      <c r="C174" s="1192">
        <v>0</v>
      </c>
      <c r="D174" s="1148">
        <v>0</v>
      </c>
      <c r="E174" s="1148">
        <v>0</v>
      </c>
      <c r="F174" s="1148">
        <v>0</v>
      </c>
      <c r="G174" s="1149">
        <v>0</v>
      </c>
      <c r="H174" s="1166">
        <f t="shared" si="2"/>
        <v>0</v>
      </c>
    </row>
    <row r="175" spans="1:8" ht="25.5">
      <c r="A175" s="1146" t="s">
        <v>1799</v>
      </c>
      <c r="B175" s="1147" t="s">
        <v>120</v>
      </c>
      <c r="C175" s="1192">
        <v>0</v>
      </c>
      <c r="D175" s="1148">
        <v>0</v>
      </c>
      <c r="E175" s="1148">
        <v>0</v>
      </c>
      <c r="F175" s="1148">
        <v>0</v>
      </c>
      <c r="G175" s="1149">
        <v>0</v>
      </c>
      <c r="H175" s="1166">
        <f t="shared" si="2"/>
        <v>0</v>
      </c>
    </row>
    <row r="176" spans="1:8" s="1" customFormat="1" ht="12.75">
      <c r="A176" s="1150" t="s">
        <v>1800</v>
      </c>
      <c r="B176" s="1151" t="s">
        <v>121</v>
      </c>
      <c r="C176" s="1193">
        <v>0</v>
      </c>
      <c r="D176" s="1152">
        <v>0</v>
      </c>
      <c r="E176" s="1152">
        <v>0</v>
      </c>
      <c r="F176" s="1152">
        <v>0</v>
      </c>
      <c r="G176" s="1153">
        <v>0</v>
      </c>
      <c r="H176" s="1167">
        <f t="shared" si="2"/>
        <v>0</v>
      </c>
    </row>
    <row r="177" spans="1:8" s="1" customFormat="1" ht="12.75">
      <c r="A177" s="1150" t="s">
        <v>1802</v>
      </c>
      <c r="B177" s="1151" t="s">
        <v>122</v>
      </c>
      <c r="C177" s="1193">
        <v>-95185</v>
      </c>
      <c r="D177" s="1152">
        <v>-60325</v>
      </c>
      <c r="E177" s="1152">
        <v>-36228</v>
      </c>
      <c r="F177" s="1152">
        <v>-240209</v>
      </c>
      <c r="G177" s="1153">
        <v>391684</v>
      </c>
      <c r="H177" s="1167">
        <f t="shared" si="2"/>
        <v>-40263</v>
      </c>
    </row>
    <row r="178" spans="1:8" ht="12.75">
      <c r="A178" s="1146" t="s">
        <v>1804</v>
      </c>
      <c r="B178" s="1147" t="s">
        <v>1786</v>
      </c>
      <c r="C178" s="1192">
        <v>593380</v>
      </c>
      <c r="D178" s="1148">
        <v>0</v>
      </c>
      <c r="E178" s="1148">
        <v>0</v>
      </c>
      <c r="F178" s="1148">
        <v>0</v>
      </c>
      <c r="G178" s="1149">
        <v>0</v>
      </c>
      <c r="H178" s="1166">
        <f t="shared" si="2"/>
        <v>593380</v>
      </c>
    </row>
    <row r="179" spans="1:8" ht="12.75">
      <c r="A179" s="1146" t="s">
        <v>1806</v>
      </c>
      <c r="B179" s="1147" t="s">
        <v>1788</v>
      </c>
      <c r="C179" s="1192">
        <v>0</v>
      </c>
      <c r="D179" s="1148">
        <v>360178</v>
      </c>
      <c r="E179" s="1148">
        <v>265554</v>
      </c>
      <c r="F179" s="1148">
        <v>18124</v>
      </c>
      <c r="G179" s="1149">
        <v>12255</v>
      </c>
      <c r="H179" s="1166">
        <f t="shared" si="2"/>
        <v>656111</v>
      </c>
    </row>
    <row r="180" spans="1:8" ht="12.75">
      <c r="A180" s="1146" t="s">
        <v>1808</v>
      </c>
      <c r="B180" s="1147" t="s">
        <v>1790</v>
      </c>
      <c r="C180" s="1192">
        <v>0</v>
      </c>
      <c r="D180" s="1148">
        <v>0</v>
      </c>
      <c r="E180" s="1148">
        <v>0</v>
      </c>
      <c r="F180" s="1148">
        <v>0</v>
      </c>
      <c r="G180" s="1149">
        <v>0</v>
      </c>
      <c r="H180" s="1166">
        <f t="shared" si="2"/>
        <v>0</v>
      </c>
    </row>
    <row r="181" spans="1:8" s="1" customFormat="1" ht="12.75">
      <c r="A181" s="1150" t="s">
        <v>1810</v>
      </c>
      <c r="B181" s="1151" t="s">
        <v>1792</v>
      </c>
      <c r="C181" s="1193">
        <v>593380</v>
      </c>
      <c r="D181" s="1152">
        <v>360178</v>
      </c>
      <c r="E181" s="1152">
        <v>265554</v>
      </c>
      <c r="F181" s="1152">
        <v>18124</v>
      </c>
      <c r="G181" s="1153">
        <v>12255</v>
      </c>
      <c r="H181" s="1167">
        <f t="shared" si="2"/>
        <v>1249491</v>
      </c>
    </row>
    <row r="182" spans="1:8" s="1" customFormat="1" ht="12.75">
      <c r="A182" s="1150" t="s">
        <v>1812</v>
      </c>
      <c r="B182" s="1151" t="s">
        <v>1794</v>
      </c>
      <c r="C182" s="1193">
        <v>5883155839</v>
      </c>
      <c r="D182" s="1152">
        <v>4927297</v>
      </c>
      <c r="E182" s="1152">
        <v>1235511</v>
      </c>
      <c r="F182" s="1152">
        <v>2038710</v>
      </c>
      <c r="G182" s="1153">
        <v>3059755</v>
      </c>
      <c r="H182" s="1167">
        <f t="shared" si="2"/>
        <v>5894417112</v>
      </c>
    </row>
    <row r="183" spans="1:8" ht="12.75">
      <c r="A183" s="1146" t="s">
        <v>123</v>
      </c>
      <c r="B183" s="1147" t="s">
        <v>1796</v>
      </c>
      <c r="C183" s="1192">
        <v>5433649430</v>
      </c>
      <c r="D183" s="1148">
        <v>24286305</v>
      </c>
      <c r="E183" s="1148">
        <v>16507864</v>
      </c>
      <c r="F183" s="1148">
        <v>23656611</v>
      </c>
      <c r="G183" s="1149">
        <v>12146553</v>
      </c>
      <c r="H183" s="1166">
        <f t="shared" si="2"/>
        <v>5510246763</v>
      </c>
    </row>
    <row r="184" spans="1:8" ht="12.75">
      <c r="A184" s="1146" t="s">
        <v>124</v>
      </c>
      <c r="B184" s="1147" t="s">
        <v>1798</v>
      </c>
      <c r="C184" s="1192">
        <v>534222419</v>
      </c>
      <c r="D184" s="1148">
        <v>0</v>
      </c>
      <c r="E184" s="1148">
        <v>0</v>
      </c>
      <c r="F184" s="1148">
        <v>0</v>
      </c>
      <c r="G184" s="1149">
        <v>0</v>
      </c>
      <c r="H184" s="1166">
        <f t="shared" si="2"/>
        <v>534222419</v>
      </c>
    </row>
    <row r="185" spans="1:8" ht="14.25" customHeight="1">
      <c r="A185" s="1146" t="s">
        <v>125</v>
      </c>
      <c r="B185" s="1147" t="s">
        <v>126</v>
      </c>
      <c r="C185" s="1192">
        <v>0</v>
      </c>
      <c r="D185" s="1148">
        <v>0</v>
      </c>
      <c r="E185" s="1148">
        <v>0</v>
      </c>
      <c r="F185" s="1148">
        <v>0</v>
      </c>
      <c r="G185" s="1149">
        <v>0</v>
      </c>
      <c r="H185" s="1166">
        <f t="shared" si="2"/>
        <v>0</v>
      </c>
    </row>
    <row r="186" spans="1:8" ht="15.75" customHeight="1">
      <c r="A186" s="1146" t="s">
        <v>127</v>
      </c>
      <c r="B186" s="1147" t="s">
        <v>128</v>
      </c>
      <c r="C186" s="1192">
        <v>0</v>
      </c>
      <c r="D186" s="1148">
        <v>0</v>
      </c>
      <c r="E186" s="1148">
        <v>0</v>
      </c>
      <c r="F186" s="1148">
        <v>0</v>
      </c>
      <c r="G186" s="1149">
        <v>0</v>
      </c>
      <c r="H186" s="1166">
        <f t="shared" si="2"/>
        <v>0</v>
      </c>
    </row>
    <row r="187" spans="1:8" ht="12.75">
      <c r="A187" s="1146" t="s">
        <v>129</v>
      </c>
      <c r="B187" s="1147" t="s">
        <v>130</v>
      </c>
      <c r="C187" s="1192">
        <v>224477010</v>
      </c>
      <c r="D187" s="1148">
        <v>1400586</v>
      </c>
      <c r="E187" s="1148">
        <v>534412</v>
      </c>
      <c r="F187" s="1148">
        <v>281066</v>
      </c>
      <c r="G187" s="1149">
        <v>420402</v>
      </c>
      <c r="H187" s="1166">
        <f t="shared" si="2"/>
        <v>227113476</v>
      </c>
    </row>
    <row r="188" spans="1:8" s="1" customFormat="1" ht="25.5">
      <c r="A188" s="1150" t="s">
        <v>131</v>
      </c>
      <c r="B188" s="1151" t="s">
        <v>132</v>
      </c>
      <c r="C188" s="1193">
        <v>224477010</v>
      </c>
      <c r="D188" s="1152">
        <v>1400586</v>
      </c>
      <c r="E188" s="1152">
        <v>534412</v>
      </c>
      <c r="F188" s="1152">
        <v>281066</v>
      </c>
      <c r="G188" s="1153">
        <v>420402</v>
      </c>
      <c r="H188" s="1167">
        <f t="shared" si="2"/>
        <v>227113476</v>
      </c>
    </row>
    <row r="189" spans="1:8" ht="12.75">
      <c r="A189" s="1146" t="s">
        <v>133</v>
      </c>
      <c r="B189" s="1147" t="s">
        <v>1801</v>
      </c>
      <c r="C189" s="1192">
        <v>-844350025</v>
      </c>
      <c r="D189" s="1148">
        <v>-28200194</v>
      </c>
      <c r="E189" s="1148">
        <v>-18410355</v>
      </c>
      <c r="F189" s="1148">
        <v>-23685384</v>
      </c>
      <c r="G189" s="1149">
        <v>-20664329</v>
      </c>
      <c r="H189" s="1166">
        <f t="shared" si="2"/>
        <v>-935310287</v>
      </c>
    </row>
    <row r="190" spans="1:8" ht="12.75">
      <c r="A190" s="1146" t="s">
        <v>134</v>
      </c>
      <c r="B190" s="1147" t="s">
        <v>1803</v>
      </c>
      <c r="C190" s="1192">
        <v>0</v>
      </c>
      <c r="D190" s="1148">
        <v>0</v>
      </c>
      <c r="E190" s="1148">
        <v>0</v>
      </c>
      <c r="F190" s="1148">
        <v>0</v>
      </c>
      <c r="G190" s="1149">
        <v>0</v>
      </c>
      <c r="H190" s="1166">
        <f t="shared" si="2"/>
        <v>0</v>
      </c>
    </row>
    <row r="191" spans="1:8" ht="12.75">
      <c r="A191" s="1146" t="s">
        <v>135</v>
      </c>
      <c r="B191" s="1147" t="s">
        <v>1805</v>
      </c>
      <c r="C191" s="1192">
        <v>-172409746</v>
      </c>
      <c r="D191" s="1148">
        <v>718998</v>
      </c>
      <c r="E191" s="1148">
        <v>-1010838</v>
      </c>
      <c r="F191" s="1148">
        <v>-804139</v>
      </c>
      <c r="G191" s="1149">
        <v>108193</v>
      </c>
      <c r="H191" s="1166">
        <f t="shared" si="2"/>
        <v>-173397532</v>
      </c>
    </row>
    <row r="192" spans="1:8" s="1" customFormat="1" ht="12.75">
      <c r="A192" s="1150" t="s">
        <v>136</v>
      </c>
      <c r="B192" s="1151" t="s">
        <v>1807</v>
      </c>
      <c r="C192" s="1193">
        <v>5175589088</v>
      </c>
      <c r="D192" s="1152">
        <v>-1794305</v>
      </c>
      <c r="E192" s="1152">
        <v>-2378917</v>
      </c>
      <c r="F192" s="1152">
        <v>-551846</v>
      </c>
      <c r="G192" s="1153">
        <v>-7989181</v>
      </c>
      <c r="H192" s="1167">
        <f t="shared" si="2"/>
        <v>5162874839</v>
      </c>
    </row>
    <row r="193" spans="1:8" ht="12.75">
      <c r="A193" s="1146" t="s">
        <v>137</v>
      </c>
      <c r="B193" s="1147" t="s">
        <v>1809</v>
      </c>
      <c r="C193" s="1192">
        <v>0</v>
      </c>
      <c r="D193" s="1148">
        <v>0</v>
      </c>
      <c r="E193" s="1148">
        <v>0</v>
      </c>
      <c r="F193" s="1148">
        <v>0</v>
      </c>
      <c r="G193" s="1149">
        <v>0</v>
      </c>
      <c r="H193" s="1166">
        <f t="shared" si="2"/>
        <v>0</v>
      </c>
    </row>
    <row r="194" spans="1:8" ht="25.5">
      <c r="A194" s="1146" t="s">
        <v>138</v>
      </c>
      <c r="B194" s="1147" t="s">
        <v>1811</v>
      </c>
      <c r="C194" s="1192">
        <v>0</v>
      </c>
      <c r="D194" s="1148">
        <v>0</v>
      </c>
      <c r="E194" s="1148">
        <v>0</v>
      </c>
      <c r="F194" s="1148">
        <v>0</v>
      </c>
      <c r="G194" s="1149">
        <v>0</v>
      </c>
      <c r="H194" s="1166">
        <f t="shared" si="2"/>
        <v>0</v>
      </c>
    </row>
    <row r="195" spans="1:8" ht="12.75">
      <c r="A195" s="1146" t="s">
        <v>139</v>
      </c>
      <c r="B195" s="1147" t="s">
        <v>1813</v>
      </c>
      <c r="C195" s="1192">
        <v>803695</v>
      </c>
      <c r="D195" s="1148">
        <v>314562</v>
      </c>
      <c r="E195" s="1148">
        <v>207352</v>
      </c>
      <c r="F195" s="1148">
        <v>0</v>
      </c>
      <c r="G195" s="1149">
        <v>0</v>
      </c>
      <c r="H195" s="1166">
        <f t="shared" si="2"/>
        <v>1325609</v>
      </c>
    </row>
    <row r="196" spans="1:8" ht="12.75">
      <c r="A196" s="1146" t="s">
        <v>140</v>
      </c>
      <c r="B196" s="1147" t="s">
        <v>141</v>
      </c>
      <c r="C196" s="1192">
        <v>0</v>
      </c>
      <c r="D196" s="1148">
        <v>0</v>
      </c>
      <c r="E196" s="1148">
        <v>0</v>
      </c>
      <c r="F196" s="1148">
        <v>0</v>
      </c>
      <c r="G196" s="1149">
        <v>0</v>
      </c>
      <c r="H196" s="1166">
        <f t="shared" si="2"/>
        <v>0</v>
      </c>
    </row>
    <row r="197" spans="1:8" ht="25.5">
      <c r="A197" s="1146" t="s">
        <v>142</v>
      </c>
      <c r="B197" s="1147" t="s">
        <v>143</v>
      </c>
      <c r="C197" s="1192">
        <v>0</v>
      </c>
      <c r="D197" s="1148">
        <v>0</v>
      </c>
      <c r="E197" s="1148">
        <v>0</v>
      </c>
      <c r="F197" s="1148">
        <v>0</v>
      </c>
      <c r="G197" s="1149">
        <v>0</v>
      </c>
      <c r="H197" s="1166">
        <f t="shared" si="2"/>
        <v>0</v>
      </c>
    </row>
    <row r="198" spans="1:8" ht="25.5">
      <c r="A198" s="1146" t="s">
        <v>144</v>
      </c>
      <c r="B198" s="1147" t="s">
        <v>145</v>
      </c>
      <c r="C198" s="1192">
        <v>0</v>
      </c>
      <c r="D198" s="1148">
        <v>0</v>
      </c>
      <c r="E198" s="1148">
        <v>0</v>
      </c>
      <c r="F198" s="1148">
        <v>0</v>
      </c>
      <c r="G198" s="1149">
        <v>0</v>
      </c>
      <c r="H198" s="1166">
        <f t="shared" si="2"/>
        <v>0</v>
      </c>
    </row>
    <row r="199" spans="1:8" ht="25.5">
      <c r="A199" s="1146" t="s">
        <v>146</v>
      </c>
      <c r="B199" s="1147" t="s">
        <v>147</v>
      </c>
      <c r="C199" s="1192">
        <v>0</v>
      </c>
      <c r="D199" s="1148">
        <v>0</v>
      </c>
      <c r="E199" s="1148">
        <v>0</v>
      </c>
      <c r="F199" s="1148">
        <v>0</v>
      </c>
      <c r="G199" s="1149">
        <v>0</v>
      </c>
      <c r="H199" s="1166">
        <f t="shared" si="2"/>
        <v>0</v>
      </c>
    </row>
    <row r="200" spans="1:8" ht="12.75">
      <c r="A200" s="1146" t="s">
        <v>148</v>
      </c>
      <c r="B200" s="1147" t="s">
        <v>149</v>
      </c>
      <c r="C200" s="1192">
        <v>0</v>
      </c>
      <c r="D200" s="1148">
        <v>0</v>
      </c>
      <c r="E200" s="1148">
        <v>0</v>
      </c>
      <c r="F200" s="1148">
        <v>0</v>
      </c>
      <c r="G200" s="1149">
        <v>0</v>
      </c>
      <c r="H200" s="1166">
        <f t="shared" si="2"/>
        <v>0</v>
      </c>
    </row>
    <row r="201" spans="1:8" ht="12.75">
      <c r="A201" s="1146" t="s">
        <v>150</v>
      </c>
      <c r="B201" s="1147" t="s">
        <v>151</v>
      </c>
      <c r="C201" s="1192">
        <v>0</v>
      </c>
      <c r="D201" s="1148">
        <v>0</v>
      </c>
      <c r="E201" s="1148">
        <v>0</v>
      </c>
      <c r="F201" s="1148">
        <v>0</v>
      </c>
      <c r="G201" s="1149">
        <v>0</v>
      </c>
      <c r="H201" s="1166">
        <f aca="true" t="shared" si="3" ref="H201:H260">SUM(C201:G201)</f>
        <v>0</v>
      </c>
    </row>
    <row r="202" spans="1:8" ht="25.5">
      <c r="A202" s="1146" t="s">
        <v>152</v>
      </c>
      <c r="B202" s="1147" t="s">
        <v>153</v>
      </c>
      <c r="C202" s="1192">
        <v>0</v>
      </c>
      <c r="D202" s="1148">
        <v>0</v>
      </c>
      <c r="E202" s="1148">
        <v>0</v>
      </c>
      <c r="F202" s="1148">
        <v>0</v>
      </c>
      <c r="G202" s="1149">
        <v>0</v>
      </c>
      <c r="H202" s="1166">
        <f t="shared" si="3"/>
        <v>0</v>
      </c>
    </row>
    <row r="203" spans="1:8" ht="25.5">
      <c r="A203" s="1146" t="s">
        <v>154</v>
      </c>
      <c r="B203" s="1147" t="s">
        <v>155</v>
      </c>
      <c r="C203" s="1192">
        <v>0</v>
      </c>
      <c r="D203" s="1148">
        <v>0</v>
      </c>
      <c r="E203" s="1148">
        <v>0</v>
      </c>
      <c r="F203" s="1148">
        <v>0</v>
      </c>
      <c r="G203" s="1149">
        <v>0</v>
      </c>
      <c r="H203" s="1166">
        <f t="shared" si="3"/>
        <v>0</v>
      </c>
    </row>
    <row r="204" spans="1:8" ht="25.5">
      <c r="A204" s="1146" t="s">
        <v>156</v>
      </c>
      <c r="B204" s="1147" t="s">
        <v>157</v>
      </c>
      <c r="C204" s="1192">
        <v>0</v>
      </c>
      <c r="D204" s="1148">
        <v>0</v>
      </c>
      <c r="E204" s="1148">
        <v>0</v>
      </c>
      <c r="F204" s="1148">
        <v>0</v>
      </c>
      <c r="G204" s="1149">
        <v>0</v>
      </c>
      <c r="H204" s="1166">
        <f t="shared" si="3"/>
        <v>0</v>
      </c>
    </row>
    <row r="205" spans="1:8" ht="25.5">
      <c r="A205" s="1146" t="s">
        <v>1814</v>
      </c>
      <c r="B205" s="1147" t="s">
        <v>1863</v>
      </c>
      <c r="C205" s="1192">
        <v>0</v>
      </c>
      <c r="D205" s="1148">
        <v>0</v>
      </c>
      <c r="E205" s="1148">
        <v>0</v>
      </c>
      <c r="F205" s="1148">
        <v>0</v>
      </c>
      <c r="G205" s="1149">
        <v>0</v>
      </c>
      <c r="H205" s="1166">
        <f t="shared" si="3"/>
        <v>0</v>
      </c>
    </row>
    <row r="206" spans="1:8" ht="25.5">
      <c r="A206" s="1146" t="s">
        <v>1864</v>
      </c>
      <c r="B206" s="1147" t="s">
        <v>1865</v>
      </c>
      <c r="C206" s="1192">
        <v>0</v>
      </c>
      <c r="D206" s="1148">
        <v>0</v>
      </c>
      <c r="E206" s="1148">
        <v>0</v>
      </c>
      <c r="F206" s="1148">
        <v>0</v>
      </c>
      <c r="G206" s="1149">
        <v>0</v>
      </c>
      <c r="H206" s="1166">
        <f t="shared" si="3"/>
        <v>0</v>
      </c>
    </row>
    <row r="207" spans="1:8" ht="25.5">
      <c r="A207" s="1146" t="s">
        <v>1866</v>
      </c>
      <c r="B207" s="1147" t="s">
        <v>1867</v>
      </c>
      <c r="C207" s="1192">
        <v>0</v>
      </c>
      <c r="D207" s="1148">
        <v>0</v>
      </c>
      <c r="E207" s="1148">
        <v>0</v>
      </c>
      <c r="F207" s="1148">
        <v>0</v>
      </c>
      <c r="G207" s="1149">
        <v>0</v>
      </c>
      <c r="H207" s="1166">
        <f t="shared" si="3"/>
        <v>0</v>
      </c>
    </row>
    <row r="208" spans="1:8" ht="15.75" customHeight="1">
      <c r="A208" s="1146" t="s">
        <v>1868</v>
      </c>
      <c r="B208" s="1147" t="s">
        <v>1869</v>
      </c>
      <c r="C208" s="1192">
        <v>0</v>
      </c>
      <c r="D208" s="1148">
        <v>0</v>
      </c>
      <c r="E208" s="1148">
        <v>0</v>
      </c>
      <c r="F208" s="1148">
        <v>0</v>
      </c>
      <c r="G208" s="1149">
        <v>0</v>
      </c>
      <c r="H208" s="1166">
        <f t="shared" si="3"/>
        <v>0</v>
      </c>
    </row>
    <row r="209" spans="1:8" ht="25.5">
      <c r="A209" s="1146" t="s">
        <v>1870</v>
      </c>
      <c r="B209" s="1147" t="s">
        <v>1871</v>
      </c>
      <c r="C209" s="1192">
        <v>0</v>
      </c>
      <c r="D209" s="1148">
        <v>0</v>
      </c>
      <c r="E209" s="1148">
        <v>0</v>
      </c>
      <c r="F209" s="1148">
        <v>0</v>
      </c>
      <c r="G209" s="1149">
        <v>0</v>
      </c>
      <c r="H209" s="1166">
        <f t="shared" si="3"/>
        <v>0</v>
      </c>
    </row>
    <row r="210" spans="1:8" ht="25.5">
      <c r="A210" s="1146" t="s">
        <v>1872</v>
      </c>
      <c r="B210" s="1147" t="s">
        <v>1873</v>
      </c>
      <c r="C210" s="1192">
        <v>0</v>
      </c>
      <c r="D210" s="1148">
        <v>0</v>
      </c>
      <c r="E210" s="1148">
        <v>0</v>
      </c>
      <c r="F210" s="1148">
        <v>0</v>
      </c>
      <c r="G210" s="1149">
        <v>0</v>
      </c>
      <c r="H210" s="1166">
        <f t="shared" si="3"/>
        <v>0</v>
      </c>
    </row>
    <row r="211" spans="1:8" ht="25.5">
      <c r="A211" s="1146" t="s">
        <v>1874</v>
      </c>
      <c r="B211" s="1147" t="s">
        <v>1875</v>
      </c>
      <c r="C211" s="1192">
        <v>0</v>
      </c>
      <c r="D211" s="1148">
        <v>0</v>
      </c>
      <c r="E211" s="1148">
        <v>0</v>
      </c>
      <c r="F211" s="1148">
        <v>0</v>
      </c>
      <c r="G211" s="1149">
        <v>0</v>
      </c>
      <c r="H211" s="1166">
        <f t="shared" si="3"/>
        <v>0</v>
      </c>
    </row>
    <row r="212" spans="1:8" ht="25.5">
      <c r="A212" s="1146" t="s">
        <v>1876</v>
      </c>
      <c r="B212" s="1147" t="s">
        <v>1877</v>
      </c>
      <c r="C212" s="1192">
        <v>0</v>
      </c>
      <c r="D212" s="1148">
        <v>0</v>
      </c>
      <c r="E212" s="1148">
        <v>0</v>
      </c>
      <c r="F212" s="1148">
        <v>0</v>
      </c>
      <c r="G212" s="1149">
        <v>0</v>
      </c>
      <c r="H212" s="1166">
        <f t="shared" si="3"/>
        <v>0</v>
      </c>
    </row>
    <row r="213" spans="1:8" ht="15" customHeight="1">
      <c r="A213" s="1146" t="s">
        <v>1878</v>
      </c>
      <c r="B213" s="1147" t="s">
        <v>197</v>
      </c>
      <c r="C213" s="1192">
        <v>0</v>
      </c>
      <c r="D213" s="1148">
        <v>0</v>
      </c>
      <c r="E213" s="1148">
        <v>0</v>
      </c>
      <c r="F213" s="1148">
        <v>0</v>
      </c>
      <c r="G213" s="1149">
        <v>0</v>
      </c>
      <c r="H213" s="1166">
        <f t="shared" si="3"/>
        <v>0</v>
      </c>
    </row>
    <row r="214" spans="1:8" ht="25.5">
      <c r="A214" s="1146" t="s">
        <v>198</v>
      </c>
      <c r="B214" s="1147" t="s">
        <v>199</v>
      </c>
      <c r="C214" s="1192">
        <v>0</v>
      </c>
      <c r="D214" s="1148">
        <v>0</v>
      </c>
      <c r="E214" s="1148">
        <v>0</v>
      </c>
      <c r="F214" s="1148">
        <v>0</v>
      </c>
      <c r="G214" s="1149">
        <v>0</v>
      </c>
      <c r="H214" s="1166">
        <f t="shared" si="3"/>
        <v>0</v>
      </c>
    </row>
    <row r="215" spans="1:8" ht="25.5">
      <c r="A215" s="1146" t="s">
        <v>200</v>
      </c>
      <c r="B215" s="1147" t="s">
        <v>201</v>
      </c>
      <c r="C215" s="1192">
        <v>0</v>
      </c>
      <c r="D215" s="1148">
        <v>0</v>
      </c>
      <c r="E215" s="1148">
        <v>0</v>
      </c>
      <c r="F215" s="1148">
        <v>0</v>
      </c>
      <c r="G215" s="1149">
        <v>0</v>
      </c>
      <c r="H215" s="1166">
        <f t="shared" si="3"/>
        <v>0</v>
      </c>
    </row>
    <row r="216" spans="1:8" ht="25.5">
      <c r="A216" s="1146" t="s">
        <v>202</v>
      </c>
      <c r="B216" s="1147" t="s">
        <v>203</v>
      </c>
      <c r="C216" s="1192">
        <v>0</v>
      </c>
      <c r="D216" s="1148">
        <v>0</v>
      </c>
      <c r="E216" s="1148">
        <v>0</v>
      </c>
      <c r="F216" s="1148">
        <v>0</v>
      </c>
      <c r="G216" s="1149">
        <v>0</v>
      </c>
      <c r="H216" s="1166">
        <f t="shared" si="3"/>
        <v>0</v>
      </c>
    </row>
    <row r="217" spans="1:8" ht="12.75">
      <c r="A217" s="1146" t="s">
        <v>204</v>
      </c>
      <c r="B217" s="1147" t="s">
        <v>205</v>
      </c>
      <c r="C217" s="1192">
        <v>0</v>
      </c>
      <c r="D217" s="1148">
        <v>0</v>
      </c>
      <c r="E217" s="1148">
        <v>0</v>
      </c>
      <c r="F217" s="1148">
        <v>0</v>
      </c>
      <c r="G217" s="1149">
        <v>0</v>
      </c>
      <c r="H217" s="1166">
        <f t="shared" si="3"/>
        <v>0</v>
      </c>
    </row>
    <row r="218" spans="1:8" s="1" customFormat="1" ht="12.75">
      <c r="A218" s="1150" t="s">
        <v>1816</v>
      </c>
      <c r="B218" s="1151" t="s">
        <v>1815</v>
      </c>
      <c r="C218" s="1193">
        <v>803695</v>
      </c>
      <c r="D218" s="1152">
        <v>314562</v>
      </c>
      <c r="E218" s="1152">
        <v>207352</v>
      </c>
      <c r="F218" s="1152">
        <v>0</v>
      </c>
      <c r="G218" s="1153">
        <v>0</v>
      </c>
      <c r="H218" s="1167">
        <f t="shared" si="3"/>
        <v>1325609</v>
      </c>
    </row>
    <row r="219" spans="1:8" ht="12.75">
      <c r="A219" s="1146" t="s">
        <v>206</v>
      </c>
      <c r="B219" s="1147" t="s">
        <v>207</v>
      </c>
      <c r="C219" s="1192">
        <v>0</v>
      </c>
      <c r="D219" s="1148">
        <v>0</v>
      </c>
      <c r="E219" s="1148">
        <v>0</v>
      </c>
      <c r="F219" s="1148">
        <v>0</v>
      </c>
      <c r="G219" s="1149">
        <v>0</v>
      </c>
      <c r="H219" s="1166">
        <f t="shared" si="3"/>
        <v>0</v>
      </c>
    </row>
    <row r="220" spans="1:8" ht="25.5">
      <c r="A220" s="1146" t="s">
        <v>208</v>
      </c>
      <c r="B220" s="1147" t="s">
        <v>209</v>
      </c>
      <c r="C220" s="1192">
        <v>0</v>
      </c>
      <c r="D220" s="1148">
        <v>0</v>
      </c>
      <c r="E220" s="1148">
        <v>0</v>
      </c>
      <c r="F220" s="1148">
        <v>0</v>
      </c>
      <c r="G220" s="1149">
        <v>0</v>
      </c>
      <c r="H220" s="1166">
        <f t="shared" si="3"/>
        <v>0</v>
      </c>
    </row>
    <row r="221" spans="1:8" ht="12.75">
      <c r="A221" s="1146" t="s">
        <v>210</v>
      </c>
      <c r="B221" s="1147" t="s">
        <v>211</v>
      </c>
      <c r="C221" s="1192">
        <v>1764604</v>
      </c>
      <c r="D221" s="1148">
        <v>28354</v>
      </c>
      <c r="E221" s="1148">
        <v>27854</v>
      </c>
      <c r="F221" s="1148">
        <v>811201</v>
      </c>
      <c r="G221" s="1149">
        <v>201591</v>
      </c>
      <c r="H221" s="1166">
        <f t="shared" si="3"/>
        <v>2833604</v>
      </c>
    </row>
    <row r="222" spans="1:8" ht="25.5">
      <c r="A222" s="1146" t="s">
        <v>212</v>
      </c>
      <c r="B222" s="1147" t="s">
        <v>213</v>
      </c>
      <c r="C222" s="1192">
        <v>0</v>
      </c>
      <c r="D222" s="1148">
        <v>0</v>
      </c>
      <c r="E222" s="1148">
        <v>0</v>
      </c>
      <c r="F222" s="1148">
        <v>0</v>
      </c>
      <c r="G222" s="1149">
        <v>0</v>
      </c>
      <c r="H222" s="1166">
        <f t="shared" si="3"/>
        <v>0</v>
      </c>
    </row>
    <row r="223" spans="1:8" ht="25.5">
      <c r="A223" s="1146" t="s">
        <v>214</v>
      </c>
      <c r="B223" s="1147" t="s">
        <v>215</v>
      </c>
      <c r="C223" s="1192">
        <v>0</v>
      </c>
      <c r="D223" s="1148">
        <v>0</v>
      </c>
      <c r="E223" s="1148">
        <v>0</v>
      </c>
      <c r="F223" s="1148">
        <v>0</v>
      </c>
      <c r="G223" s="1149">
        <v>0</v>
      </c>
      <c r="H223" s="1166">
        <f t="shared" si="3"/>
        <v>0</v>
      </c>
    </row>
    <row r="224" spans="1:8" ht="25.5">
      <c r="A224" s="1146" t="s">
        <v>216</v>
      </c>
      <c r="B224" s="1147" t="s">
        <v>217</v>
      </c>
      <c r="C224" s="1192">
        <v>0</v>
      </c>
      <c r="D224" s="1148">
        <v>0</v>
      </c>
      <c r="E224" s="1148">
        <v>0</v>
      </c>
      <c r="F224" s="1148">
        <v>0</v>
      </c>
      <c r="G224" s="1149">
        <v>0</v>
      </c>
      <c r="H224" s="1166">
        <f t="shared" si="3"/>
        <v>0</v>
      </c>
    </row>
    <row r="225" spans="1:8" ht="25.5">
      <c r="A225" s="1146" t="s">
        <v>218</v>
      </c>
      <c r="B225" s="1147" t="s">
        <v>219</v>
      </c>
      <c r="C225" s="1192">
        <v>0</v>
      </c>
      <c r="D225" s="1148">
        <v>0</v>
      </c>
      <c r="E225" s="1148">
        <v>0</v>
      </c>
      <c r="F225" s="1148">
        <v>0</v>
      </c>
      <c r="G225" s="1149">
        <v>0</v>
      </c>
      <c r="H225" s="1166">
        <f t="shared" si="3"/>
        <v>0</v>
      </c>
    </row>
    <row r="226" spans="1:8" ht="12.75">
      <c r="A226" s="1146" t="s">
        <v>220</v>
      </c>
      <c r="B226" s="1147" t="s">
        <v>221</v>
      </c>
      <c r="C226" s="1192">
        <v>0</v>
      </c>
      <c r="D226" s="1148">
        <v>0</v>
      </c>
      <c r="E226" s="1148">
        <v>0</v>
      </c>
      <c r="F226" s="1148">
        <v>0</v>
      </c>
      <c r="G226" s="1149">
        <v>0</v>
      </c>
      <c r="H226" s="1166">
        <f t="shared" si="3"/>
        <v>0</v>
      </c>
    </row>
    <row r="227" spans="1:8" ht="12.75">
      <c r="A227" s="1146" t="s">
        <v>222</v>
      </c>
      <c r="B227" s="1147" t="s">
        <v>223</v>
      </c>
      <c r="C227" s="1192">
        <v>0</v>
      </c>
      <c r="D227" s="1148">
        <v>0</v>
      </c>
      <c r="E227" s="1148">
        <v>0</v>
      </c>
      <c r="F227" s="1148">
        <v>0</v>
      </c>
      <c r="G227" s="1149">
        <v>0</v>
      </c>
      <c r="H227" s="1166">
        <f t="shared" si="3"/>
        <v>0</v>
      </c>
    </row>
    <row r="228" spans="1:8" ht="25.5">
      <c r="A228" s="1146" t="s">
        <v>1817</v>
      </c>
      <c r="B228" s="1147" t="s">
        <v>224</v>
      </c>
      <c r="C228" s="1192">
        <v>0</v>
      </c>
      <c r="D228" s="1148">
        <v>0</v>
      </c>
      <c r="E228" s="1148">
        <v>0</v>
      </c>
      <c r="F228" s="1148">
        <v>0</v>
      </c>
      <c r="G228" s="1149">
        <v>0</v>
      </c>
      <c r="H228" s="1166">
        <f t="shared" si="3"/>
        <v>0</v>
      </c>
    </row>
    <row r="229" spans="1:8" ht="25.5">
      <c r="A229" s="1146" t="s">
        <v>1819</v>
      </c>
      <c r="B229" s="1147" t="s">
        <v>225</v>
      </c>
      <c r="C229" s="1192">
        <v>0</v>
      </c>
      <c r="D229" s="1148">
        <v>0</v>
      </c>
      <c r="E229" s="1148">
        <v>0</v>
      </c>
      <c r="F229" s="1148">
        <v>0</v>
      </c>
      <c r="G229" s="1149">
        <v>0</v>
      </c>
      <c r="H229" s="1166">
        <f t="shared" si="3"/>
        <v>0</v>
      </c>
    </row>
    <row r="230" spans="1:8" ht="25.5">
      <c r="A230" s="1146" t="s">
        <v>1820</v>
      </c>
      <c r="B230" s="1147" t="s">
        <v>226</v>
      </c>
      <c r="C230" s="1192">
        <v>0</v>
      </c>
      <c r="D230" s="1148">
        <v>0</v>
      </c>
      <c r="E230" s="1148">
        <v>0</v>
      </c>
      <c r="F230" s="1148">
        <v>0</v>
      </c>
      <c r="G230" s="1149">
        <v>0</v>
      </c>
      <c r="H230" s="1166">
        <f t="shared" si="3"/>
        <v>0</v>
      </c>
    </row>
    <row r="231" spans="1:8" ht="25.5">
      <c r="A231" s="1146" t="s">
        <v>1821</v>
      </c>
      <c r="B231" s="1147" t="s">
        <v>227</v>
      </c>
      <c r="C231" s="1192">
        <v>10298810</v>
      </c>
      <c r="D231" s="1148">
        <v>0</v>
      </c>
      <c r="E231" s="1148">
        <v>0</v>
      </c>
      <c r="F231" s="1148">
        <v>0</v>
      </c>
      <c r="G231" s="1149">
        <v>0</v>
      </c>
      <c r="H231" s="1166">
        <f t="shared" si="3"/>
        <v>10298810</v>
      </c>
    </row>
    <row r="232" spans="1:8" ht="25.5">
      <c r="A232" s="1146" t="s">
        <v>1822</v>
      </c>
      <c r="B232" s="1147" t="s">
        <v>228</v>
      </c>
      <c r="C232" s="1192">
        <v>0</v>
      </c>
      <c r="D232" s="1148">
        <v>0</v>
      </c>
      <c r="E232" s="1148">
        <v>0</v>
      </c>
      <c r="F232" s="1148">
        <v>0</v>
      </c>
      <c r="G232" s="1149">
        <v>0</v>
      </c>
      <c r="H232" s="1166">
        <f t="shared" si="3"/>
        <v>0</v>
      </c>
    </row>
    <row r="233" spans="1:8" ht="25.5">
      <c r="A233" s="1146" t="s">
        <v>1823</v>
      </c>
      <c r="B233" s="1147" t="s">
        <v>229</v>
      </c>
      <c r="C233" s="1192">
        <v>0</v>
      </c>
      <c r="D233" s="1148">
        <v>0</v>
      </c>
      <c r="E233" s="1148">
        <v>0</v>
      </c>
      <c r="F233" s="1148">
        <v>0</v>
      </c>
      <c r="G233" s="1149">
        <v>0</v>
      </c>
      <c r="H233" s="1166">
        <f t="shared" si="3"/>
        <v>0</v>
      </c>
    </row>
    <row r="234" spans="1:8" ht="25.5">
      <c r="A234" s="1146" t="s">
        <v>1825</v>
      </c>
      <c r="B234" s="1147" t="s">
        <v>230</v>
      </c>
      <c r="C234" s="1192">
        <v>0</v>
      </c>
      <c r="D234" s="1148">
        <v>0</v>
      </c>
      <c r="E234" s="1148">
        <v>0</v>
      </c>
      <c r="F234" s="1148">
        <v>0</v>
      </c>
      <c r="G234" s="1149">
        <v>0</v>
      </c>
      <c r="H234" s="1166">
        <f t="shared" si="3"/>
        <v>0</v>
      </c>
    </row>
    <row r="235" spans="1:8" ht="25.5">
      <c r="A235" s="1146" t="s">
        <v>231</v>
      </c>
      <c r="B235" s="1147" t="s">
        <v>232</v>
      </c>
      <c r="C235" s="1192">
        <v>0</v>
      </c>
      <c r="D235" s="1148">
        <v>0</v>
      </c>
      <c r="E235" s="1148">
        <v>0</v>
      </c>
      <c r="F235" s="1148">
        <v>0</v>
      </c>
      <c r="G235" s="1149">
        <v>0</v>
      </c>
      <c r="H235" s="1166">
        <f t="shared" si="3"/>
        <v>0</v>
      </c>
    </row>
    <row r="236" spans="1:8" ht="25.5">
      <c r="A236" s="1146" t="s">
        <v>233</v>
      </c>
      <c r="B236" s="1147" t="s">
        <v>234</v>
      </c>
      <c r="C236" s="1192">
        <v>10298810</v>
      </c>
      <c r="D236" s="1148">
        <v>0</v>
      </c>
      <c r="E236" s="1148">
        <v>0</v>
      </c>
      <c r="F236" s="1148">
        <v>0</v>
      </c>
      <c r="G236" s="1149">
        <v>0</v>
      </c>
      <c r="H236" s="1166">
        <f t="shared" si="3"/>
        <v>10298810</v>
      </c>
    </row>
    <row r="237" spans="1:8" ht="25.5">
      <c r="A237" s="1146" t="s">
        <v>235</v>
      </c>
      <c r="B237" s="1147" t="s">
        <v>236</v>
      </c>
      <c r="C237" s="1192">
        <v>0</v>
      </c>
      <c r="D237" s="1148">
        <v>0</v>
      </c>
      <c r="E237" s="1148">
        <v>0</v>
      </c>
      <c r="F237" s="1148">
        <v>0</v>
      </c>
      <c r="G237" s="1149">
        <v>0</v>
      </c>
      <c r="H237" s="1166">
        <f t="shared" si="3"/>
        <v>0</v>
      </c>
    </row>
    <row r="238" spans="1:8" ht="25.5">
      <c r="A238" s="1146" t="s">
        <v>237</v>
      </c>
      <c r="B238" s="1147" t="s">
        <v>238</v>
      </c>
      <c r="C238" s="1192">
        <v>0</v>
      </c>
      <c r="D238" s="1148">
        <v>0</v>
      </c>
      <c r="E238" s="1148">
        <v>0</v>
      </c>
      <c r="F238" s="1148">
        <v>0</v>
      </c>
      <c r="G238" s="1149">
        <v>0</v>
      </c>
      <c r="H238" s="1166">
        <f t="shared" si="3"/>
        <v>0</v>
      </c>
    </row>
    <row r="239" spans="1:8" ht="25.5">
      <c r="A239" s="1146" t="s">
        <v>239</v>
      </c>
      <c r="B239" s="1147" t="s">
        <v>240</v>
      </c>
      <c r="C239" s="1192">
        <v>0</v>
      </c>
      <c r="D239" s="1148">
        <v>0</v>
      </c>
      <c r="E239" s="1148">
        <v>0</v>
      </c>
      <c r="F239" s="1148">
        <v>0</v>
      </c>
      <c r="G239" s="1149">
        <v>0</v>
      </c>
      <c r="H239" s="1166">
        <f t="shared" si="3"/>
        <v>0</v>
      </c>
    </row>
    <row r="240" spans="1:8" ht="25.5">
      <c r="A240" s="1146" t="s">
        <v>241</v>
      </c>
      <c r="B240" s="1147" t="s">
        <v>242</v>
      </c>
      <c r="C240" s="1192">
        <v>0</v>
      </c>
      <c r="D240" s="1148">
        <v>0</v>
      </c>
      <c r="E240" s="1148">
        <v>0</v>
      </c>
      <c r="F240" s="1148">
        <v>0</v>
      </c>
      <c r="G240" s="1149">
        <v>0</v>
      </c>
      <c r="H240" s="1166">
        <f t="shared" si="3"/>
        <v>0</v>
      </c>
    </row>
    <row r="241" spans="1:8" ht="14.25" customHeight="1">
      <c r="A241" s="1146" t="s">
        <v>243</v>
      </c>
      <c r="B241" s="1147" t="s">
        <v>244</v>
      </c>
      <c r="C241" s="1192">
        <v>0</v>
      </c>
      <c r="D241" s="1148">
        <v>0</v>
      </c>
      <c r="E241" s="1148">
        <v>0</v>
      </c>
      <c r="F241" s="1148">
        <v>0</v>
      </c>
      <c r="G241" s="1149">
        <v>0</v>
      </c>
      <c r="H241" s="1166">
        <f t="shared" si="3"/>
        <v>0</v>
      </c>
    </row>
    <row r="242" spans="1:8" s="1" customFormat="1" ht="25.5">
      <c r="A242" s="1150" t="s">
        <v>1827</v>
      </c>
      <c r="B242" s="1151" t="s">
        <v>1818</v>
      </c>
      <c r="C242" s="1193">
        <v>12063414</v>
      </c>
      <c r="D242" s="1152">
        <v>28354</v>
      </c>
      <c r="E242" s="1152">
        <v>27854</v>
      </c>
      <c r="F242" s="1152">
        <v>811201</v>
      </c>
      <c r="G242" s="1153">
        <v>201591</v>
      </c>
      <c r="H242" s="1167">
        <f t="shared" si="3"/>
        <v>13132414</v>
      </c>
    </row>
    <row r="243" spans="1:8" ht="12.75">
      <c r="A243" s="1146" t="s">
        <v>1829</v>
      </c>
      <c r="B243" s="1147" t="s">
        <v>245</v>
      </c>
      <c r="C243" s="1192">
        <v>44133613</v>
      </c>
      <c r="D243" s="1148">
        <v>0</v>
      </c>
      <c r="E243" s="1148">
        <v>0</v>
      </c>
      <c r="F243" s="1148">
        <v>0</v>
      </c>
      <c r="G243" s="1149">
        <v>0</v>
      </c>
      <c r="H243" s="1166">
        <f t="shared" si="3"/>
        <v>44133613</v>
      </c>
    </row>
    <row r="244" spans="1:8" ht="12.75">
      <c r="A244" s="1146" t="s">
        <v>1831</v>
      </c>
      <c r="B244" s="1147" t="s">
        <v>1824</v>
      </c>
      <c r="C244" s="1192">
        <v>0</v>
      </c>
      <c r="D244" s="1148">
        <v>0</v>
      </c>
      <c r="E244" s="1148">
        <v>0</v>
      </c>
      <c r="F244" s="1148">
        <v>0</v>
      </c>
      <c r="G244" s="1149">
        <v>0</v>
      </c>
      <c r="H244" s="1166">
        <f t="shared" si="3"/>
        <v>0</v>
      </c>
    </row>
    <row r="245" spans="1:8" ht="12.75">
      <c r="A245" s="1146" t="s">
        <v>1833</v>
      </c>
      <c r="B245" s="1147" t="s">
        <v>1826</v>
      </c>
      <c r="C245" s="1192">
        <v>9293204</v>
      </c>
      <c r="D245" s="1148">
        <v>0</v>
      </c>
      <c r="E245" s="1148">
        <v>0</v>
      </c>
      <c r="F245" s="1148">
        <v>0</v>
      </c>
      <c r="G245" s="1149">
        <v>0</v>
      </c>
      <c r="H245" s="1166">
        <f t="shared" si="3"/>
        <v>9293204</v>
      </c>
    </row>
    <row r="246" spans="1:8" ht="12.75">
      <c r="A246" s="1146" t="s">
        <v>1835</v>
      </c>
      <c r="B246" s="1147" t="s">
        <v>246</v>
      </c>
      <c r="C246" s="1192">
        <v>0</v>
      </c>
      <c r="D246" s="1148">
        <v>0</v>
      </c>
      <c r="E246" s="1148">
        <v>0</v>
      </c>
      <c r="F246" s="1148">
        <v>0</v>
      </c>
      <c r="G246" s="1149">
        <v>0</v>
      </c>
      <c r="H246" s="1166">
        <f t="shared" si="3"/>
        <v>0</v>
      </c>
    </row>
    <row r="247" spans="1:8" ht="25.5">
      <c r="A247" s="1146" t="s">
        <v>1837</v>
      </c>
      <c r="B247" s="1147" t="s">
        <v>247</v>
      </c>
      <c r="C247" s="1192">
        <v>0</v>
      </c>
      <c r="D247" s="1148">
        <v>0</v>
      </c>
      <c r="E247" s="1148">
        <v>0</v>
      </c>
      <c r="F247" s="1148">
        <v>0</v>
      </c>
      <c r="G247" s="1149">
        <v>0</v>
      </c>
      <c r="H247" s="1166">
        <f t="shared" si="3"/>
        <v>0</v>
      </c>
    </row>
    <row r="248" spans="1:8" ht="25.5">
      <c r="A248" s="1146" t="s">
        <v>1839</v>
      </c>
      <c r="B248" s="1147" t="s">
        <v>1944</v>
      </c>
      <c r="C248" s="1192">
        <v>0</v>
      </c>
      <c r="D248" s="1148">
        <v>0</v>
      </c>
      <c r="E248" s="1148">
        <v>0</v>
      </c>
      <c r="F248" s="1148">
        <v>0</v>
      </c>
      <c r="G248" s="1149">
        <v>0</v>
      </c>
      <c r="H248" s="1166">
        <f t="shared" si="3"/>
        <v>0</v>
      </c>
    </row>
    <row r="249" spans="1:8" ht="25.5">
      <c r="A249" s="1146" t="s">
        <v>1841</v>
      </c>
      <c r="B249" s="1147" t="s">
        <v>1945</v>
      </c>
      <c r="C249" s="1192">
        <v>0</v>
      </c>
      <c r="D249" s="1148">
        <v>0</v>
      </c>
      <c r="E249" s="1148">
        <v>0</v>
      </c>
      <c r="F249" s="1148">
        <v>0</v>
      </c>
      <c r="G249" s="1149">
        <v>0</v>
      </c>
      <c r="H249" s="1166">
        <f t="shared" si="3"/>
        <v>0</v>
      </c>
    </row>
    <row r="250" spans="1:8" ht="12.75">
      <c r="A250" s="1146" t="s">
        <v>1946</v>
      </c>
      <c r="B250" s="1147" t="s">
        <v>1947</v>
      </c>
      <c r="C250" s="1192">
        <v>0</v>
      </c>
      <c r="D250" s="1148">
        <v>0</v>
      </c>
      <c r="E250" s="1148">
        <v>0</v>
      </c>
      <c r="F250" s="1148">
        <v>0</v>
      </c>
      <c r="G250" s="1149">
        <v>0</v>
      </c>
      <c r="H250" s="1166">
        <f t="shared" si="3"/>
        <v>0</v>
      </c>
    </row>
    <row r="251" spans="1:8" ht="12.75">
      <c r="A251" s="1146" t="s">
        <v>1948</v>
      </c>
      <c r="B251" s="1147" t="s">
        <v>1949</v>
      </c>
      <c r="C251" s="1192">
        <v>0</v>
      </c>
      <c r="D251" s="1148">
        <v>0</v>
      </c>
      <c r="E251" s="1148">
        <v>0</v>
      </c>
      <c r="F251" s="1148">
        <v>0</v>
      </c>
      <c r="G251" s="1149">
        <v>0</v>
      </c>
      <c r="H251" s="1166">
        <f t="shared" si="3"/>
        <v>0</v>
      </c>
    </row>
    <row r="252" spans="1:8" ht="12.75">
      <c r="A252" s="1146" t="s">
        <v>1950</v>
      </c>
      <c r="B252" s="1147" t="s">
        <v>1951</v>
      </c>
      <c r="C252" s="1192">
        <v>0</v>
      </c>
      <c r="D252" s="1148">
        <v>0</v>
      </c>
      <c r="E252" s="1148">
        <v>0</v>
      </c>
      <c r="F252" s="1148">
        <v>0</v>
      </c>
      <c r="G252" s="1149">
        <v>0</v>
      </c>
      <c r="H252" s="1166">
        <f t="shared" si="3"/>
        <v>0</v>
      </c>
    </row>
    <row r="253" spans="1:8" s="1" customFormat="1" ht="12.75">
      <c r="A253" s="1150" t="s">
        <v>1952</v>
      </c>
      <c r="B253" s="1151" t="s">
        <v>1828</v>
      </c>
      <c r="C253" s="1193">
        <v>53426817</v>
      </c>
      <c r="D253" s="1152">
        <v>0</v>
      </c>
      <c r="E253" s="1152">
        <v>0</v>
      </c>
      <c r="F253" s="1152">
        <v>0</v>
      </c>
      <c r="G253" s="1153">
        <v>0</v>
      </c>
      <c r="H253" s="1167">
        <f t="shared" si="3"/>
        <v>53426817</v>
      </c>
    </row>
    <row r="254" spans="1:8" s="1" customFormat="1" ht="12.75">
      <c r="A254" s="1150" t="s">
        <v>1953</v>
      </c>
      <c r="B254" s="1151" t="s">
        <v>1830</v>
      </c>
      <c r="C254" s="1193">
        <v>66293926</v>
      </c>
      <c r="D254" s="1152">
        <v>342916</v>
      </c>
      <c r="E254" s="1152">
        <v>235206</v>
      </c>
      <c r="F254" s="1152">
        <v>811201</v>
      </c>
      <c r="G254" s="1153">
        <v>201591</v>
      </c>
      <c r="H254" s="1167">
        <f t="shared" si="3"/>
        <v>67884840</v>
      </c>
    </row>
    <row r="255" spans="1:8" s="1" customFormat="1" ht="15" customHeight="1">
      <c r="A255" s="1150" t="s">
        <v>1954</v>
      </c>
      <c r="B255" s="1151" t="s">
        <v>1832</v>
      </c>
      <c r="C255" s="1193">
        <v>0</v>
      </c>
      <c r="D255" s="1152">
        <v>0</v>
      </c>
      <c r="E255" s="1152">
        <v>0</v>
      </c>
      <c r="F255" s="1152">
        <v>0</v>
      </c>
      <c r="G255" s="1153">
        <v>0</v>
      </c>
      <c r="H255" s="1167">
        <f t="shared" si="3"/>
        <v>0</v>
      </c>
    </row>
    <row r="256" spans="1:8" ht="12.75">
      <c r="A256" s="1146" t="s">
        <v>1955</v>
      </c>
      <c r="B256" s="1147" t="s">
        <v>1834</v>
      </c>
      <c r="C256" s="1192">
        <v>898410</v>
      </c>
      <c r="D256" s="1148">
        <v>0</v>
      </c>
      <c r="E256" s="1148">
        <v>0</v>
      </c>
      <c r="F256" s="1148">
        <v>0</v>
      </c>
      <c r="G256" s="1149">
        <v>0</v>
      </c>
      <c r="H256" s="1166">
        <f t="shared" si="3"/>
        <v>898410</v>
      </c>
    </row>
    <row r="257" spans="1:8" ht="12.75">
      <c r="A257" s="1146" t="s">
        <v>1956</v>
      </c>
      <c r="B257" s="1147" t="s">
        <v>1836</v>
      </c>
      <c r="C257" s="1192">
        <v>10170825</v>
      </c>
      <c r="D257" s="1148">
        <v>6378686</v>
      </c>
      <c r="E257" s="1148">
        <v>3379222</v>
      </c>
      <c r="F257" s="1148">
        <v>1779355</v>
      </c>
      <c r="G257" s="1149">
        <v>10847345</v>
      </c>
      <c r="H257" s="1166">
        <f t="shared" si="3"/>
        <v>32555433</v>
      </c>
    </row>
    <row r="258" spans="1:8" ht="12.75">
      <c r="A258" s="1146" t="s">
        <v>1957</v>
      </c>
      <c r="B258" s="1147" t="s">
        <v>1838</v>
      </c>
      <c r="C258" s="1192">
        <v>630203590</v>
      </c>
      <c r="D258" s="1148">
        <v>0</v>
      </c>
      <c r="E258" s="1148">
        <v>0</v>
      </c>
      <c r="F258" s="1148">
        <v>0</v>
      </c>
      <c r="G258" s="1149">
        <v>0</v>
      </c>
      <c r="H258" s="1166">
        <f t="shared" si="3"/>
        <v>630203590</v>
      </c>
    </row>
    <row r="259" spans="1:8" s="1" customFormat="1" ht="12.75">
      <c r="A259" s="1150" t="s">
        <v>1958</v>
      </c>
      <c r="B259" s="1151" t="s">
        <v>1840</v>
      </c>
      <c r="C259" s="1193">
        <v>641272825</v>
      </c>
      <c r="D259" s="1152">
        <v>6378686</v>
      </c>
      <c r="E259" s="1152">
        <v>3379222</v>
      </c>
      <c r="F259" s="1152">
        <v>1779355</v>
      </c>
      <c r="G259" s="1153">
        <v>10847345</v>
      </c>
      <c r="H259" s="1167">
        <f t="shared" si="3"/>
        <v>663657433</v>
      </c>
    </row>
    <row r="260" spans="1:8" s="1" customFormat="1" ht="13.5" thickBot="1">
      <c r="A260" s="1154" t="s">
        <v>1959</v>
      </c>
      <c r="B260" s="1155" t="s">
        <v>1842</v>
      </c>
      <c r="C260" s="1342">
        <v>5883155839</v>
      </c>
      <c r="D260" s="1156">
        <v>4927297</v>
      </c>
      <c r="E260" s="1156">
        <v>1235511</v>
      </c>
      <c r="F260" s="1156">
        <v>2038710</v>
      </c>
      <c r="G260" s="1157">
        <v>3059755</v>
      </c>
      <c r="H260" s="1168">
        <f t="shared" si="3"/>
        <v>5894417112</v>
      </c>
    </row>
  </sheetData>
  <sheetProtection/>
  <mergeCells count="3">
    <mergeCell ref="A1:H1"/>
    <mergeCell ref="A3:H3"/>
    <mergeCell ref="A4:H4"/>
  </mergeCells>
  <printOptions/>
  <pageMargins left="0.7480314960629921" right="0.7480314960629921" top="0.984251968503937" bottom="0.984251968503937" header="0.5118110236220472" footer="0.5118110236220472"/>
  <pageSetup fitToHeight="7" fitToWidth="1" horizontalDpi="600" verticalDpi="600" orientation="portrait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7.8515625" style="19" customWidth="1"/>
    <col min="2" max="3" width="15.8515625" style="19" bestFit="1" customWidth="1"/>
    <col min="4" max="4" width="14.28125" style="19" bestFit="1" customWidth="1"/>
    <col min="5" max="5" width="14.28125" style="19" customWidth="1"/>
    <col min="6" max="6" width="13.00390625" style="19" customWidth="1"/>
    <col min="7" max="7" width="12.8515625" style="19" customWidth="1"/>
    <col min="8" max="8" width="13.7109375" style="19" customWidth="1"/>
  </cols>
  <sheetData>
    <row r="1" spans="1:8" ht="15">
      <c r="A1" s="2289" t="s">
        <v>428</v>
      </c>
      <c r="B1" s="2289"/>
      <c r="C1" s="2289"/>
      <c r="D1" s="2289"/>
      <c r="E1" s="2289"/>
      <c r="F1" s="2289"/>
      <c r="G1" s="2289"/>
      <c r="H1" s="2289"/>
    </row>
    <row r="3" spans="1:8" ht="15">
      <c r="A3" s="2290" t="s">
        <v>1843</v>
      </c>
      <c r="B3" s="2290"/>
      <c r="C3" s="2290"/>
      <c r="D3" s="2290"/>
      <c r="E3" s="2290"/>
      <c r="F3" s="2290"/>
      <c r="G3" s="2290"/>
      <c r="H3" s="2290"/>
    </row>
    <row r="4" spans="1:8" ht="15">
      <c r="A4" s="2291" t="s">
        <v>1174</v>
      </c>
      <c r="B4" s="2291"/>
      <c r="C4" s="2291"/>
      <c r="D4" s="2291"/>
      <c r="E4" s="2291"/>
      <c r="F4" s="2291"/>
      <c r="G4" s="2291"/>
      <c r="H4" s="2291"/>
    </row>
    <row r="5" spans="1:8" ht="15">
      <c r="A5" s="2290"/>
      <c r="B5" s="2290"/>
      <c r="C5" s="2290"/>
      <c r="D5" s="2290"/>
      <c r="E5" s="2290"/>
      <c r="F5" s="2290"/>
      <c r="G5" s="2290"/>
      <c r="H5" s="2290"/>
    </row>
    <row r="6" ht="15">
      <c r="A6" s="995"/>
    </row>
    <row r="7" spans="1:8" ht="15.75" thickBot="1">
      <c r="A7" s="995" t="s">
        <v>1844</v>
      </c>
      <c r="H7" s="19" t="s">
        <v>847</v>
      </c>
    </row>
    <row r="8" spans="1:8" ht="75">
      <c r="A8" s="996" t="s">
        <v>1334</v>
      </c>
      <c r="B8" s="997" t="s">
        <v>1845</v>
      </c>
      <c r="C8" s="997" t="s">
        <v>1846</v>
      </c>
      <c r="D8" s="997" t="s">
        <v>1847</v>
      </c>
      <c r="E8" s="997" t="s">
        <v>1848</v>
      </c>
      <c r="F8" s="997" t="s">
        <v>1849</v>
      </c>
      <c r="G8" s="997" t="s">
        <v>1850</v>
      </c>
      <c r="H8" s="998" t="s">
        <v>1338</v>
      </c>
    </row>
    <row r="9" spans="1:8" ht="15">
      <c r="A9" s="999"/>
      <c r="B9" s="1000"/>
      <c r="C9" s="1000"/>
      <c r="D9" s="1000"/>
      <c r="E9" s="1000"/>
      <c r="F9" s="1000"/>
      <c r="G9" s="1000"/>
      <c r="H9" s="1001"/>
    </row>
    <row r="10" spans="1:8" ht="15">
      <c r="A10" s="1002" t="s">
        <v>1851</v>
      </c>
      <c r="B10" s="1003"/>
      <c r="C10" s="1003"/>
      <c r="D10" s="1003">
        <v>11030000</v>
      </c>
      <c r="E10" s="1003"/>
      <c r="F10" s="1003"/>
      <c r="G10" s="1003"/>
      <c r="H10" s="1004">
        <f>SUM(B10:D10)</f>
        <v>11030000</v>
      </c>
    </row>
    <row r="11" spans="1:8" ht="15">
      <c r="A11" s="1002" t="s">
        <v>1852</v>
      </c>
      <c r="B11" s="1003"/>
      <c r="C11" s="1003"/>
      <c r="D11" s="1003">
        <v>3000000</v>
      </c>
      <c r="E11" s="1003"/>
      <c r="F11" s="1003"/>
      <c r="G11" s="1003"/>
      <c r="H11" s="1004">
        <f>SUM(B11:D11)</f>
        <v>3000000</v>
      </c>
    </row>
    <row r="12" spans="1:8" ht="15">
      <c r="A12" s="1002" t="s">
        <v>1853</v>
      </c>
      <c r="B12" s="1003"/>
      <c r="C12" s="1003"/>
      <c r="D12" s="1003"/>
      <c r="E12" s="1003">
        <v>20000</v>
      </c>
      <c r="F12" s="1003"/>
      <c r="G12" s="1003"/>
      <c r="H12" s="1004">
        <f>SUM(B12:G12)</f>
        <v>20000</v>
      </c>
    </row>
    <row r="13" spans="1:8" ht="15">
      <c r="A13" s="1002" t="s">
        <v>1854</v>
      </c>
      <c r="B13" s="1003"/>
      <c r="C13" s="1003"/>
      <c r="D13" s="1003"/>
      <c r="E13" s="1003">
        <v>5037864</v>
      </c>
      <c r="F13" s="1003"/>
      <c r="G13" s="1003"/>
      <c r="H13" s="1004">
        <f aca="true" t="shared" si="0" ref="H13:H24">SUM(B13:G13)</f>
        <v>5037864</v>
      </c>
    </row>
    <row r="14" spans="1:8" ht="15">
      <c r="A14" s="1002" t="s">
        <v>1855</v>
      </c>
      <c r="B14" s="1003"/>
      <c r="C14" s="1003"/>
      <c r="D14" s="1003"/>
      <c r="E14" s="1003">
        <v>7247372</v>
      </c>
      <c r="F14" s="1003"/>
      <c r="G14" s="1003"/>
      <c r="H14" s="1004">
        <f t="shared" si="0"/>
        <v>7247372</v>
      </c>
    </row>
    <row r="15" spans="1:8" ht="15">
      <c r="A15" s="1002" t="s">
        <v>1856</v>
      </c>
      <c r="B15" s="1003"/>
      <c r="C15" s="1003"/>
      <c r="D15" s="1003"/>
      <c r="E15" s="1003">
        <v>8889232</v>
      </c>
      <c r="F15" s="1003"/>
      <c r="G15" s="1003"/>
      <c r="H15" s="1004">
        <f t="shared" si="0"/>
        <v>8889232</v>
      </c>
    </row>
    <row r="16" spans="1:8" ht="15">
      <c r="A16" s="1002" t="s">
        <v>1857</v>
      </c>
      <c r="B16" s="1003"/>
      <c r="C16" s="1003"/>
      <c r="D16" s="1003"/>
      <c r="E16" s="1003">
        <v>8559588</v>
      </c>
      <c r="F16" s="1003"/>
      <c r="G16" s="1003"/>
      <c r="H16" s="1004">
        <f t="shared" si="0"/>
        <v>8559588</v>
      </c>
    </row>
    <row r="17" spans="1:8" ht="15">
      <c r="A17" s="1002" t="s">
        <v>1858</v>
      </c>
      <c r="B17" s="1003"/>
      <c r="C17" s="1003"/>
      <c r="D17" s="1003"/>
      <c r="E17" s="1003">
        <v>11901972</v>
      </c>
      <c r="F17" s="1003"/>
      <c r="G17" s="1003"/>
      <c r="H17" s="1004">
        <f t="shared" si="0"/>
        <v>11901972</v>
      </c>
    </row>
    <row r="18" spans="1:8" ht="15">
      <c r="A18" s="1002" t="s">
        <v>1859</v>
      </c>
      <c r="B18" s="1003"/>
      <c r="C18" s="1003"/>
      <c r="D18" s="1003"/>
      <c r="E18" s="1003">
        <v>2724764</v>
      </c>
      <c r="F18" s="1003"/>
      <c r="G18" s="1003"/>
      <c r="H18" s="1004">
        <f t="shared" si="0"/>
        <v>2724764</v>
      </c>
    </row>
    <row r="19" spans="1:8" ht="15">
      <c r="A19" s="1002" t="s">
        <v>1860</v>
      </c>
      <c r="B19" s="1003"/>
      <c r="C19" s="1003"/>
      <c r="D19" s="1003"/>
      <c r="E19" s="1003">
        <v>280000</v>
      </c>
      <c r="F19" s="1003"/>
      <c r="G19" s="1003"/>
      <c r="H19" s="1004">
        <f t="shared" si="0"/>
        <v>280000</v>
      </c>
    </row>
    <row r="20" spans="1:8" ht="15">
      <c r="A20" s="1002" t="s">
        <v>1861</v>
      </c>
      <c r="B20" s="1003"/>
      <c r="C20" s="1003"/>
      <c r="D20" s="1003"/>
      <c r="E20" s="1003">
        <v>83000</v>
      </c>
      <c r="F20" s="1003"/>
      <c r="G20" s="1003"/>
      <c r="H20" s="1004">
        <f t="shared" si="0"/>
        <v>83000</v>
      </c>
    </row>
    <row r="21" spans="1:8" ht="15">
      <c r="A21" s="1002" t="s">
        <v>1862</v>
      </c>
      <c r="B21" s="1003"/>
      <c r="C21" s="1003"/>
      <c r="D21" s="1003"/>
      <c r="E21" s="1003">
        <v>10000</v>
      </c>
      <c r="F21" s="1003"/>
      <c r="G21" s="1003"/>
      <c r="H21" s="1004">
        <f t="shared" si="0"/>
        <v>10000</v>
      </c>
    </row>
    <row r="22" spans="1:8" ht="15">
      <c r="A22" s="1002" t="s">
        <v>248</v>
      </c>
      <c r="B22" s="1003"/>
      <c r="C22" s="1003"/>
      <c r="D22" s="1003"/>
      <c r="E22" s="1003">
        <v>150000</v>
      </c>
      <c r="F22" s="1003"/>
      <c r="G22" s="1003"/>
      <c r="H22" s="1004">
        <f t="shared" si="0"/>
        <v>150000</v>
      </c>
    </row>
    <row r="23" spans="1:8" ht="15">
      <c r="A23" s="1002" t="s">
        <v>249</v>
      </c>
      <c r="B23" s="1003"/>
      <c r="C23" s="1003"/>
      <c r="D23" s="1003"/>
      <c r="E23" s="1003">
        <v>7145000</v>
      </c>
      <c r="F23" s="1003"/>
      <c r="G23" s="1003"/>
      <c r="H23" s="1004">
        <f t="shared" si="0"/>
        <v>7145000</v>
      </c>
    </row>
    <row r="24" spans="1:8" ht="15.75" thickBot="1">
      <c r="A24" s="1005" t="s">
        <v>250</v>
      </c>
      <c r="B24" s="1006"/>
      <c r="C24" s="1006"/>
      <c r="D24" s="1006"/>
      <c r="E24" s="1006">
        <v>790000</v>
      </c>
      <c r="F24" s="1006"/>
      <c r="G24" s="1006"/>
      <c r="H24" s="1004">
        <f t="shared" si="0"/>
        <v>790000</v>
      </c>
    </row>
    <row r="25" spans="1:8" ht="15.75" thickBot="1">
      <c r="A25" s="993" t="s">
        <v>251</v>
      </c>
      <c r="B25" s="1007">
        <f>SUM(B10:B23)</f>
        <v>0</v>
      </c>
      <c r="C25" s="1007">
        <f>SUM(C10:C23)</f>
        <v>0</v>
      </c>
      <c r="D25" s="1007">
        <f>SUM(D10:D23)</f>
        <v>14030000</v>
      </c>
      <c r="E25" s="1007">
        <f>SUM(E9:E24)</f>
        <v>52838792</v>
      </c>
      <c r="F25" s="1007">
        <v>0</v>
      </c>
      <c r="G25" s="1007">
        <v>0</v>
      </c>
      <c r="H25" s="1008">
        <f>SUM(H9:H24)</f>
        <v>66868792</v>
      </c>
    </row>
    <row r="26" spans="1:8" ht="15">
      <c r="A26" s="1009"/>
      <c r="B26" s="1010"/>
      <c r="C26" s="1010"/>
      <c r="D26" s="1010"/>
      <c r="E26" s="1010"/>
      <c r="F26" s="1010"/>
      <c r="G26" s="1010"/>
      <c r="H26" s="1011"/>
    </row>
    <row r="27" spans="1:8" ht="15">
      <c r="A27" s="1002" t="s">
        <v>252</v>
      </c>
      <c r="B27" s="1003"/>
      <c r="C27" s="1003"/>
      <c r="D27" s="1003"/>
      <c r="E27" s="1003"/>
      <c r="F27" s="1003">
        <v>9000</v>
      </c>
      <c r="G27" s="1003"/>
      <c r="H27" s="1004">
        <f>SUM(B27:F27)</f>
        <v>9000</v>
      </c>
    </row>
    <row r="28" spans="1:8" ht="15.75" thickBot="1">
      <c r="A28" s="1012" t="s">
        <v>1985</v>
      </c>
      <c r="B28" s="1013"/>
      <c r="C28" s="1013"/>
      <c r="D28" s="1013"/>
      <c r="E28" s="1013"/>
      <c r="F28" s="1013">
        <v>20700000</v>
      </c>
      <c r="G28" s="1013"/>
      <c r="H28" s="1014">
        <f>SUM(B28:F28)</f>
        <v>20700000</v>
      </c>
    </row>
    <row r="29" spans="1:8" ht="15.75" thickBot="1">
      <c r="A29" s="993" t="s">
        <v>253</v>
      </c>
      <c r="B29" s="1007">
        <f>SUM(B27:B28)</f>
        <v>0</v>
      </c>
      <c r="C29" s="1007">
        <f>SUM(C27:C28)</f>
        <v>0</v>
      </c>
      <c r="D29" s="1007">
        <f>SUM(D27:D28)</f>
        <v>0</v>
      </c>
      <c r="E29" s="1007"/>
      <c r="F29" s="1007">
        <f>SUM(F27:F28)</f>
        <v>20709000</v>
      </c>
      <c r="G29" s="1007"/>
      <c r="H29" s="1008">
        <f>SUM(H27:H28)</f>
        <v>20709000</v>
      </c>
    </row>
    <row r="30" spans="1:8" ht="15.75" thickBot="1">
      <c r="A30" s="1005"/>
      <c r="B30" s="1006"/>
      <c r="C30" s="1006"/>
      <c r="D30" s="1006"/>
      <c r="E30" s="1006"/>
      <c r="F30" s="1006"/>
      <c r="G30" s="1006"/>
      <c r="H30" s="1015"/>
    </row>
    <row r="31" spans="1:8" ht="15.75" thickBot="1">
      <c r="A31" s="993" t="s">
        <v>254</v>
      </c>
      <c r="B31" s="1016">
        <f aca="true" t="shared" si="1" ref="B31:H31">SUM(B25+B29)</f>
        <v>0</v>
      </c>
      <c r="C31" s="1016">
        <f t="shared" si="1"/>
        <v>0</v>
      </c>
      <c r="D31" s="1016">
        <f t="shared" si="1"/>
        <v>14030000</v>
      </c>
      <c r="E31" s="1016"/>
      <c r="F31" s="1016">
        <f t="shared" si="1"/>
        <v>20709000</v>
      </c>
      <c r="G31" s="1016">
        <f t="shared" si="1"/>
        <v>0</v>
      </c>
      <c r="H31" s="1008">
        <f t="shared" si="1"/>
        <v>87577792</v>
      </c>
    </row>
    <row r="32" spans="1:8" ht="15">
      <c r="A32" s="1017"/>
      <c r="B32" s="1017"/>
      <c r="C32" s="1017"/>
      <c r="D32" s="1017"/>
      <c r="E32" s="1017"/>
      <c r="F32" s="1017"/>
      <c r="G32" s="1017"/>
      <c r="H32" s="1017"/>
    </row>
    <row r="33" spans="1:8" ht="15">
      <c r="A33" s="1017"/>
      <c r="B33" s="1017"/>
      <c r="C33" s="1017"/>
      <c r="D33" s="1017"/>
      <c r="E33" s="1017"/>
      <c r="F33" s="1017"/>
      <c r="G33" s="1017"/>
      <c r="H33" s="1017"/>
    </row>
    <row r="34" spans="1:8" ht="15">
      <c r="A34" s="1017"/>
      <c r="B34" s="1017"/>
      <c r="C34" s="1017"/>
      <c r="D34" s="1017"/>
      <c r="E34" s="1017"/>
      <c r="F34" s="1017"/>
      <c r="G34" s="1017"/>
      <c r="H34" s="1017"/>
    </row>
    <row r="35" spans="1:8" ht="15">
      <c r="A35" s="1017"/>
      <c r="B35" s="1017"/>
      <c r="C35" s="1017"/>
      <c r="D35" s="1017"/>
      <c r="E35" s="1017"/>
      <c r="F35" s="1017"/>
      <c r="G35" s="1017"/>
      <c r="H35" s="1017"/>
    </row>
    <row r="36" spans="1:8" ht="15">
      <c r="A36" s="1017"/>
      <c r="B36" s="1017"/>
      <c r="C36" s="1017"/>
      <c r="D36" s="1017"/>
      <c r="E36" s="1017"/>
      <c r="F36" s="1017"/>
      <c r="G36" s="1017"/>
      <c r="H36" s="1017"/>
    </row>
    <row r="37" spans="1:8" ht="15">
      <c r="A37" s="1017"/>
      <c r="B37" s="1017"/>
      <c r="C37" s="1017"/>
      <c r="D37" s="1017"/>
      <c r="E37" s="1017"/>
      <c r="F37" s="1017"/>
      <c r="G37" s="1017"/>
      <c r="H37" s="1017"/>
    </row>
    <row r="38" spans="1:8" ht="15">
      <c r="A38" s="1017"/>
      <c r="B38" s="1017"/>
      <c r="C38" s="1017"/>
      <c r="D38" s="1017"/>
      <c r="E38" s="1017"/>
      <c r="F38" s="1017"/>
      <c r="G38" s="1017"/>
      <c r="H38" s="1017"/>
    </row>
    <row r="39" spans="1:8" ht="15">
      <c r="A39" s="1017"/>
      <c r="B39" s="1017"/>
      <c r="C39" s="1017"/>
      <c r="D39" s="1017"/>
      <c r="E39" s="1017"/>
      <c r="F39" s="1017"/>
      <c r="G39" s="1017"/>
      <c r="H39" s="1017"/>
    </row>
    <row r="40" spans="1:8" ht="15">
      <c r="A40" s="1017"/>
      <c r="B40" s="1017"/>
      <c r="C40" s="1017"/>
      <c r="D40" s="1017"/>
      <c r="E40" s="1017"/>
      <c r="F40" s="1017"/>
      <c r="G40" s="1017"/>
      <c r="H40" s="1017"/>
    </row>
    <row r="41" spans="1:8" ht="15">
      <c r="A41" s="1017"/>
      <c r="B41" s="1017"/>
      <c r="C41" s="1017"/>
      <c r="D41" s="1017"/>
      <c r="E41" s="1017"/>
      <c r="F41" s="1017"/>
      <c r="G41" s="1017"/>
      <c r="H41" s="1017"/>
    </row>
    <row r="42" spans="1:8" ht="15">
      <c r="A42" s="1017"/>
      <c r="B42" s="1017"/>
      <c r="C42" s="1017"/>
      <c r="D42" s="1017"/>
      <c r="E42" s="1017"/>
      <c r="F42" s="1017"/>
      <c r="G42" s="1017"/>
      <c r="H42" s="1017"/>
    </row>
    <row r="43" spans="1:8" ht="15">
      <c r="A43" s="1017"/>
      <c r="B43" s="1017"/>
      <c r="C43" s="1017"/>
      <c r="D43" s="1017"/>
      <c r="E43" s="1017"/>
      <c r="F43" s="1017"/>
      <c r="G43" s="1017"/>
      <c r="H43" s="1017"/>
    </row>
    <row r="44" spans="1:8" ht="15">
      <c r="A44" s="1017"/>
      <c r="B44" s="1017"/>
      <c r="C44" s="1017"/>
      <c r="D44" s="1017"/>
      <c r="E44" s="1017"/>
      <c r="F44" s="1017"/>
      <c r="G44" s="1017"/>
      <c r="H44" s="1017"/>
    </row>
    <row r="45" spans="1:8" ht="15">
      <c r="A45" s="1017"/>
      <c r="B45" s="1017"/>
      <c r="C45" s="1017"/>
      <c r="D45" s="1017"/>
      <c r="E45" s="1017"/>
      <c r="F45" s="1017"/>
      <c r="G45" s="1017"/>
      <c r="H45" s="1017"/>
    </row>
  </sheetData>
  <sheetProtection/>
  <mergeCells count="4">
    <mergeCell ref="A1:H1"/>
    <mergeCell ref="A3:H3"/>
    <mergeCell ref="A4:H4"/>
    <mergeCell ref="A5:H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0">
      <selection activeCell="A6" sqref="A6:D6"/>
    </sheetView>
  </sheetViews>
  <sheetFormatPr defaultColWidth="9.140625" defaultRowHeight="12.75"/>
  <cols>
    <col min="1" max="1" width="33.00390625" style="18" customWidth="1"/>
    <col min="2" max="2" width="18.57421875" style="18" customWidth="1"/>
    <col min="3" max="3" width="18.8515625" style="18" customWidth="1"/>
    <col min="4" max="4" width="21.57421875" style="18" customWidth="1"/>
  </cols>
  <sheetData>
    <row r="1" ht="15.75">
      <c r="A1" s="18" t="s">
        <v>429</v>
      </c>
    </row>
    <row r="4" spans="1:4" ht="15.75">
      <c r="A4" s="2297" t="s">
        <v>2021</v>
      </c>
      <c r="B4" s="2297"/>
      <c r="C4" s="2297"/>
      <c r="D4" s="2297"/>
    </row>
    <row r="5" spans="1:4" ht="15.75">
      <c r="A5" s="2297" t="s">
        <v>282</v>
      </c>
      <c r="B5" s="2297"/>
      <c r="C5" s="2297"/>
      <c r="D5" s="2297"/>
    </row>
    <row r="6" spans="1:4" ht="15.75">
      <c r="A6" s="2297"/>
      <c r="B6" s="2297"/>
      <c r="C6" s="2297"/>
      <c r="D6" s="2297"/>
    </row>
    <row r="7" spans="1:3" ht="15.75">
      <c r="A7" s="990"/>
      <c r="B7" s="1018"/>
      <c r="C7" s="990"/>
    </row>
    <row r="8" spans="1:4" ht="16.5" thickBot="1">
      <c r="A8" s="990"/>
      <c r="B8" s="990"/>
      <c r="C8" s="990"/>
      <c r="D8" s="1343" t="s">
        <v>255</v>
      </c>
    </row>
    <row r="9" spans="1:4" ht="15.75">
      <c r="A9" s="2285" t="s">
        <v>1964</v>
      </c>
      <c r="B9" s="2294" t="s">
        <v>257</v>
      </c>
      <c r="C9" s="2295"/>
      <c r="D9" s="2298"/>
    </row>
    <row r="10" spans="1:4" ht="16.5" thickBot="1">
      <c r="A10" s="2286"/>
      <c r="B10" s="1019" t="s">
        <v>258</v>
      </c>
      <c r="C10" s="1019" t="s">
        <v>259</v>
      </c>
      <c r="D10" s="1020" t="s">
        <v>1338</v>
      </c>
    </row>
    <row r="11" spans="1:4" ht="15.75">
      <c r="A11" s="1021" t="s">
        <v>260</v>
      </c>
      <c r="B11" s="923">
        <v>20705</v>
      </c>
      <c r="C11" s="923">
        <v>63912</v>
      </c>
      <c r="D11" s="1022">
        <f aca="true" t="shared" si="0" ref="D11:D21">SUM(B11:C11)</f>
        <v>84617</v>
      </c>
    </row>
    <row r="12" spans="1:4" ht="15.75">
      <c r="A12" s="1023" t="s">
        <v>261</v>
      </c>
      <c r="B12" s="1024">
        <v>136784</v>
      </c>
      <c r="C12" s="729">
        <v>130028</v>
      </c>
      <c r="D12" s="1025">
        <f t="shared" si="0"/>
        <v>266812</v>
      </c>
    </row>
    <row r="13" spans="1:4" ht="15.75">
      <c r="A13" s="1023" t="s">
        <v>262</v>
      </c>
      <c r="B13" s="729">
        <v>65200</v>
      </c>
      <c r="C13" s="729">
        <v>24800</v>
      </c>
      <c r="D13" s="1025">
        <f t="shared" si="0"/>
        <v>90000</v>
      </c>
    </row>
    <row r="14" spans="1:4" ht="15.75">
      <c r="A14" s="1023" t="s">
        <v>263</v>
      </c>
      <c r="B14" s="729">
        <v>12645380</v>
      </c>
      <c r="C14" s="729">
        <v>20550362</v>
      </c>
      <c r="D14" s="1025">
        <f t="shared" si="0"/>
        <v>33195742</v>
      </c>
    </row>
    <row r="15" spans="1:4" ht="15.75">
      <c r="A15" s="1023" t="s">
        <v>264</v>
      </c>
      <c r="B15" s="729">
        <v>135004</v>
      </c>
      <c r="C15" s="729">
        <v>1183114</v>
      </c>
      <c r="D15" s="1025">
        <f t="shared" si="0"/>
        <v>1318118</v>
      </c>
    </row>
    <row r="16" spans="1:4" ht="15.75">
      <c r="A16" s="1023" t="s">
        <v>265</v>
      </c>
      <c r="B16" s="729">
        <v>13600</v>
      </c>
      <c r="C16" s="729">
        <v>174700</v>
      </c>
      <c r="D16" s="1025">
        <f t="shared" si="0"/>
        <v>188300</v>
      </c>
    </row>
    <row r="17" spans="1:4" ht="15.75">
      <c r="A17" s="1023" t="s">
        <v>266</v>
      </c>
      <c r="B17" s="729">
        <v>8313</v>
      </c>
      <c r="C17" s="729">
        <v>0</v>
      </c>
      <c r="D17" s="1025">
        <f t="shared" si="0"/>
        <v>8313</v>
      </c>
    </row>
    <row r="18" spans="1:4" ht="15.75">
      <c r="A18" s="1023" t="s">
        <v>267</v>
      </c>
      <c r="B18" s="729">
        <v>186676</v>
      </c>
      <c r="C18" s="729">
        <v>226055</v>
      </c>
      <c r="D18" s="1025">
        <f t="shared" si="0"/>
        <v>412731</v>
      </c>
    </row>
    <row r="19" spans="1:4" ht="15.75">
      <c r="A19" s="1023" t="s">
        <v>268</v>
      </c>
      <c r="B19" s="729">
        <v>37576</v>
      </c>
      <c r="C19" s="729">
        <v>15000</v>
      </c>
      <c r="D19" s="1025">
        <f t="shared" si="0"/>
        <v>52576</v>
      </c>
    </row>
    <row r="20" spans="1:4" ht="15.75">
      <c r="A20" s="1023" t="s">
        <v>269</v>
      </c>
      <c r="B20" s="729">
        <v>3850</v>
      </c>
      <c r="C20" s="729">
        <v>1000</v>
      </c>
      <c r="D20" s="1025">
        <f t="shared" si="0"/>
        <v>4850</v>
      </c>
    </row>
    <row r="21" spans="1:4" ht="16.5" thickBot="1">
      <c r="A21" s="1023" t="s">
        <v>270</v>
      </c>
      <c r="B21" s="729">
        <v>79591</v>
      </c>
      <c r="C21" s="729">
        <v>88276</v>
      </c>
      <c r="D21" s="1026">
        <f t="shared" si="0"/>
        <v>167867</v>
      </c>
    </row>
    <row r="22" spans="1:4" ht="16.5" thickBot="1">
      <c r="A22" s="1027" t="s">
        <v>271</v>
      </c>
      <c r="B22" s="917">
        <f>SUM(B11:B21)</f>
        <v>13332679</v>
      </c>
      <c r="C22" s="917">
        <f>SUM(C11:C21)</f>
        <v>22457247</v>
      </c>
      <c r="D22" s="1028">
        <f>SUM(D11:D21)</f>
        <v>35789926</v>
      </c>
    </row>
    <row r="23" spans="1:4" ht="15.75">
      <c r="A23" s="991"/>
      <c r="B23" s="1024"/>
      <c r="C23" s="1024"/>
      <c r="D23" s="1024"/>
    </row>
    <row r="24" spans="1:4" ht="15.75">
      <c r="A24" s="989"/>
      <c r="B24" s="1029"/>
      <c r="C24" s="1029"/>
      <c r="D24" s="1029"/>
    </row>
    <row r="25" spans="1:3" ht="16.5" thickBot="1">
      <c r="A25" s="990"/>
      <c r="B25" s="990"/>
      <c r="C25" s="990"/>
    </row>
    <row r="26" spans="1:4" ht="15.75">
      <c r="A26" s="2292" t="s">
        <v>256</v>
      </c>
      <c r="B26" s="2294" t="s">
        <v>272</v>
      </c>
      <c r="C26" s="2295"/>
      <c r="D26" s="2296"/>
    </row>
    <row r="27" spans="1:4" ht="16.5" thickBot="1">
      <c r="A27" s="2293"/>
      <c r="B27" s="1030" t="s">
        <v>258</v>
      </c>
      <c r="C27" s="1030" t="s">
        <v>259</v>
      </c>
      <c r="D27" s="1030" t="s">
        <v>1338</v>
      </c>
    </row>
    <row r="28" spans="1:4" ht="15.75">
      <c r="A28" s="1021" t="s">
        <v>260</v>
      </c>
      <c r="B28" s="923">
        <v>1074324</v>
      </c>
      <c r="C28" s="923">
        <v>676120</v>
      </c>
      <c r="D28" s="923">
        <f aca="true" t="shared" si="1" ref="D28:D39">SUM(B28:C28)</f>
        <v>1750444</v>
      </c>
    </row>
    <row r="29" spans="1:4" ht="15.75">
      <c r="A29" s="1023" t="s">
        <v>261</v>
      </c>
      <c r="B29" s="1024">
        <v>1479082</v>
      </c>
      <c r="C29" s="729">
        <v>766032</v>
      </c>
      <c r="D29" s="729">
        <f t="shared" si="1"/>
        <v>2245114</v>
      </c>
    </row>
    <row r="30" spans="1:4" ht="15.75">
      <c r="A30" s="1023" t="s">
        <v>262</v>
      </c>
      <c r="B30" s="729">
        <v>78800</v>
      </c>
      <c r="C30" s="729">
        <v>0</v>
      </c>
      <c r="D30" s="729">
        <f t="shared" si="1"/>
        <v>78800</v>
      </c>
    </row>
    <row r="31" spans="1:4" ht="15.75">
      <c r="A31" s="1023" t="s">
        <v>263</v>
      </c>
      <c r="B31" s="729">
        <v>45376957</v>
      </c>
      <c r="C31" s="729">
        <v>25729788</v>
      </c>
      <c r="D31" s="729">
        <f t="shared" si="1"/>
        <v>71106745</v>
      </c>
    </row>
    <row r="32" spans="1:4" ht="15.75">
      <c r="A32" s="1023" t="s">
        <v>264</v>
      </c>
      <c r="B32" s="729">
        <v>6077613</v>
      </c>
      <c r="C32" s="729">
        <v>2866163</v>
      </c>
      <c r="D32" s="729">
        <f t="shared" si="1"/>
        <v>8943776</v>
      </c>
    </row>
    <row r="33" spans="1:4" ht="15.75">
      <c r="A33" s="1023" t="s">
        <v>265</v>
      </c>
      <c r="B33" s="729">
        <v>800</v>
      </c>
      <c r="C33" s="729">
        <v>11800</v>
      </c>
      <c r="D33" s="729">
        <f t="shared" si="1"/>
        <v>12600</v>
      </c>
    </row>
    <row r="34" spans="1:4" ht="15.75">
      <c r="A34" s="1023" t="s">
        <v>266</v>
      </c>
      <c r="B34" s="729">
        <v>33885</v>
      </c>
      <c r="C34" s="729">
        <v>0</v>
      </c>
      <c r="D34" s="729">
        <f t="shared" si="1"/>
        <v>33885</v>
      </c>
    </row>
    <row r="35" spans="1:4" ht="15.75">
      <c r="A35" s="1023" t="s">
        <v>267</v>
      </c>
      <c r="B35" s="729">
        <v>24531467</v>
      </c>
      <c r="C35" s="729">
        <v>1867103</v>
      </c>
      <c r="D35" s="729">
        <f t="shared" si="1"/>
        <v>26398570</v>
      </c>
    </row>
    <row r="36" spans="1:4" ht="15.75">
      <c r="A36" s="1023" t="s">
        <v>268</v>
      </c>
      <c r="B36" s="729">
        <v>74084</v>
      </c>
      <c r="C36" s="729">
        <v>48136</v>
      </c>
      <c r="D36" s="729">
        <f t="shared" si="1"/>
        <v>122220</v>
      </c>
    </row>
    <row r="37" spans="1:4" ht="15.75">
      <c r="A37" s="1023" t="s">
        <v>269</v>
      </c>
      <c r="B37" s="729">
        <v>257144</v>
      </c>
      <c r="C37" s="729">
        <v>0</v>
      </c>
      <c r="D37" s="729">
        <f t="shared" si="1"/>
        <v>257144</v>
      </c>
    </row>
    <row r="38" spans="1:4" ht="16.5" thickBot="1">
      <c r="A38" s="1023" t="s">
        <v>270</v>
      </c>
      <c r="B38" s="729">
        <v>28942283</v>
      </c>
      <c r="C38" s="729">
        <v>2330137</v>
      </c>
      <c r="D38" s="922">
        <f t="shared" si="1"/>
        <v>31272420</v>
      </c>
    </row>
    <row r="39" spans="1:4" ht="16.5" thickBot="1">
      <c r="A39" s="1027" t="s">
        <v>273</v>
      </c>
      <c r="B39" s="917">
        <f>SUM(B28:B38)</f>
        <v>107926439</v>
      </c>
      <c r="C39" s="917">
        <f>SUM(C28:C38)</f>
        <v>34295279</v>
      </c>
      <c r="D39" s="917">
        <f t="shared" si="1"/>
        <v>142221718</v>
      </c>
    </row>
    <row r="40" spans="1:4" ht="16.5" thickBot="1">
      <c r="A40" s="1031" t="s">
        <v>274</v>
      </c>
      <c r="B40" s="724"/>
      <c r="C40" s="724"/>
      <c r="D40" s="1032">
        <v>-77984528</v>
      </c>
    </row>
    <row r="41" spans="1:4" ht="16.5" thickBot="1">
      <c r="A41" s="1033" t="s">
        <v>275</v>
      </c>
      <c r="B41" s="917"/>
      <c r="C41" s="917"/>
      <c r="D41" s="917">
        <f>SUM(D39:D40)</f>
        <v>64237190</v>
      </c>
    </row>
    <row r="42" ht="15.75">
      <c r="D42" s="18" t="s">
        <v>2020</v>
      </c>
    </row>
  </sheetData>
  <sheetProtection/>
  <mergeCells count="7">
    <mergeCell ref="A26:A27"/>
    <mergeCell ref="B26:D26"/>
    <mergeCell ref="A4:D4"/>
    <mergeCell ref="A5:D5"/>
    <mergeCell ref="A6:D6"/>
    <mergeCell ref="A9:A10"/>
    <mergeCell ref="B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2.140625" style="0" customWidth="1"/>
    <col min="2" max="2" width="8.28125" style="918" bestFit="1" customWidth="1"/>
    <col min="3" max="3" width="48.8515625" style="18" customWidth="1"/>
    <col min="4" max="4" width="11.28125" style="18" bestFit="1" customWidth="1"/>
    <col min="5" max="5" width="11.00390625" style="18" customWidth="1"/>
    <col min="6" max="6" width="8.421875" style="18" bestFit="1" customWidth="1"/>
    <col min="7" max="7" width="10.00390625" style="18" customWidth="1"/>
    <col min="8" max="8" width="9.421875" style="18" customWidth="1"/>
    <col min="9" max="9" width="11.28125" style="747" bestFit="1" customWidth="1"/>
  </cols>
  <sheetData>
    <row r="1" spans="2:7" ht="15.75">
      <c r="B1" s="15" t="s">
        <v>430</v>
      </c>
      <c r="C1" s="15"/>
      <c r="D1" s="15"/>
      <c r="E1" s="15"/>
      <c r="F1" s="15"/>
      <c r="G1" s="15"/>
    </row>
    <row r="2" ht="15.75">
      <c r="D2" s="747"/>
    </row>
    <row r="3" spans="2:9" ht="15.75">
      <c r="B3" s="2283" t="s">
        <v>276</v>
      </c>
      <c r="C3" s="2283"/>
      <c r="D3" s="2283"/>
      <c r="E3" s="2283"/>
      <c r="F3" s="2283"/>
      <c r="G3" s="2283"/>
      <c r="H3" s="2283"/>
      <c r="I3" s="2283"/>
    </row>
    <row r="4" spans="2:9" ht="15.75">
      <c r="B4" s="2283" t="s">
        <v>1174</v>
      </c>
      <c r="C4" s="2283"/>
      <c r="D4" s="2283"/>
      <c r="E4" s="2283"/>
      <c r="F4" s="2283"/>
      <c r="G4" s="2283"/>
      <c r="H4" s="2283"/>
      <c r="I4" s="2283"/>
    </row>
    <row r="5" ht="15.75">
      <c r="C5" s="747"/>
    </row>
    <row r="6" spans="3:9" ht="16.5" thickBot="1">
      <c r="C6" s="747"/>
      <c r="D6" s="927"/>
      <c r="F6" s="966"/>
      <c r="I6" s="1110" t="s">
        <v>847</v>
      </c>
    </row>
    <row r="7" spans="2:9" ht="16.5" thickBot="1">
      <c r="B7" s="1034" t="s">
        <v>1669</v>
      </c>
      <c r="C7" s="1179" t="s">
        <v>277</v>
      </c>
      <c r="D7" s="1035" t="s">
        <v>2058</v>
      </c>
      <c r="E7" s="1346" t="s">
        <v>278</v>
      </c>
      <c r="F7" s="1035" t="s">
        <v>72</v>
      </c>
      <c r="G7" s="1035" t="s">
        <v>1681</v>
      </c>
      <c r="H7" s="1038" t="s">
        <v>1343</v>
      </c>
      <c r="I7" s="1037" t="s">
        <v>1338</v>
      </c>
    </row>
    <row r="8" spans="2:9" s="1177" customFormat="1" ht="25.5">
      <c r="B8" s="1150" t="s">
        <v>181</v>
      </c>
      <c r="C8" s="1344" t="s">
        <v>182</v>
      </c>
      <c r="D8" s="1336">
        <v>64237190</v>
      </c>
      <c r="E8" s="1347">
        <v>0</v>
      </c>
      <c r="F8" s="1148">
        <v>0</v>
      </c>
      <c r="G8" s="1148">
        <v>0</v>
      </c>
      <c r="H8" s="1183">
        <v>0</v>
      </c>
      <c r="I8" s="1166">
        <f aca="true" t="shared" si="0" ref="I8:I16">SUM(D8:H8)</f>
        <v>64237190</v>
      </c>
    </row>
    <row r="9" spans="2:9" s="1177" customFormat="1" ht="26.25" thickBot="1">
      <c r="B9" s="1154" t="s">
        <v>188</v>
      </c>
      <c r="C9" s="1352" t="s">
        <v>189</v>
      </c>
      <c r="D9" s="1335">
        <v>12080293</v>
      </c>
      <c r="E9" s="1348">
        <v>225737</v>
      </c>
      <c r="F9" s="1184">
        <v>96694</v>
      </c>
      <c r="G9" s="1184">
        <v>160000</v>
      </c>
      <c r="H9" s="1185">
        <v>161000</v>
      </c>
      <c r="I9" s="1186">
        <f t="shared" si="0"/>
        <v>12723724</v>
      </c>
    </row>
    <row r="10" spans="2:9" ht="26.25" thickBot="1">
      <c r="B10" s="1170" t="s">
        <v>1766</v>
      </c>
      <c r="C10" s="1353" t="s">
        <v>1767</v>
      </c>
      <c r="D10" s="1337">
        <v>76317483</v>
      </c>
      <c r="E10" s="1349">
        <v>225737</v>
      </c>
      <c r="F10" s="1172">
        <v>96694</v>
      </c>
      <c r="G10" s="1172">
        <v>160000</v>
      </c>
      <c r="H10" s="1181">
        <v>161000</v>
      </c>
      <c r="I10" s="1174">
        <f t="shared" si="0"/>
        <v>76960914</v>
      </c>
    </row>
    <row r="11" spans="2:9" s="1177" customFormat="1" ht="25.5">
      <c r="B11" s="1175" t="s">
        <v>51</v>
      </c>
      <c r="C11" s="1180" t="s">
        <v>52</v>
      </c>
      <c r="D11" s="1176">
        <v>0</v>
      </c>
      <c r="E11" s="1350">
        <v>0</v>
      </c>
      <c r="F11" s="1176">
        <v>0</v>
      </c>
      <c r="G11" s="1176">
        <v>0</v>
      </c>
      <c r="H11" s="1182">
        <v>0</v>
      </c>
      <c r="I11" s="1166">
        <f t="shared" si="0"/>
        <v>0</v>
      </c>
    </row>
    <row r="12" spans="2:9" ht="38.25">
      <c r="B12" s="1146" t="s">
        <v>1768</v>
      </c>
      <c r="C12" s="1345" t="s">
        <v>1769</v>
      </c>
      <c r="D12" s="1192">
        <v>5160977</v>
      </c>
      <c r="E12" s="1347">
        <f>SUM(E13)</f>
        <v>0</v>
      </c>
      <c r="F12" s="1148">
        <f>SUM(F13)</f>
        <v>0</v>
      </c>
      <c r="G12" s="1148">
        <f>SUM(G13)</f>
        <v>0</v>
      </c>
      <c r="H12" s="1183">
        <f>SUM(H13)</f>
        <v>0</v>
      </c>
      <c r="I12" s="1178">
        <f>SUM(I13)</f>
        <v>5160977</v>
      </c>
    </row>
    <row r="13" spans="2:9" ht="39" thickBot="1">
      <c r="B13" s="1354" t="s">
        <v>1770</v>
      </c>
      <c r="C13" s="1355" t="s">
        <v>1771</v>
      </c>
      <c r="D13" s="1335">
        <v>5160977</v>
      </c>
      <c r="E13" s="1348">
        <v>0</v>
      </c>
      <c r="F13" s="1184">
        <v>0</v>
      </c>
      <c r="G13" s="1184">
        <v>0</v>
      </c>
      <c r="H13" s="1185">
        <v>0</v>
      </c>
      <c r="I13" s="1186">
        <f t="shared" si="0"/>
        <v>5160977</v>
      </c>
    </row>
    <row r="14" spans="2:9" ht="26.25" thickBot="1">
      <c r="B14" s="1170" t="s">
        <v>1774</v>
      </c>
      <c r="C14" s="1353" t="s">
        <v>1773</v>
      </c>
      <c r="D14" s="1337">
        <v>5160977</v>
      </c>
      <c r="E14" s="1349">
        <f>SUM(E12)</f>
        <v>0</v>
      </c>
      <c r="F14" s="1172">
        <f>SUM(F12)</f>
        <v>0</v>
      </c>
      <c r="G14" s="1172">
        <f>SUM(G12)</f>
        <v>0</v>
      </c>
      <c r="H14" s="1181">
        <f>SUM(H12)</f>
        <v>0</v>
      </c>
      <c r="I14" s="1174">
        <f>SUM(I12)</f>
        <v>5160977</v>
      </c>
    </row>
    <row r="15" spans="2:9" s="1177" customFormat="1" ht="12.75">
      <c r="B15" s="1175" t="s">
        <v>1756</v>
      </c>
      <c r="C15" s="1180" t="s">
        <v>1775</v>
      </c>
      <c r="D15" s="1336">
        <v>700272</v>
      </c>
      <c r="E15" s="1350">
        <v>390499</v>
      </c>
      <c r="F15" s="1176">
        <v>343333</v>
      </c>
      <c r="G15" s="1176">
        <v>80000</v>
      </c>
      <c r="H15" s="1182">
        <v>0</v>
      </c>
      <c r="I15" s="1166">
        <f t="shared" si="0"/>
        <v>1514104</v>
      </c>
    </row>
    <row r="16" spans="2:9" s="50" customFormat="1" ht="26.25" thickBot="1">
      <c r="B16" s="1146" t="s">
        <v>101</v>
      </c>
      <c r="C16" s="1345" t="s">
        <v>1779</v>
      </c>
      <c r="D16" s="1192">
        <v>14521760</v>
      </c>
      <c r="E16" s="1348">
        <v>0</v>
      </c>
      <c r="F16" s="1184">
        <v>0</v>
      </c>
      <c r="G16" s="1184">
        <v>0</v>
      </c>
      <c r="H16" s="1185">
        <v>0</v>
      </c>
      <c r="I16" s="1186">
        <f t="shared" si="0"/>
        <v>14521760</v>
      </c>
    </row>
    <row r="17" spans="2:9" ht="26.25" thickBot="1">
      <c r="B17" s="1150" t="s">
        <v>1782</v>
      </c>
      <c r="C17" s="1344" t="s">
        <v>1781</v>
      </c>
      <c r="D17" s="1193">
        <v>15222032</v>
      </c>
      <c r="E17" s="1349">
        <f>SUM(E15:E16)</f>
        <v>390499</v>
      </c>
      <c r="F17" s="1172">
        <f>SUM(F15:F16)</f>
        <v>343333</v>
      </c>
      <c r="G17" s="1172">
        <f>SUM(G15:G16)</f>
        <v>80000</v>
      </c>
      <c r="H17" s="1181">
        <f>SUM(H15:H16)</f>
        <v>0</v>
      </c>
      <c r="I17" s="1174">
        <f>SUM(I15:I16)</f>
        <v>16035864</v>
      </c>
    </row>
    <row r="18" spans="2:9" ht="16.5" thickBot="1">
      <c r="B18" s="1154" t="s">
        <v>109</v>
      </c>
      <c r="C18" s="1352" t="s">
        <v>1783</v>
      </c>
      <c r="D18" s="1342">
        <v>96700492</v>
      </c>
      <c r="E18" s="1351">
        <f>SUM(E10+E14+E17)</f>
        <v>616236</v>
      </c>
      <c r="F18" s="1039">
        <f>SUM(F10+F14+F17)</f>
        <v>440027</v>
      </c>
      <c r="G18" s="1039">
        <f>SUM(G10+G14+G17)</f>
        <v>240000</v>
      </c>
      <c r="H18" s="1040">
        <f>SUM(H10+H14+H17)</f>
        <v>161000</v>
      </c>
      <c r="I18" s="1040">
        <f>SUM(I10+I14+I17)</f>
        <v>98157755</v>
      </c>
    </row>
    <row r="19" spans="2:9" ht="15.75">
      <c r="B19" s="1196"/>
      <c r="C19" s="1197"/>
      <c r="D19" s="1198"/>
      <c r="E19" s="1380"/>
      <c r="F19" s="1380"/>
      <c r="G19" s="1380"/>
      <c r="H19" s="1380"/>
      <c r="I19" s="1380"/>
    </row>
    <row r="20" spans="3:9" ht="16.5" thickBot="1">
      <c r="C20" s="1041"/>
      <c r="D20" s="1041"/>
      <c r="E20" s="1041"/>
      <c r="F20" s="1041"/>
      <c r="G20" s="1042"/>
      <c r="H20" s="1042"/>
      <c r="I20" s="1043"/>
    </row>
    <row r="21" spans="2:9" ht="16.5" thickBot="1">
      <c r="B21" s="1034"/>
      <c r="C21" s="1044" t="s">
        <v>279</v>
      </c>
      <c r="D21" s="1379" t="s">
        <v>2058</v>
      </c>
      <c r="E21" s="1035" t="s">
        <v>278</v>
      </c>
      <c r="F21" s="1035" t="s">
        <v>72</v>
      </c>
      <c r="G21" s="1035" t="s">
        <v>1681</v>
      </c>
      <c r="H21" s="1036" t="s">
        <v>1343</v>
      </c>
      <c r="I21" s="1037" t="s">
        <v>1338</v>
      </c>
    </row>
    <row r="22" spans="2:9" ht="12.75">
      <c r="B22" s="1146" t="s">
        <v>1804</v>
      </c>
      <c r="C22" s="1147" t="s">
        <v>1786</v>
      </c>
      <c r="D22" s="1192">
        <v>593380</v>
      </c>
      <c r="E22" s="1148">
        <v>0</v>
      </c>
      <c r="F22" s="1148">
        <v>0</v>
      </c>
      <c r="G22" s="1148">
        <v>0</v>
      </c>
      <c r="H22" s="1149">
        <v>0</v>
      </c>
      <c r="I22" s="1166">
        <f>SUM(D22:H22)</f>
        <v>593380</v>
      </c>
    </row>
    <row r="23" spans="2:9" ht="12.75">
      <c r="B23" s="1146" t="s">
        <v>1806</v>
      </c>
      <c r="C23" s="1147" t="s">
        <v>1788</v>
      </c>
      <c r="D23" s="1192">
        <v>0</v>
      </c>
      <c r="E23" s="1148">
        <v>360178</v>
      </c>
      <c r="F23" s="1148">
        <v>265554</v>
      </c>
      <c r="G23" s="1148">
        <v>18124</v>
      </c>
      <c r="H23" s="1149">
        <v>12255</v>
      </c>
      <c r="I23" s="1166">
        <f>SUM(D23:H23)</f>
        <v>656111</v>
      </c>
    </row>
    <row r="24" spans="2:9" ht="13.5" thickBot="1">
      <c r="B24" s="1146" t="s">
        <v>1808</v>
      </c>
      <c r="C24" s="1147" t="s">
        <v>1790</v>
      </c>
      <c r="D24" s="1192">
        <v>0</v>
      </c>
      <c r="E24" s="1184">
        <v>0</v>
      </c>
      <c r="F24" s="1184">
        <v>0</v>
      </c>
      <c r="G24" s="1184">
        <v>0</v>
      </c>
      <c r="H24" s="1187">
        <v>0</v>
      </c>
      <c r="I24" s="1186">
        <f>SUM(D24:H24)</f>
        <v>0</v>
      </c>
    </row>
    <row r="25" spans="2:9" s="1" customFormat="1" ht="26.25" thickBot="1">
      <c r="B25" s="1154" t="s">
        <v>1810</v>
      </c>
      <c r="C25" s="1155" t="s">
        <v>1792</v>
      </c>
      <c r="D25" s="1342">
        <v>593380</v>
      </c>
      <c r="E25" s="1172">
        <v>360178</v>
      </c>
      <c r="F25" s="1172">
        <v>265554</v>
      </c>
      <c r="G25" s="1172">
        <v>18124</v>
      </c>
      <c r="H25" s="1173">
        <v>12255</v>
      </c>
      <c r="I25" s="1174">
        <f>SUM(D25:H25)</f>
        <v>1249491</v>
      </c>
    </row>
    <row r="26" spans="3:6" ht="15.75">
      <c r="C26" s="987"/>
      <c r="D26" s="987"/>
      <c r="E26" s="987"/>
      <c r="F26" s="987"/>
    </row>
    <row r="27" spans="3:6" ht="15.75">
      <c r="C27" s="987"/>
      <c r="D27" s="987"/>
      <c r="E27" s="987"/>
      <c r="F27" s="987"/>
    </row>
    <row r="28" spans="3:6" ht="15.75">
      <c r="C28" s="987"/>
      <c r="D28" s="987"/>
      <c r="E28" s="987"/>
      <c r="F28" s="987"/>
    </row>
    <row r="29" spans="3:6" ht="15.75">
      <c r="C29" s="987"/>
      <c r="D29" s="987"/>
      <c r="E29" s="987"/>
      <c r="F29" s="987"/>
    </row>
  </sheetData>
  <sheetProtection/>
  <mergeCells count="2">
    <mergeCell ref="B3:I3"/>
    <mergeCell ref="B4:I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28125" style="1188" bestFit="1" customWidth="1"/>
    <col min="2" max="2" width="48.00390625" style="19" customWidth="1"/>
    <col min="3" max="3" width="11.140625" style="1361" bestFit="1" customWidth="1"/>
    <col min="4" max="4" width="10.140625" style="1361" bestFit="1" customWidth="1"/>
    <col min="5" max="5" width="9.140625" style="1361" bestFit="1" customWidth="1"/>
    <col min="6" max="6" width="9.8515625" style="1361" customWidth="1"/>
    <col min="7" max="7" width="10.140625" style="1361" bestFit="1" customWidth="1"/>
    <col min="8" max="8" width="11.28125" style="1362" customWidth="1"/>
  </cols>
  <sheetData>
    <row r="1" spans="1:6" ht="15">
      <c r="A1" s="992" t="s">
        <v>431</v>
      </c>
      <c r="B1" s="992"/>
      <c r="C1" s="1360"/>
      <c r="D1" s="1360"/>
      <c r="E1" s="1360"/>
      <c r="F1" s="1360"/>
    </row>
    <row r="2" ht="15">
      <c r="C2" s="1362"/>
    </row>
    <row r="3" spans="1:8" ht="15">
      <c r="A3" s="2290" t="s">
        <v>2021</v>
      </c>
      <c r="B3" s="2290"/>
      <c r="C3" s="2290"/>
      <c r="D3" s="2290"/>
      <c r="E3" s="2290"/>
      <c r="F3" s="2290"/>
      <c r="G3" s="2290"/>
      <c r="H3" s="2290"/>
    </row>
    <row r="4" spans="1:8" ht="15">
      <c r="A4" s="2290" t="s">
        <v>1963</v>
      </c>
      <c r="B4" s="2290"/>
      <c r="C4" s="2290"/>
      <c r="D4" s="2290"/>
      <c r="E4" s="2290"/>
      <c r="F4" s="2290"/>
      <c r="G4" s="2290"/>
      <c r="H4" s="2290"/>
    </row>
    <row r="5" spans="1:8" ht="15">
      <c r="A5" s="2290" t="s">
        <v>1176</v>
      </c>
      <c r="B5" s="2290"/>
      <c r="C5" s="2290"/>
      <c r="D5" s="2290"/>
      <c r="E5" s="2290"/>
      <c r="F5" s="2290"/>
      <c r="G5" s="2290"/>
      <c r="H5" s="2290"/>
    </row>
    <row r="6" ht="15">
      <c r="B6" s="995"/>
    </row>
    <row r="7" spans="2:8" ht="15.75" thickBot="1">
      <c r="B7" s="995"/>
      <c r="H7" s="1361" t="s">
        <v>847</v>
      </c>
    </row>
    <row r="8" spans="1:9" ht="30.75" customHeight="1" thickBot="1">
      <c r="A8" s="1407"/>
      <c r="B8" s="1363" t="s">
        <v>1964</v>
      </c>
      <c r="C8" s="1381" t="s">
        <v>2058</v>
      </c>
      <c r="D8" s="1381" t="s">
        <v>278</v>
      </c>
      <c r="E8" s="1381" t="s">
        <v>72</v>
      </c>
      <c r="F8" s="1381" t="s">
        <v>1681</v>
      </c>
      <c r="G8" s="1382" t="s">
        <v>1343</v>
      </c>
      <c r="H8" s="1383" t="s">
        <v>1338</v>
      </c>
      <c r="I8" s="204"/>
    </row>
    <row r="9" spans="1:9" ht="25.5">
      <c r="A9" s="1175" t="s">
        <v>137</v>
      </c>
      <c r="B9" s="1394" t="s">
        <v>1809</v>
      </c>
      <c r="C9" s="1356">
        <v>0</v>
      </c>
      <c r="D9" s="1364">
        <v>0</v>
      </c>
      <c r="E9" s="1364">
        <v>0</v>
      </c>
      <c r="F9" s="1364">
        <v>0</v>
      </c>
      <c r="G9" s="1384">
        <v>0</v>
      </c>
      <c r="H9" s="1367">
        <f aca="true" t="shared" si="0" ref="H9:H52">SUM(C9:G9)</f>
        <v>0</v>
      </c>
      <c r="I9" s="204"/>
    </row>
    <row r="10" spans="1:9" ht="38.25">
      <c r="A10" s="1146" t="s">
        <v>138</v>
      </c>
      <c r="B10" s="1147" t="s">
        <v>1811</v>
      </c>
      <c r="C10" s="1359">
        <v>0</v>
      </c>
      <c r="D10" s="1365">
        <v>0</v>
      </c>
      <c r="E10" s="1365">
        <v>0</v>
      </c>
      <c r="F10" s="1365">
        <v>0</v>
      </c>
      <c r="G10" s="1376">
        <v>0</v>
      </c>
      <c r="H10" s="1367">
        <f t="shared" si="0"/>
        <v>0</v>
      </c>
      <c r="I10" s="204"/>
    </row>
    <row r="11" spans="1:9" ht="25.5">
      <c r="A11" s="1146" t="s">
        <v>139</v>
      </c>
      <c r="B11" s="1147" t="s">
        <v>1813</v>
      </c>
      <c r="C11" s="1359">
        <v>803695</v>
      </c>
      <c r="D11" s="1365">
        <v>314562</v>
      </c>
      <c r="E11" s="1365">
        <v>207352</v>
      </c>
      <c r="F11" s="1365">
        <v>0</v>
      </c>
      <c r="G11" s="1376">
        <v>0</v>
      </c>
      <c r="H11" s="1367">
        <f t="shared" si="0"/>
        <v>1325609</v>
      </c>
      <c r="I11" s="1046"/>
    </row>
    <row r="12" spans="1:9" ht="25.5">
      <c r="A12" s="1146" t="s">
        <v>140</v>
      </c>
      <c r="B12" s="1147" t="s">
        <v>141</v>
      </c>
      <c r="C12" s="1359">
        <v>0</v>
      </c>
      <c r="D12" s="1365">
        <v>0</v>
      </c>
      <c r="E12" s="1365">
        <v>0</v>
      </c>
      <c r="F12" s="1365">
        <v>0</v>
      </c>
      <c r="G12" s="1376">
        <v>0</v>
      </c>
      <c r="H12" s="1367">
        <f t="shared" si="0"/>
        <v>0</v>
      </c>
      <c r="I12" s="204"/>
    </row>
    <row r="13" spans="1:9" ht="25.5">
      <c r="A13" s="1146" t="s">
        <v>142</v>
      </c>
      <c r="B13" s="1147" t="s">
        <v>143</v>
      </c>
      <c r="C13" s="1359">
        <v>0</v>
      </c>
      <c r="D13" s="1365">
        <v>0</v>
      </c>
      <c r="E13" s="1365">
        <v>0</v>
      </c>
      <c r="F13" s="1365">
        <v>0</v>
      </c>
      <c r="G13" s="1376">
        <v>0</v>
      </c>
      <c r="H13" s="1367">
        <f t="shared" si="0"/>
        <v>0</v>
      </c>
      <c r="I13" s="1046"/>
    </row>
    <row r="14" spans="1:9" ht="25.5">
      <c r="A14" s="1146" t="s">
        <v>148</v>
      </c>
      <c r="B14" s="1147" t="s">
        <v>149</v>
      </c>
      <c r="C14" s="1359">
        <v>0</v>
      </c>
      <c r="D14" s="1365">
        <v>0</v>
      </c>
      <c r="E14" s="1365">
        <v>0</v>
      </c>
      <c r="F14" s="1365">
        <v>0</v>
      </c>
      <c r="G14" s="1376">
        <v>0</v>
      </c>
      <c r="H14" s="1367">
        <f t="shared" si="0"/>
        <v>0</v>
      </c>
      <c r="I14" s="1046"/>
    </row>
    <row r="15" spans="1:9" ht="25.5">
      <c r="A15" s="1146" t="s">
        <v>150</v>
      </c>
      <c r="B15" s="1147" t="s">
        <v>151</v>
      </c>
      <c r="C15" s="1359">
        <v>0</v>
      </c>
      <c r="D15" s="1365">
        <v>0</v>
      </c>
      <c r="E15" s="1365">
        <v>0</v>
      </c>
      <c r="F15" s="1365">
        <v>0</v>
      </c>
      <c r="G15" s="1376">
        <v>0</v>
      </c>
      <c r="H15" s="1367">
        <f t="shared" si="0"/>
        <v>0</v>
      </c>
      <c r="I15" s="1046"/>
    </row>
    <row r="16" spans="1:9" ht="25.5">
      <c r="A16" s="1146" t="s">
        <v>152</v>
      </c>
      <c r="B16" s="1147" t="s">
        <v>153</v>
      </c>
      <c r="C16" s="1359">
        <v>0</v>
      </c>
      <c r="D16" s="1365">
        <v>0</v>
      </c>
      <c r="E16" s="1365">
        <v>0</v>
      </c>
      <c r="F16" s="1365">
        <v>0</v>
      </c>
      <c r="G16" s="1376">
        <v>0</v>
      </c>
      <c r="H16" s="1367">
        <f t="shared" si="0"/>
        <v>0</v>
      </c>
      <c r="I16" s="204"/>
    </row>
    <row r="17" spans="1:9" ht="26.25" thickBot="1">
      <c r="A17" s="1404" t="s">
        <v>1814</v>
      </c>
      <c r="B17" s="1405" t="s">
        <v>1863</v>
      </c>
      <c r="C17" s="1406">
        <v>0</v>
      </c>
      <c r="D17" s="1369">
        <v>0</v>
      </c>
      <c r="E17" s="1369">
        <v>0</v>
      </c>
      <c r="F17" s="1369">
        <v>0</v>
      </c>
      <c r="G17" s="1377">
        <v>0</v>
      </c>
      <c r="H17" s="1371">
        <f t="shared" si="0"/>
        <v>0</v>
      </c>
      <c r="I17" s="204"/>
    </row>
    <row r="18" spans="1:8" ht="26.25" thickBot="1">
      <c r="A18" s="1170" t="s">
        <v>1816</v>
      </c>
      <c r="B18" s="1171" t="s">
        <v>1815</v>
      </c>
      <c r="C18" s="1358">
        <v>803695</v>
      </c>
      <c r="D18" s="1372">
        <v>314562</v>
      </c>
      <c r="E18" s="1372">
        <v>207352</v>
      </c>
      <c r="F18" s="1372">
        <v>0</v>
      </c>
      <c r="G18" s="1378">
        <v>0</v>
      </c>
      <c r="H18" s="1374">
        <f t="shared" si="0"/>
        <v>1325609</v>
      </c>
    </row>
    <row r="19" spans="1:8" ht="25.5">
      <c r="A19" s="1175" t="s">
        <v>206</v>
      </c>
      <c r="B19" s="1394" t="s">
        <v>207</v>
      </c>
      <c r="C19" s="1356">
        <v>0</v>
      </c>
      <c r="D19" s="1364">
        <v>0</v>
      </c>
      <c r="E19" s="1364">
        <v>0</v>
      </c>
      <c r="F19" s="1364">
        <v>0</v>
      </c>
      <c r="G19" s="1384">
        <v>0</v>
      </c>
      <c r="H19" s="1367">
        <f t="shared" si="0"/>
        <v>0</v>
      </c>
    </row>
    <row r="20" spans="1:8" ht="38.25">
      <c r="A20" s="1146" t="s">
        <v>208</v>
      </c>
      <c r="B20" s="1147" t="s">
        <v>209</v>
      </c>
      <c r="C20" s="1359">
        <v>0</v>
      </c>
      <c r="D20" s="1365">
        <v>0</v>
      </c>
      <c r="E20" s="1365">
        <v>0</v>
      </c>
      <c r="F20" s="1365">
        <v>0</v>
      </c>
      <c r="G20" s="1376">
        <v>0</v>
      </c>
      <c r="H20" s="1367">
        <f t="shared" si="0"/>
        <v>0</v>
      </c>
    </row>
    <row r="21" spans="1:8" ht="25.5">
      <c r="A21" s="1146" t="s">
        <v>210</v>
      </c>
      <c r="B21" s="1147" t="s">
        <v>211</v>
      </c>
      <c r="C21" s="1359">
        <v>1764604</v>
      </c>
      <c r="D21" s="1365">
        <v>28354</v>
      </c>
      <c r="E21" s="1365">
        <v>27854</v>
      </c>
      <c r="F21" s="1365">
        <v>811201</v>
      </c>
      <c r="G21" s="1376">
        <v>201591</v>
      </c>
      <c r="H21" s="1367">
        <f t="shared" si="0"/>
        <v>2833604</v>
      </c>
    </row>
    <row r="22" spans="1:8" ht="25.5">
      <c r="A22" s="1146" t="s">
        <v>212</v>
      </c>
      <c r="B22" s="1147" t="s">
        <v>213</v>
      </c>
      <c r="C22" s="1359">
        <v>0</v>
      </c>
      <c r="D22" s="1365">
        <v>0</v>
      </c>
      <c r="E22" s="1365">
        <v>0</v>
      </c>
      <c r="F22" s="1365">
        <v>0</v>
      </c>
      <c r="G22" s="1376">
        <v>0</v>
      </c>
      <c r="H22" s="1367">
        <f t="shared" si="0"/>
        <v>0</v>
      </c>
    </row>
    <row r="23" spans="1:8" ht="25.5">
      <c r="A23" s="1146" t="s">
        <v>214</v>
      </c>
      <c r="B23" s="1147" t="s">
        <v>215</v>
      </c>
      <c r="C23" s="1359">
        <v>0</v>
      </c>
      <c r="D23" s="1365">
        <v>0</v>
      </c>
      <c r="E23" s="1365">
        <v>0</v>
      </c>
      <c r="F23" s="1365">
        <v>0</v>
      </c>
      <c r="G23" s="1376">
        <v>0</v>
      </c>
      <c r="H23" s="1367">
        <f t="shared" si="0"/>
        <v>0</v>
      </c>
    </row>
    <row r="24" spans="1:8" ht="25.5">
      <c r="A24" s="1146" t="s">
        <v>220</v>
      </c>
      <c r="B24" s="1147" t="s">
        <v>221</v>
      </c>
      <c r="C24" s="1359">
        <v>0</v>
      </c>
      <c r="D24" s="1365">
        <v>0</v>
      </c>
      <c r="E24" s="1365">
        <v>0</v>
      </c>
      <c r="F24" s="1365">
        <v>0</v>
      </c>
      <c r="G24" s="1376">
        <v>0</v>
      </c>
      <c r="H24" s="1367">
        <f t="shared" si="0"/>
        <v>0</v>
      </c>
    </row>
    <row r="25" spans="1:8" ht="25.5">
      <c r="A25" s="1146" t="s">
        <v>222</v>
      </c>
      <c r="B25" s="1147" t="s">
        <v>223</v>
      </c>
      <c r="C25" s="1359">
        <v>0</v>
      </c>
      <c r="D25" s="1365">
        <v>0</v>
      </c>
      <c r="E25" s="1365">
        <v>0</v>
      </c>
      <c r="F25" s="1365">
        <v>0</v>
      </c>
      <c r="G25" s="1376">
        <v>0</v>
      </c>
      <c r="H25" s="1367">
        <f t="shared" si="0"/>
        <v>0</v>
      </c>
    </row>
    <row r="26" spans="1:8" ht="25.5">
      <c r="A26" s="1146" t="s">
        <v>1817</v>
      </c>
      <c r="B26" s="1147" t="s">
        <v>224</v>
      </c>
      <c r="C26" s="1359">
        <v>0</v>
      </c>
      <c r="D26" s="1365">
        <v>0</v>
      </c>
      <c r="E26" s="1365">
        <v>0</v>
      </c>
      <c r="F26" s="1365">
        <v>0</v>
      </c>
      <c r="G26" s="1376">
        <v>0</v>
      </c>
      <c r="H26" s="1367">
        <f t="shared" si="0"/>
        <v>0</v>
      </c>
    </row>
    <row r="27" spans="1:8" ht="25.5">
      <c r="A27" s="1146" t="s">
        <v>1821</v>
      </c>
      <c r="B27" s="1147" t="s">
        <v>227</v>
      </c>
      <c r="C27" s="1359">
        <v>10298810</v>
      </c>
      <c r="D27" s="1365">
        <v>0</v>
      </c>
      <c r="E27" s="1365">
        <v>0</v>
      </c>
      <c r="F27" s="1365">
        <v>0</v>
      </c>
      <c r="G27" s="1376">
        <v>0</v>
      </c>
      <c r="H27" s="1367">
        <f t="shared" si="0"/>
        <v>10298810</v>
      </c>
    </row>
    <row r="28" spans="1:8" ht="38.25">
      <c r="A28" s="1146" t="s">
        <v>1822</v>
      </c>
      <c r="B28" s="1147" t="s">
        <v>228</v>
      </c>
      <c r="C28" s="1359">
        <v>0</v>
      </c>
      <c r="D28" s="1365">
        <v>0</v>
      </c>
      <c r="E28" s="1365">
        <v>0</v>
      </c>
      <c r="F28" s="1365">
        <v>0</v>
      </c>
      <c r="G28" s="1376">
        <v>0</v>
      </c>
      <c r="H28" s="1367">
        <f t="shared" si="0"/>
        <v>0</v>
      </c>
    </row>
    <row r="29" spans="1:8" ht="25.5">
      <c r="A29" s="1146" t="s">
        <v>1823</v>
      </c>
      <c r="B29" s="1147" t="s">
        <v>229</v>
      </c>
      <c r="C29" s="1359">
        <v>0</v>
      </c>
      <c r="D29" s="1365">
        <v>0</v>
      </c>
      <c r="E29" s="1365">
        <v>0</v>
      </c>
      <c r="F29" s="1365">
        <v>0</v>
      </c>
      <c r="G29" s="1376">
        <v>0</v>
      </c>
      <c r="H29" s="1367">
        <f t="shared" si="0"/>
        <v>0</v>
      </c>
    </row>
    <row r="30" spans="1:8" ht="25.5">
      <c r="A30" s="1146" t="s">
        <v>1825</v>
      </c>
      <c r="B30" s="1147" t="s">
        <v>230</v>
      </c>
      <c r="C30" s="1359">
        <v>0</v>
      </c>
      <c r="D30" s="1365">
        <v>0</v>
      </c>
      <c r="E30" s="1365">
        <v>0</v>
      </c>
      <c r="F30" s="1365">
        <v>0</v>
      </c>
      <c r="G30" s="1376">
        <v>0</v>
      </c>
      <c r="H30" s="1367">
        <f t="shared" si="0"/>
        <v>0</v>
      </c>
    </row>
    <row r="31" spans="1:8" ht="38.25">
      <c r="A31" s="1146" t="s">
        <v>231</v>
      </c>
      <c r="B31" s="1147" t="s">
        <v>232</v>
      </c>
      <c r="C31" s="1359">
        <v>0</v>
      </c>
      <c r="D31" s="1365">
        <v>0</v>
      </c>
      <c r="E31" s="1365">
        <v>0</v>
      </c>
      <c r="F31" s="1365">
        <v>0</v>
      </c>
      <c r="G31" s="1376">
        <v>0</v>
      </c>
      <c r="H31" s="1367">
        <f t="shared" si="0"/>
        <v>0</v>
      </c>
    </row>
    <row r="32" spans="1:8" ht="38.25">
      <c r="A32" s="1146" t="s">
        <v>233</v>
      </c>
      <c r="B32" s="1147" t="s">
        <v>234</v>
      </c>
      <c r="C32" s="1359">
        <v>10298810</v>
      </c>
      <c r="D32" s="1365">
        <v>0</v>
      </c>
      <c r="E32" s="1365">
        <v>0</v>
      </c>
      <c r="F32" s="1365">
        <v>0</v>
      </c>
      <c r="G32" s="1376">
        <v>0</v>
      </c>
      <c r="H32" s="1367">
        <f t="shared" si="0"/>
        <v>10298810</v>
      </c>
    </row>
    <row r="33" spans="1:8" ht="25.5">
      <c r="A33" s="1146" t="s">
        <v>235</v>
      </c>
      <c r="B33" s="1147" t="s">
        <v>236</v>
      </c>
      <c r="C33" s="1359">
        <v>0</v>
      </c>
      <c r="D33" s="1365">
        <v>0</v>
      </c>
      <c r="E33" s="1365">
        <v>0</v>
      </c>
      <c r="F33" s="1365">
        <v>0</v>
      </c>
      <c r="G33" s="1376">
        <v>0</v>
      </c>
      <c r="H33" s="1367">
        <f t="shared" si="0"/>
        <v>0</v>
      </c>
    </row>
    <row r="34" spans="1:8" ht="25.5">
      <c r="A34" s="1146" t="s">
        <v>237</v>
      </c>
      <c r="B34" s="1147" t="s">
        <v>238</v>
      </c>
      <c r="C34" s="1359">
        <v>0</v>
      </c>
      <c r="D34" s="1365">
        <v>0</v>
      </c>
      <c r="E34" s="1365">
        <v>0</v>
      </c>
      <c r="F34" s="1365">
        <v>0</v>
      </c>
      <c r="G34" s="1376">
        <v>0</v>
      </c>
      <c r="H34" s="1367">
        <f t="shared" si="0"/>
        <v>0</v>
      </c>
    </row>
    <row r="35" spans="1:8" ht="38.25">
      <c r="A35" s="1146" t="s">
        <v>239</v>
      </c>
      <c r="B35" s="1147" t="s">
        <v>240</v>
      </c>
      <c r="C35" s="1359">
        <v>0</v>
      </c>
      <c r="D35" s="1365">
        <v>0</v>
      </c>
      <c r="E35" s="1365">
        <v>0</v>
      </c>
      <c r="F35" s="1365">
        <v>0</v>
      </c>
      <c r="G35" s="1376">
        <v>0</v>
      </c>
      <c r="H35" s="1367">
        <f t="shared" si="0"/>
        <v>0</v>
      </c>
    </row>
    <row r="36" spans="1:8" ht="38.25">
      <c r="A36" s="1146" t="s">
        <v>241</v>
      </c>
      <c r="B36" s="1147" t="s">
        <v>242</v>
      </c>
      <c r="C36" s="1359">
        <v>0</v>
      </c>
      <c r="D36" s="1365">
        <v>0</v>
      </c>
      <c r="E36" s="1365">
        <v>0</v>
      </c>
      <c r="F36" s="1365">
        <v>0</v>
      </c>
      <c r="G36" s="1376">
        <v>0</v>
      </c>
      <c r="H36" s="1367">
        <f t="shared" si="0"/>
        <v>0</v>
      </c>
    </row>
    <row r="37" spans="1:8" ht="26.25" thickBot="1">
      <c r="A37" s="1354" t="s">
        <v>243</v>
      </c>
      <c r="B37" s="1393" t="s">
        <v>244</v>
      </c>
      <c r="C37" s="1357">
        <v>0</v>
      </c>
      <c r="D37" s="1369">
        <v>0</v>
      </c>
      <c r="E37" s="1369">
        <v>0</v>
      </c>
      <c r="F37" s="1369">
        <v>0</v>
      </c>
      <c r="G37" s="1377">
        <v>0</v>
      </c>
      <c r="H37" s="1371">
        <f t="shared" si="0"/>
        <v>0</v>
      </c>
    </row>
    <row r="38" spans="1:8" ht="26.25" thickBot="1">
      <c r="A38" s="1170" t="s">
        <v>1827</v>
      </c>
      <c r="B38" s="1171" t="s">
        <v>1818</v>
      </c>
      <c r="C38" s="1358">
        <v>12063414</v>
      </c>
      <c r="D38" s="1372">
        <v>28354</v>
      </c>
      <c r="E38" s="1372">
        <v>27854</v>
      </c>
      <c r="F38" s="1372">
        <v>811201</v>
      </c>
      <c r="G38" s="1378">
        <v>201591</v>
      </c>
      <c r="H38" s="1374">
        <f t="shared" si="0"/>
        <v>13132414</v>
      </c>
    </row>
    <row r="39" spans="1:8" ht="15">
      <c r="A39" s="1175" t="s">
        <v>1829</v>
      </c>
      <c r="B39" s="1394" t="s">
        <v>245</v>
      </c>
      <c r="C39" s="1356">
        <v>44133613</v>
      </c>
      <c r="D39" s="1364">
        <v>0</v>
      </c>
      <c r="E39" s="1364">
        <v>0</v>
      </c>
      <c r="F39" s="1364">
        <v>0</v>
      </c>
      <c r="G39" s="1384">
        <v>0</v>
      </c>
      <c r="H39" s="1367">
        <f t="shared" si="0"/>
        <v>44133613</v>
      </c>
    </row>
    <row r="40" spans="1:8" ht="25.5">
      <c r="A40" s="1146" t="s">
        <v>1831</v>
      </c>
      <c r="B40" s="1147" t="s">
        <v>1824</v>
      </c>
      <c r="C40" s="1359">
        <v>0</v>
      </c>
      <c r="D40" s="1365">
        <v>0</v>
      </c>
      <c r="E40" s="1365">
        <v>0</v>
      </c>
      <c r="F40" s="1365">
        <v>0</v>
      </c>
      <c r="G40" s="1376">
        <v>0</v>
      </c>
      <c r="H40" s="1367">
        <f t="shared" si="0"/>
        <v>0</v>
      </c>
    </row>
    <row r="41" spans="1:8" ht="15">
      <c r="A41" s="1146" t="s">
        <v>1833</v>
      </c>
      <c r="B41" s="1147" t="s">
        <v>1826</v>
      </c>
      <c r="C41" s="1359">
        <v>9293204</v>
      </c>
      <c r="D41" s="1365">
        <v>0</v>
      </c>
      <c r="E41" s="1365">
        <v>0</v>
      </c>
      <c r="F41" s="1365">
        <v>0</v>
      </c>
      <c r="G41" s="1376">
        <v>0</v>
      </c>
      <c r="H41" s="1367">
        <f t="shared" si="0"/>
        <v>9293204</v>
      </c>
    </row>
    <row r="42" spans="1:8" ht="15">
      <c r="A42" s="1146" t="s">
        <v>1835</v>
      </c>
      <c r="B42" s="1147" t="s">
        <v>246</v>
      </c>
      <c r="C42" s="1359">
        <v>0</v>
      </c>
      <c r="D42" s="1365">
        <v>0</v>
      </c>
      <c r="E42" s="1365">
        <v>0</v>
      </c>
      <c r="F42" s="1365">
        <v>0</v>
      </c>
      <c r="G42" s="1376">
        <v>0</v>
      </c>
      <c r="H42" s="1367">
        <f t="shared" si="0"/>
        <v>0</v>
      </c>
    </row>
    <row r="43" spans="1:8" ht="26.25" customHeight="1">
      <c r="A43" s="1146" t="s">
        <v>1837</v>
      </c>
      <c r="B43" s="1147" t="s">
        <v>247</v>
      </c>
      <c r="C43" s="1359">
        <v>0</v>
      </c>
      <c r="D43" s="1365">
        <v>0</v>
      </c>
      <c r="E43" s="1365">
        <v>0</v>
      </c>
      <c r="F43" s="1365">
        <v>0</v>
      </c>
      <c r="G43" s="1376">
        <v>0</v>
      </c>
      <c r="H43" s="1367">
        <f t="shared" si="0"/>
        <v>0</v>
      </c>
    </row>
    <row r="44" spans="1:8" ht="25.5">
      <c r="A44" s="1146" t="s">
        <v>1839</v>
      </c>
      <c r="B44" s="1147" t="s">
        <v>1944</v>
      </c>
      <c r="C44" s="1359">
        <v>0</v>
      </c>
      <c r="D44" s="1365">
        <v>0</v>
      </c>
      <c r="E44" s="1365">
        <v>0</v>
      </c>
      <c r="F44" s="1365">
        <v>0</v>
      </c>
      <c r="G44" s="1376">
        <v>0</v>
      </c>
      <c r="H44" s="1367">
        <f t="shared" si="0"/>
        <v>0</v>
      </c>
    </row>
    <row r="45" spans="1:8" ht="25.5">
      <c r="A45" s="1146" t="s">
        <v>1841</v>
      </c>
      <c r="B45" s="1147" t="s">
        <v>1945</v>
      </c>
      <c r="C45" s="1359">
        <v>0</v>
      </c>
      <c r="D45" s="1365">
        <v>0</v>
      </c>
      <c r="E45" s="1365">
        <v>0</v>
      </c>
      <c r="F45" s="1365">
        <v>0</v>
      </c>
      <c r="G45" s="1376">
        <v>0</v>
      </c>
      <c r="H45" s="1367">
        <f t="shared" si="0"/>
        <v>0</v>
      </c>
    </row>
    <row r="46" spans="1:8" ht="25.5">
      <c r="A46" s="1146" t="s">
        <v>1946</v>
      </c>
      <c r="B46" s="1147" t="s">
        <v>1947</v>
      </c>
      <c r="C46" s="1359">
        <v>0</v>
      </c>
      <c r="D46" s="1365">
        <v>0</v>
      </c>
      <c r="E46" s="1365">
        <v>0</v>
      </c>
      <c r="F46" s="1365">
        <v>0</v>
      </c>
      <c r="G46" s="1376">
        <v>0</v>
      </c>
      <c r="H46" s="1367">
        <f t="shared" si="0"/>
        <v>0</v>
      </c>
    </row>
    <row r="47" spans="1:8" ht="15">
      <c r="A47" s="1146" t="s">
        <v>1948</v>
      </c>
      <c r="B47" s="1147" t="s">
        <v>1949</v>
      </c>
      <c r="C47" s="1359">
        <v>0</v>
      </c>
      <c r="D47" s="1365">
        <v>0</v>
      </c>
      <c r="E47" s="1365">
        <v>0</v>
      </c>
      <c r="F47" s="1365">
        <v>0</v>
      </c>
      <c r="G47" s="1376">
        <v>0</v>
      </c>
      <c r="H47" s="1367">
        <f t="shared" si="0"/>
        <v>0</v>
      </c>
    </row>
    <row r="48" spans="1:8" ht="26.25" thickBot="1">
      <c r="A48" s="1146" t="s">
        <v>1950</v>
      </c>
      <c r="B48" s="1147" t="s">
        <v>1951</v>
      </c>
      <c r="C48" s="1359">
        <v>0</v>
      </c>
      <c r="D48" s="1369">
        <v>0</v>
      </c>
      <c r="E48" s="1369">
        <v>0</v>
      </c>
      <c r="F48" s="1369">
        <v>0</v>
      </c>
      <c r="G48" s="1377">
        <v>0</v>
      </c>
      <c r="H48" s="1371">
        <f t="shared" si="0"/>
        <v>0</v>
      </c>
    </row>
    <row r="49" spans="1:8" ht="26.25" thickBot="1">
      <c r="A49" s="1194" t="s">
        <v>1952</v>
      </c>
      <c r="B49" s="1195" t="s">
        <v>1828</v>
      </c>
      <c r="C49" s="1395">
        <v>53426817</v>
      </c>
      <c r="D49" s="1385">
        <v>0</v>
      </c>
      <c r="E49" s="1385">
        <v>0</v>
      </c>
      <c r="F49" s="1385">
        <v>0</v>
      </c>
      <c r="G49" s="1386">
        <v>0</v>
      </c>
      <c r="H49" s="1387">
        <f t="shared" si="0"/>
        <v>53426817</v>
      </c>
    </row>
    <row r="50" spans="1:8" ht="15.75" thickBot="1">
      <c r="A50" s="1170" t="s">
        <v>1953</v>
      </c>
      <c r="B50" s="1171" t="s">
        <v>1830</v>
      </c>
      <c r="C50" s="1358">
        <v>66293926</v>
      </c>
      <c r="D50" s="1372">
        <v>342916</v>
      </c>
      <c r="E50" s="1372">
        <v>235206</v>
      </c>
      <c r="F50" s="1372">
        <v>811201</v>
      </c>
      <c r="G50" s="1378">
        <v>201591</v>
      </c>
      <c r="H50" s="1374">
        <f t="shared" si="0"/>
        <v>67884840</v>
      </c>
    </row>
    <row r="51" spans="1:8" s="3" customFormat="1" ht="15.75" thickBot="1">
      <c r="A51" s="1196"/>
      <c r="B51" s="1197"/>
      <c r="C51" s="1396"/>
      <c r="D51" s="1388"/>
      <c r="E51" s="1388"/>
      <c r="F51" s="1388"/>
      <c r="G51" s="1388"/>
      <c r="H51" s="1388"/>
    </row>
    <row r="52" spans="1:8" ht="15">
      <c r="A52" s="1142" t="s">
        <v>1955</v>
      </c>
      <c r="B52" s="1143" t="s">
        <v>1834</v>
      </c>
      <c r="C52" s="1356">
        <v>898410</v>
      </c>
      <c r="D52" s="1389">
        <v>0</v>
      </c>
      <c r="E52" s="1389">
        <v>0</v>
      </c>
      <c r="F52" s="1389">
        <v>0</v>
      </c>
      <c r="G52" s="1390">
        <v>0</v>
      </c>
      <c r="H52" s="1391">
        <f t="shared" si="0"/>
        <v>898410</v>
      </c>
    </row>
    <row r="53" spans="1:8" ht="15">
      <c r="A53" s="1146" t="s">
        <v>1956</v>
      </c>
      <c r="B53" s="1147" t="s">
        <v>1836</v>
      </c>
      <c r="C53" s="1359">
        <v>10170825</v>
      </c>
      <c r="D53" s="1365">
        <v>6378686</v>
      </c>
      <c r="E53" s="1365">
        <v>3379222</v>
      </c>
      <c r="F53" s="1365">
        <v>1779355</v>
      </c>
      <c r="G53" s="1376">
        <v>10847345</v>
      </c>
      <c r="H53" s="1367">
        <f>SUM(C53:G53)</f>
        <v>32555433</v>
      </c>
    </row>
    <row r="54" spans="1:8" ht="15.75" thickBot="1">
      <c r="A54" s="1354" t="s">
        <v>1957</v>
      </c>
      <c r="B54" s="1393" t="s">
        <v>1838</v>
      </c>
      <c r="C54" s="1357">
        <v>630203590</v>
      </c>
      <c r="D54" s="1368">
        <v>0</v>
      </c>
      <c r="E54" s="1368">
        <v>0</v>
      </c>
      <c r="F54" s="1368">
        <v>0</v>
      </c>
      <c r="G54" s="1402">
        <v>0</v>
      </c>
      <c r="H54" s="1403">
        <f>SUM(C54:G54)</f>
        <v>630203590</v>
      </c>
    </row>
    <row r="55" spans="1:8" ht="26.25" thickBot="1">
      <c r="A55" s="1397" t="s">
        <v>1958</v>
      </c>
      <c r="B55" s="1398" t="s">
        <v>1840</v>
      </c>
      <c r="C55" s="1399">
        <v>641272825</v>
      </c>
      <c r="D55" s="1400">
        <v>6378686</v>
      </c>
      <c r="E55" s="1400">
        <v>3379222</v>
      </c>
      <c r="F55" s="1400">
        <v>1779355</v>
      </c>
      <c r="G55" s="1401">
        <v>10847345</v>
      </c>
      <c r="H55" s="1392">
        <f>SUM(C55:G55)</f>
        <v>663657433</v>
      </c>
    </row>
  </sheetData>
  <sheetProtection/>
  <mergeCells count="3">
    <mergeCell ref="A3:H3"/>
    <mergeCell ref="A4:H4"/>
    <mergeCell ref="A5:H5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7.57421875" style="18" customWidth="1"/>
    <col min="2" max="2" width="14.28125" style="18" bestFit="1" customWidth="1"/>
    <col min="3" max="3" width="13.8515625" style="18" bestFit="1" customWidth="1"/>
    <col min="4" max="4" width="14.28125" style="18" bestFit="1" customWidth="1"/>
  </cols>
  <sheetData>
    <row r="1" ht="15.75">
      <c r="A1" s="18" t="s">
        <v>432</v>
      </c>
    </row>
    <row r="2" spans="1:4" ht="15.75">
      <c r="A2" s="15"/>
      <c r="B2" s="15"/>
      <c r="C2" s="15"/>
      <c r="D2" s="15"/>
    </row>
    <row r="3" spans="1:4" ht="15.75">
      <c r="A3" s="15"/>
      <c r="B3" s="15"/>
      <c r="C3" s="15"/>
      <c r="D3" s="15"/>
    </row>
    <row r="4" ht="15.75">
      <c r="B4" s="747"/>
    </row>
    <row r="5" spans="1:4" ht="15.75">
      <c r="A5" s="2283" t="s">
        <v>2021</v>
      </c>
      <c r="B5" s="2283"/>
      <c r="C5" s="2283"/>
      <c r="D5" s="2283"/>
    </row>
    <row r="6" spans="1:4" ht="15.75">
      <c r="A6" s="2283" t="s">
        <v>1965</v>
      </c>
      <c r="B6" s="2283"/>
      <c r="C6" s="2283"/>
      <c r="D6" s="2283"/>
    </row>
    <row r="7" spans="1:4" ht="15.75">
      <c r="A7" s="952"/>
      <c r="B7" s="952"/>
      <c r="C7" s="952"/>
      <c r="D7" s="952"/>
    </row>
    <row r="8" spans="1:4" ht="15.75">
      <c r="A8" s="2283" t="s">
        <v>1176</v>
      </c>
      <c r="B8" s="2283"/>
      <c r="C8" s="2283"/>
      <c r="D8" s="2283"/>
    </row>
    <row r="9" ht="15.75">
      <c r="A9" s="1047"/>
    </row>
    <row r="10" ht="15.75">
      <c r="A10" s="747"/>
    </row>
    <row r="11" spans="1:4" ht="16.5" thickBot="1">
      <c r="A11" s="747"/>
      <c r="D11" s="1408" t="s">
        <v>847</v>
      </c>
    </row>
    <row r="12" spans="1:4" ht="48" thickBot="1">
      <c r="A12" s="926" t="s">
        <v>1966</v>
      </c>
      <c r="B12" s="925" t="s">
        <v>1967</v>
      </c>
      <c r="C12" s="925" t="s">
        <v>274</v>
      </c>
      <c r="D12" s="741" t="s">
        <v>1968</v>
      </c>
    </row>
    <row r="13" spans="1:4" ht="15.75">
      <c r="A13" s="1021"/>
      <c r="B13" s="923"/>
      <c r="C13" s="923"/>
      <c r="D13" s="1048" t="s">
        <v>2020</v>
      </c>
    </row>
    <row r="14" spans="1:4" ht="31.5">
      <c r="A14" s="1049" t="s">
        <v>1969</v>
      </c>
      <c r="B14" s="729">
        <v>142221718</v>
      </c>
      <c r="C14" s="729">
        <v>-77984528</v>
      </c>
      <c r="D14" s="1050">
        <f>SUM(B14:C14)</f>
        <v>64237190</v>
      </c>
    </row>
    <row r="15" spans="1:4" ht="15.75">
      <c r="A15" s="1023"/>
      <c r="B15" s="729"/>
      <c r="C15" s="729"/>
      <c r="D15" s="1050"/>
    </row>
    <row r="16" spans="1:4" ht="31.5">
      <c r="A16" s="1049" t="s">
        <v>1970</v>
      </c>
      <c r="B16" s="729">
        <v>13377907</v>
      </c>
      <c r="C16" s="729">
        <v>-1633103</v>
      </c>
      <c r="D16" s="1050">
        <f>SUM(B16:C16)</f>
        <v>11744804</v>
      </c>
    </row>
    <row r="17" spans="1:4" ht="15.75">
      <c r="A17" s="1051"/>
      <c r="B17" s="733"/>
      <c r="C17" s="733"/>
      <c r="D17" s="1052"/>
    </row>
    <row r="18" spans="1:4" ht="31.5">
      <c r="A18" s="1049" t="s">
        <v>283</v>
      </c>
      <c r="B18" s="733">
        <v>335489</v>
      </c>
      <c r="C18" s="733">
        <v>0</v>
      </c>
      <c r="D18" s="1052">
        <f>SUM(B18:C18)</f>
        <v>335489</v>
      </c>
    </row>
    <row r="19" spans="1:4" ht="15.75">
      <c r="A19" s="1051"/>
      <c r="B19" s="733"/>
      <c r="C19" s="733"/>
      <c r="D19" s="1052"/>
    </row>
    <row r="20" spans="1:4" ht="31.5">
      <c r="A20" s="1049" t="s">
        <v>284</v>
      </c>
      <c r="B20" s="733">
        <v>0</v>
      </c>
      <c r="C20" s="733">
        <v>0</v>
      </c>
      <c r="D20" s="1052">
        <v>0</v>
      </c>
    </row>
    <row r="21" spans="1:4" ht="16.5" thickBot="1">
      <c r="A21" s="1053"/>
      <c r="B21" s="733"/>
      <c r="C21" s="733"/>
      <c r="D21" s="1052"/>
    </row>
    <row r="22" spans="1:4" ht="16.5" thickBot="1">
      <c r="A22" s="1054" t="s">
        <v>285</v>
      </c>
      <c r="B22" s="917">
        <f>SUM(B14:B21)</f>
        <v>155935114</v>
      </c>
      <c r="C22" s="917">
        <f>SUM(C14:C21)</f>
        <v>-79617631</v>
      </c>
      <c r="D22" s="1055">
        <f>SUM(D14:D21)</f>
        <v>76317483</v>
      </c>
    </row>
  </sheetData>
  <sheetProtection/>
  <mergeCells count="3">
    <mergeCell ref="A5:D5"/>
    <mergeCell ref="A6:D6"/>
    <mergeCell ref="A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92"/>
  <sheetViews>
    <sheetView zoomScalePageLayoutView="0" workbookViewId="0" topLeftCell="A13">
      <selection activeCell="B33" sqref="B33"/>
    </sheetView>
  </sheetViews>
  <sheetFormatPr defaultColWidth="9.140625" defaultRowHeight="12.75"/>
  <cols>
    <col min="1" max="1" width="4.8515625" style="18" bestFit="1" customWidth="1"/>
    <col min="2" max="2" width="55.00390625" style="18" customWidth="1"/>
    <col min="3" max="3" width="13.7109375" style="18" bestFit="1" customWidth="1"/>
    <col min="4" max="4" width="18.140625" style="18" customWidth="1"/>
    <col min="5" max="5" width="17.57421875" style="18" customWidth="1"/>
    <col min="6" max="6" width="10.421875" style="18" customWidth="1"/>
    <col min="7" max="7" width="14.7109375" style="18" customWidth="1"/>
    <col min="8" max="8" width="17.57421875" style="18" customWidth="1"/>
    <col min="9" max="9" width="14.7109375" style="18" customWidth="1"/>
  </cols>
  <sheetData>
    <row r="1" spans="1:7" ht="15.75">
      <c r="A1" s="2190" t="s">
        <v>433</v>
      </c>
      <c r="B1" s="2190"/>
      <c r="C1" s="2190"/>
      <c r="D1" s="2190"/>
      <c r="E1" s="2190"/>
      <c r="F1" s="2190"/>
      <c r="G1" s="2190"/>
    </row>
    <row r="2" spans="1:7" ht="15.75">
      <c r="A2" s="15"/>
      <c r="B2" s="15"/>
      <c r="C2" s="15"/>
      <c r="D2" s="15"/>
      <c r="E2" s="15"/>
      <c r="F2" s="15"/>
      <c r="G2" s="15"/>
    </row>
    <row r="3" spans="1:9" ht="15.75">
      <c r="A3" s="2283" t="s">
        <v>395</v>
      </c>
      <c r="B3" s="2283"/>
      <c r="C3" s="2283"/>
      <c r="D3" s="2283"/>
      <c r="E3" s="2283"/>
      <c r="F3" s="2283"/>
      <c r="G3" s="2283"/>
      <c r="H3" s="2283"/>
      <c r="I3" s="2283"/>
    </row>
    <row r="4" spans="1:9" ht="16.5" thickBot="1">
      <c r="A4" s="2283" t="s">
        <v>1175</v>
      </c>
      <c r="B4" s="2283"/>
      <c r="C4" s="2283"/>
      <c r="D4" s="2283"/>
      <c r="E4" s="2283"/>
      <c r="F4" s="2283"/>
      <c r="G4" s="2283"/>
      <c r="H4" s="2283"/>
      <c r="I4" s="2283"/>
    </row>
    <row r="5" spans="1:9" s="8" customFormat="1" ht="60.75" thickBot="1">
      <c r="A5" s="1433" t="s">
        <v>1960</v>
      </c>
      <c r="B5" s="1434" t="s">
        <v>1334</v>
      </c>
      <c r="C5" s="1434" t="s">
        <v>286</v>
      </c>
      <c r="D5" s="1434" t="s">
        <v>287</v>
      </c>
      <c r="E5" s="1434" t="s">
        <v>288</v>
      </c>
      <c r="F5" s="1434" t="s">
        <v>1961</v>
      </c>
      <c r="G5" s="1434" t="s">
        <v>289</v>
      </c>
      <c r="H5" s="1434" t="s">
        <v>290</v>
      </c>
      <c r="I5" s="1435" t="s">
        <v>1962</v>
      </c>
    </row>
    <row r="6" spans="1:9" ht="15.75" thickBot="1">
      <c r="A6" s="1427">
        <v>1</v>
      </c>
      <c r="B6" s="1428">
        <v>2</v>
      </c>
      <c r="C6" s="1428">
        <v>3</v>
      </c>
      <c r="D6" s="1428">
        <v>4</v>
      </c>
      <c r="E6" s="1428">
        <v>5</v>
      </c>
      <c r="F6" s="1428">
        <v>6</v>
      </c>
      <c r="G6" s="1428">
        <v>7</v>
      </c>
      <c r="H6" s="1428">
        <v>8</v>
      </c>
      <c r="I6" s="1429">
        <v>9</v>
      </c>
    </row>
    <row r="7" spans="1:9" ht="12.75">
      <c r="A7" s="1421" t="s">
        <v>1683</v>
      </c>
      <c r="B7" s="1422" t="s">
        <v>291</v>
      </c>
      <c r="C7" s="1334">
        <v>33474471</v>
      </c>
      <c r="D7" s="1334">
        <v>5690816286</v>
      </c>
      <c r="E7" s="1334">
        <v>300450984</v>
      </c>
      <c r="F7" s="1334">
        <v>0</v>
      </c>
      <c r="G7" s="1334">
        <v>399803200</v>
      </c>
      <c r="H7" s="1334">
        <v>0</v>
      </c>
      <c r="I7" s="1423">
        <v>6424544941</v>
      </c>
    </row>
    <row r="8" spans="1:9" ht="12.75">
      <c r="A8" s="1416" t="s">
        <v>1684</v>
      </c>
      <c r="B8" s="1410" t="s">
        <v>292</v>
      </c>
      <c r="C8" s="1192">
        <v>630000</v>
      </c>
      <c r="D8" s="1192">
        <v>0</v>
      </c>
      <c r="E8" s="1192">
        <v>0</v>
      </c>
      <c r="F8" s="1192">
        <v>0</v>
      </c>
      <c r="G8" s="1192">
        <v>113926954</v>
      </c>
      <c r="H8" s="1192">
        <v>0</v>
      </c>
      <c r="I8" s="1417">
        <v>114556954</v>
      </c>
    </row>
    <row r="9" spans="1:9" ht="12.75">
      <c r="A9" s="1416" t="s">
        <v>1685</v>
      </c>
      <c r="B9" s="1410" t="s">
        <v>293</v>
      </c>
      <c r="C9" s="1192">
        <v>0</v>
      </c>
      <c r="D9" s="1192">
        <v>0</v>
      </c>
      <c r="E9" s="1192">
        <v>0</v>
      </c>
      <c r="F9" s="1192">
        <v>0</v>
      </c>
      <c r="G9" s="1192">
        <v>0</v>
      </c>
      <c r="H9" s="1192">
        <v>0</v>
      </c>
      <c r="I9" s="1417">
        <v>0</v>
      </c>
    </row>
    <row r="10" spans="1:9" ht="12.75">
      <c r="A10" s="1416" t="s">
        <v>1686</v>
      </c>
      <c r="B10" s="1410" t="s">
        <v>294</v>
      </c>
      <c r="C10" s="1192">
        <v>0</v>
      </c>
      <c r="D10" s="1192">
        <v>451009998</v>
      </c>
      <c r="E10" s="1192">
        <v>7158583</v>
      </c>
      <c r="F10" s="1192">
        <v>0</v>
      </c>
      <c r="G10" s="1192">
        <v>0</v>
      </c>
      <c r="H10" s="1192">
        <v>0</v>
      </c>
      <c r="I10" s="1417">
        <v>458168581</v>
      </c>
    </row>
    <row r="11" spans="1:9" ht="12.75">
      <c r="A11" s="1416" t="s">
        <v>1687</v>
      </c>
      <c r="B11" s="1410" t="s">
        <v>295</v>
      </c>
      <c r="C11" s="1192">
        <v>0</v>
      </c>
      <c r="D11" s="1192">
        <v>681721900</v>
      </c>
      <c r="E11" s="1192">
        <v>0</v>
      </c>
      <c r="F11" s="1192">
        <v>0</v>
      </c>
      <c r="G11" s="1192">
        <v>0</v>
      </c>
      <c r="H11" s="1192">
        <v>0</v>
      </c>
      <c r="I11" s="1417">
        <v>681721900</v>
      </c>
    </row>
    <row r="12" spans="1:9" ht="25.5">
      <c r="A12" s="1416" t="s">
        <v>1688</v>
      </c>
      <c r="B12" s="1410" t="s">
        <v>296</v>
      </c>
      <c r="C12" s="1192">
        <v>0</v>
      </c>
      <c r="D12" s="1192">
        <v>0</v>
      </c>
      <c r="E12" s="1192">
        <v>0</v>
      </c>
      <c r="F12" s="1192">
        <v>0</v>
      </c>
      <c r="G12" s="1192">
        <v>0</v>
      </c>
      <c r="H12" s="1192">
        <v>0</v>
      </c>
      <c r="I12" s="1417">
        <v>0</v>
      </c>
    </row>
    <row r="13" spans="1:9" ht="12.75">
      <c r="A13" s="1416" t="s">
        <v>1689</v>
      </c>
      <c r="B13" s="1410" t="s">
        <v>297</v>
      </c>
      <c r="C13" s="1192">
        <v>33579682</v>
      </c>
      <c r="D13" s="1192">
        <v>2052013513</v>
      </c>
      <c r="E13" s="1192">
        <v>589341301</v>
      </c>
      <c r="F13" s="1192">
        <v>0</v>
      </c>
      <c r="G13" s="1192">
        <v>0</v>
      </c>
      <c r="H13" s="1192">
        <v>0</v>
      </c>
      <c r="I13" s="1417">
        <v>2674934496</v>
      </c>
    </row>
    <row r="14" spans="1:9" ht="12.75">
      <c r="A14" s="1414" t="s">
        <v>1690</v>
      </c>
      <c r="B14" s="1409" t="s">
        <v>298</v>
      </c>
      <c r="C14" s="1193">
        <v>34209682</v>
      </c>
      <c r="D14" s="1193">
        <v>3184745411</v>
      </c>
      <c r="E14" s="1193">
        <v>596499884</v>
      </c>
      <c r="F14" s="1193">
        <v>0</v>
      </c>
      <c r="G14" s="1193">
        <v>113926954</v>
      </c>
      <c r="H14" s="1193">
        <v>0</v>
      </c>
      <c r="I14" s="1415">
        <v>3929381931</v>
      </c>
    </row>
    <row r="15" spans="1:9" ht="12.75">
      <c r="A15" s="1416" t="s">
        <v>1691</v>
      </c>
      <c r="B15" s="1410" t="s">
        <v>299</v>
      </c>
      <c r="C15" s="1192">
        <v>0</v>
      </c>
      <c r="D15" s="1192">
        <v>20995000</v>
      </c>
      <c r="E15" s="1192">
        <v>0</v>
      </c>
      <c r="F15" s="1192">
        <v>0</v>
      </c>
      <c r="G15" s="1192">
        <v>0</v>
      </c>
      <c r="H15" s="1192">
        <v>0</v>
      </c>
      <c r="I15" s="1417">
        <v>20995000</v>
      </c>
    </row>
    <row r="16" spans="1:9" ht="12.75">
      <c r="A16" s="1416" t="s">
        <v>1692</v>
      </c>
      <c r="B16" s="1410" t="s">
        <v>300</v>
      </c>
      <c r="C16" s="1192">
        <v>0</v>
      </c>
      <c r="D16" s="1192">
        <v>3387023</v>
      </c>
      <c r="E16" s="1192">
        <v>1035203</v>
      </c>
      <c r="F16" s="1192">
        <v>0</v>
      </c>
      <c r="G16" s="1192">
        <v>0</v>
      </c>
      <c r="H16" s="1192">
        <v>0</v>
      </c>
      <c r="I16" s="1417">
        <v>4422226</v>
      </c>
    </row>
    <row r="17" spans="1:9" ht="12.75">
      <c r="A17" s="1416" t="s">
        <v>1693</v>
      </c>
      <c r="B17" s="1410" t="s">
        <v>301</v>
      </c>
      <c r="C17" s="1192">
        <v>0</v>
      </c>
      <c r="D17" s="1192">
        <v>0</v>
      </c>
      <c r="E17" s="1192">
        <v>0</v>
      </c>
      <c r="F17" s="1192">
        <v>0</v>
      </c>
      <c r="G17" s="1192">
        <v>0</v>
      </c>
      <c r="H17" s="1192">
        <v>0</v>
      </c>
      <c r="I17" s="1417">
        <v>0</v>
      </c>
    </row>
    <row r="18" spans="1:9" ht="38.25">
      <c r="A18" s="1416" t="s">
        <v>1694</v>
      </c>
      <c r="B18" s="1410" t="s">
        <v>302</v>
      </c>
      <c r="C18" s="1192">
        <v>0</v>
      </c>
      <c r="D18" s="1192">
        <v>0</v>
      </c>
      <c r="E18" s="1192">
        <v>0</v>
      </c>
      <c r="F18" s="1192">
        <v>0</v>
      </c>
      <c r="G18" s="1192">
        <v>0</v>
      </c>
      <c r="H18" s="1192">
        <v>0</v>
      </c>
      <c r="I18" s="1417">
        <v>0</v>
      </c>
    </row>
    <row r="19" spans="1:9" ht="12.75">
      <c r="A19" s="1416" t="s">
        <v>1695</v>
      </c>
      <c r="B19" s="1410" t="s">
        <v>303</v>
      </c>
      <c r="C19" s="1192">
        <v>19147341</v>
      </c>
      <c r="D19" s="1192">
        <v>2631589628</v>
      </c>
      <c r="E19" s="1192">
        <v>189472229</v>
      </c>
      <c r="F19" s="1192">
        <v>0</v>
      </c>
      <c r="G19" s="1192">
        <v>458798581</v>
      </c>
      <c r="H19" s="1192">
        <v>0</v>
      </c>
      <c r="I19" s="1417">
        <v>3299007779</v>
      </c>
    </row>
    <row r="20" spans="1:9" ht="12.75">
      <c r="A20" s="1414" t="s">
        <v>1696</v>
      </c>
      <c r="B20" s="1409" t="s">
        <v>304</v>
      </c>
      <c r="C20" s="1193">
        <v>19147341</v>
      </c>
      <c r="D20" s="1193">
        <v>2655971651</v>
      </c>
      <c r="E20" s="1193">
        <v>190507432</v>
      </c>
      <c r="F20" s="1193">
        <v>0</v>
      </c>
      <c r="G20" s="1193">
        <v>458798581</v>
      </c>
      <c r="H20" s="1193">
        <v>0</v>
      </c>
      <c r="I20" s="1415">
        <v>3324425005</v>
      </c>
    </row>
    <row r="21" spans="1:9" ht="12.75">
      <c r="A21" s="1414" t="s">
        <v>1697</v>
      </c>
      <c r="B21" s="1409" t="s">
        <v>305</v>
      </c>
      <c r="C21" s="1193">
        <v>48536812</v>
      </c>
      <c r="D21" s="1193">
        <v>6219590046</v>
      </c>
      <c r="E21" s="1193">
        <v>706443436</v>
      </c>
      <c r="F21" s="1193">
        <v>0</v>
      </c>
      <c r="G21" s="1193">
        <v>54931573</v>
      </c>
      <c r="H21" s="1193">
        <v>0</v>
      </c>
      <c r="I21" s="1415">
        <v>7029501867</v>
      </c>
    </row>
    <row r="22" spans="1:9" ht="12.75">
      <c r="A22" s="1414" t="s">
        <v>1698</v>
      </c>
      <c r="B22" s="1409" t="s">
        <v>306</v>
      </c>
      <c r="C22" s="1193">
        <v>32415591</v>
      </c>
      <c r="D22" s="1193">
        <v>1956169579</v>
      </c>
      <c r="E22" s="1193">
        <v>210122608</v>
      </c>
      <c r="F22" s="1193">
        <v>0</v>
      </c>
      <c r="G22" s="1193">
        <v>0</v>
      </c>
      <c r="H22" s="1193">
        <v>0</v>
      </c>
      <c r="I22" s="1415">
        <v>2198707778</v>
      </c>
    </row>
    <row r="23" spans="1:9" ht="12.75">
      <c r="A23" s="1416" t="s">
        <v>1699</v>
      </c>
      <c r="B23" s="1410" t="s">
        <v>307</v>
      </c>
      <c r="C23" s="1192">
        <v>1613854</v>
      </c>
      <c r="D23" s="1192">
        <v>140772844</v>
      </c>
      <c r="E23" s="1192">
        <v>48648789</v>
      </c>
      <c r="F23" s="1192">
        <v>0</v>
      </c>
      <c r="G23" s="1192">
        <v>0</v>
      </c>
      <c r="H23" s="1192">
        <v>0</v>
      </c>
      <c r="I23" s="1417">
        <v>191035487</v>
      </c>
    </row>
    <row r="24" spans="1:9" ht="12.75">
      <c r="A24" s="1416" t="s">
        <v>1700</v>
      </c>
      <c r="B24" s="1410" t="s">
        <v>308</v>
      </c>
      <c r="C24" s="1192">
        <v>2635015</v>
      </c>
      <c r="D24" s="1192">
        <v>570059025</v>
      </c>
      <c r="E24" s="1192">
        <v>74697884</v>
      </c>
      <c r="F24" s="1192">
        <v>0</v>
      </c>
      <c r="G24" s="1192">
        <v>0</v>
      </c>
      <c r="H24" s="1192">
        <v>0</v>
      </c>
      <c r="I24" s="1417">
        <v>647391924</v>
      </c>
    </row>
    <row r="25" spans="1:9" ht="12.75">
      <c r="A25" s="1414" t="s">
        <v>1701</v>
      </c>
      <c r="B25" s="1409" t="s">
        <v>309</v>
      </c>
      <c r="C25" s="1193">
        <v>31394430</v>
      </c>
      <c r="D25" s="1193">
        <v>1526883398</v>
      </c>
      <c r="E25" s="1193">
        <v>184073513</v>
      </c>
      <c r="F25" s="1193">
        <v>0</v>
      </c>
      <c r="G25" s="1193">
        <v>0</v>
      </c>
      <c r="H25" s="1193">
        <v>0</v>
      </c>
      <c r="I25" s="1415">
        <v>1742351341</v>
      </c>
    </row>
    <row r="26" spans="1:9" ht="12.75">
      <c r="A26" s="1414" t="s">
        <v>310</v>
      </c>
      <c r="B26" s="1409" t="s">
        <v>311</v>
      </c>
      <c r="C26" s="1193">
        <v>0</v>
      </c>
      <c r="D26" s="1193">
        <v>0</v>
      </c>
      <c r="E26" s="1193">
        <v>0</v>
      </c>
      <c r="F26" s="1193">
        <v>0</v>
      </c>
      <c r="G26" s="1193">
        <v>0</v>
      </c>
      <c r="H26" s="1193">
        <v>0</v>
      </c>
      <c r="I26" s="1415">
        <v>0</v>
      </c>
    </row>
    <row r="27" spans="1:9" ht="12.75">
      <c r="A27" s="1416" t="s">
        <v>1717</v>
      </c>
      <c r="B27" s="1410" t="s">
        <v>312</v>
      </c>
      <c r="C27" s="1192">
        <v>0</v>
      </c>
      <c r="D27" s="1192">
        <v>3192128</v>
      </c>
      <c r="E27" s="1192">
        <v>389197</v>
      </c>
      <c r="F27" s="1192">
        <v>0</v>
      </c>
      <c r="G27" s="1192">
        <v>0</v>
      </c>
      <c r="H27" s="1192">
        <v>0</v>
      </c>
      <c r="I27" s="1417">
        <v>3581325</v>
      </c>
    </row>
    <row r="28" spans="1:9" ht="12.75">
      <c r="A28" s="1416" t="s">
        <v>313</v>
      </c>
      <c r="B28" s="1410" t="s">
        <v>314</v>
      </c>
      <c r="C28" s="1192">
        <v>0</v>
      </c>
      <c r="D28" s="1192">
        <v>3192128</v>
      </c>
      <c r="E28" s="1192">
        <v>389197</v>
      </c>
      <c r="F28" s="1192">
        <v>0</v>
      </c>
      <c r="G28" s="1192">
        <v>0</v>
      </c>
      <c r="H28" s="1192">
        <v>0</v>
      </c>
      <c r="I28" s="1417">
        <v>3581325</v>
      </c>
    </row>
    <row r="29" spans="1:9" ht="12.75">
      <c r="A29" s="1414" t="s">
        <v>315</v>
      </c>
      <c r="B29" s="1409" t="s">
        <v>316</v>
      </c>
      <c r="C29" s="1193">
        <v>0</v>
      </c>
      <c r="D29" s="1193">
        <v>0</v>
      </c>
      <c r="E29" s="1193">
        <v>0</v>
      </c>
      <c r="F29" s="1193">
        <v>0</v>
      </c>
      <c r="G29" s="1193">
        <v>0</v>
      </c>
      <c r="H29" s="1193">
        <v>0</v>
      </c>
      <c r="I29" s="1415">
        <v>0</v>
      </c>
    </row>
    <row r="30" spans="1:9" ht="12.75">
      <c r="A30" s="1414" t="s">
        <v>317</v>
      </c>
      <c r="B30" s="1409" t="s">
        <v>318</v>
      </c>
      <c r="C30" s="1193">
        <v>31394430</v>
      </c>
      <c r="D30" s="1193">
        <v>1526883398</v>
      </c>
      <c r="E30" s="1193">
        <v>184073513</v>
      </c>
      <c r="F30" s="1193">
        <v>0</v>
      </c>
      <c r="G30" s="1193">
        <v>0</v>
      </c>
      <c r="H30" s="1193">
        <v>0</v>
      </c>
      <c r="I30" s="1415">
        <v>1742351341</v>
      </c>
    </row>
    <row r="31" spans="1:9" ht="12.75">
      <c r="A31" s="1414" t="s">
        <v>319</v>
      </c>
      <c r="B31" s="1409" t="s">
        <v>320</v>
      </c>
      <c r="C31" s="1193">
        <v>17142382</v>
      </c>
      <c r="D31" s="1193">
        <v>4692706648</v>
      </c>
      <c r="E31" s="1193">
        <v>522369923</v>
      </c>
      <c r="F31" s="1193">
        <v>0</v>
      </c>
      <c r="G31" s="1193">
        <v>54931573</v>
      </c>
      <c r="H31" s="1193">
        <v>0</v>
      </c>
      <c r="I31" s="1415">
        <v>5287150526</v>
      </c>
    </row>
    <row r="32" spans="1:9" ht="13.5" thickBot="1">
      <c r="A32" s="1418" t="s">
        <v>321</v>
      </c>
      <c r="B32" s="1419" t="s">
        <v>322</v>
      </c>
      <c r="C32" s="1335">
        <v>29114471</v>
      </c>
      <c r="D32" s="1335">
        <v>711289</v>
      </c>
      <c r="E32" s="1335">
        <v>142797083</v>
      </c>
      <c r="F32" s="1335">
        <v>0</v>
      </c>
      <c r="G32" s="1335">
        <v>0</v>
      </c>
      <c r="H32" s="1335">
        <v>0</v>
      </c>
      <c r="I32" s="1420">
        <v>172622843</v>
      </c>
    </row>
    <row r="35" spans="1:9" s="1436" customFormat="1" ht="15.75">
      <c r="A35" s="2299" t="s">
        <v>2109</v>
      </c>
      <c r="B35" s="2299"/>
      <c r="C35" s="2299"/>
      <c r="D35" s="2299"/>
      <c r="E35" s="2299"/>
      <c r="F35" s="2299"/>
      <c r="G35" s="2299"/>
      <c r="H35" s="2299"/>
      <c r="I35" s="2299"/>
    </row>
    <row r="36" spans="1:9" ht="16.5" thickBot="1">
      <c r="A36" s="2283" t="s">
        <v>1175</v>
      </c>
      <c r="B36" s="2283"/>
      <c r="C36" s="2283"/>
      <c r="D36" s="2283"/>
      <c r="E36" s="2283"/>
      <c r="F36" s="2283"/>
      <c r="G36" s="2283"/>
      <c r="H36" s="2283"/>
      <c r="I36" s="2283"/>
    </row>
    <row r="37" spans="1:9" s="8" customFormat="1" ht="60">
      <c r="A37" s="1430" t="s">
        <v>1960</v>
      </c>
      <c r="B37" s="1431" t="s">
        <v>1334</v>
      </c>
      <c r="C37" s="1431" t="s">
        <v>286</v>
      </c>
      <c r="D37" s="1431" t="s">
        <v>287</v>
      </c>
      <c r="E37" s="1431" t="s">
        <v>288</v>
      </c>
      <c r="F37" s="1431" t="s">
        <v>1961</v>
      </c>
      <c r="G37" s="1431" t="s">
        <v>289</v>
      </c>
      <c r="H37" s="1431" t="s">
        <v>290</v>
      </c>
      <c r="I37" s="1432" t="s">
        <v>1962</v>
      </c>
    </row>
    <row r="38" spans="1:9" ht="15.75" thickBot="1">
      <c r="A38" s="1424">
        <v>1</v>
      </c>
      <c r="B38" s="1425">
        <v>2</v>
      </c>
      <c r="C38" s="1425">
        <v>3</v>
      </c>
      <c r="D38" s="1425">
        <v>4</v>
      </c>
      <c r="E38" s="1425">
        <v>5</v>
      </c>
      <c r="F38" s="1425">
        <v>6</v>
      </c>
      <c r="G38" s="1425">
        <v>7</v>
      </c>
      <c r="H38" s="1425">
        <v>8</v>
      </c>
      <c r="I38" s="1426">
        <v>9</v>
      </c>
    </row>
    <row r="39" spans="1:9" ht="12.75">
      <c r="A39" s="1421" t="s">
        <v>1683</v>
      </c>
      <c r="B39" s="1422" t="s">
        <v>291</v>
      </c>
      <c r="C39" s="1334">
        <v>33474471</v>
      </c>
      <c r="D39" s="1334">
        <v>5690816286</v>
      </c>
      <c r="E39" s="1334">
        <v>300450984</v>
      </c>
      <c r="F39" s="1334">
        <v>0</v>
      </c>
      <c r="G39" s="1334">
        <v>399803200</v>
      </c>
      <c r="H39" s="1334">
        <v>0</v>
      </c>
      <c r="I39" s="1423">
        <v>6424544941</v>
      </c>
    </row>
    <row r="40" spans="1:9" ht="12.75">
      <c r="A40" s="1416" t="s">
        <v>1684</v>
      </c>
      <c r="B40" s="1410" t="s">
        <v>292</v>
      </c>
      <c r="C40" s="1192">
        <v>630000</v>
      </c>
      <c r="D40" s="1192">
        <v>0</v>
      </c>
      <c r="E40" s="1192">
        <v>0</v>
      </c>
      <c r="F40" s="1192">
        <v>0</v>
      </c>
      <c r="G40" s="1192">
        <v>113926954</v>
      </c>
      <c r="H40" s="1192">
        <v>0</v>
      </c>
      <c r="I40" s="1417">
        <v>114556954</v>
      </c>
    </row>
    <row r="41" spans="1:9" ht="12.75">
      <c r="A41" s="1416" t="s">
        <v>1685</v>
      </c>
      <c r="B41" s="1410" t="s">
        <v>293</v>
      </c>
      <c r="C41" s="1192">
        <v>0</v>
      </c>
      <c r="D41" s="1192">
        <v>0</v>
      </c>
      <c r="E41" s="1192">
        <v>0</v>
      </c>
      <c r="F41" s="1192">
        <v>0</v>
      </c>
      <c r="G41" s="1192">
        <v>0</v>
      </c>
      <c r="H41" s="1192">
        <v>0</v>
      </c>
      <c r="I41" s="1417">
        <v>0</v>
      </c>
    </row>
    <row r="42" spans="1:9" ht="12.75">
      <c r="A42" s="1416" t="s">
        <v>1686</v>
      </c>
      <c r="B42" s="1410" t="s">
        <v>294</v>
      </c>
      <c r="C42" s="1192">
        <v>0</v>
      </c>
      <c r="D42" s="1192">
        <v>451009998</v>
      </c>
      <c r="E42" s="1192">
        <v>7158583</v>
      </c>
      <c r="F42" s="1192">
        <v>0</v>
      </c>
      <c r="G42" s="1192">
        <v>0</v>
      </c>
      <c r="H42" s="1192">
        <v>0</v>
      </c>
      <c r="I42" s="1417">
        <v>458168581</v>
      </c>
    </row>
    <row r="43" spans="1:9" ht="12.75">
      <c r="A43" s="1416" t="s">
        <v>1687</v>
      </c>
      <c r="B43" s="1410" t="s">
        <v>295</v>
      </c>
      <c r="C43" s="1192">
        <v>0</v>
      </c>
      <c r="D43" s="1192">
        <v>681721900</v>
      </c>
      <c r="E43" s="1192">
        <v>0</v>
      </c>
      <c r="F43" s="1192">
        <v>0</v>
      </c>
      <c r="G43" s="1192">
        <v>0</v>
      </c>
      <c r="H43" s="1192">
        <v>0</v>
      </c>
      <c r="I43" s="1417">
        <v>681721900</v>
      </c>
    </row>
    <row r="44" spans="1:9" ht="25.5">
      <c r="A44" s="1416" t="s">
        <v>1688</v>
      </c>
      <c r="B44" s="1410" t="s">
        <v>296</v>
      </c>
      <c r="C44" s="1192">
        <v>0</v>
      </c>
      <c r="D44" s="1192">
        <v>0</v>
      </c>
      <c r="E44" s="1192">
        <v>0</v>
      </c>
      <c r="F44" s="1192">
        <v>0</v>
      </c>
      <c r="G44" s="1192">
        <v>0</v>
      </c>
      <c r="H44" s="1192">
        <v>0</v>
      </c>
      <c r="I44" s="1417">
        <v>0</v>
      </c>
    </row>
    <row r="45" spans="1:9" ht="12.75">
      <c r="A45" s="1416" t="s">
        <v>1689</v>
      </c>
      <c r="B45" s="1410" t="s">
        <v>297</v>
      </c>
      <c r="C45" s="1192">
        <v>33579682</v>
      </c>
      <c r="D45" s="1192">
        <v>2050703513</v>
      </c>
      <c r="E45" s="1192">
        <v>589341301</v>
      </c>
      <c r="F45" s="1192">
        <v>0</v>
      </c>
      <c r="G45" s="1192">
        <v>0</v>
      </c>
      <c r="H45" s="1192">
        <v>0</v>
      </c>
      <c r="I45" s="1417">
        <v>2673624496</v>
      </c>
    </row>
    <row r="46" spans="1:9" ht="12.75">
      <c r="A46" s="1414" t="s">
        <v>1690</v>
      </c>
      <c r="B46" s="1409" t="s">
        <v>298</v>
      </c>
      <c r="C46" s="1193">
        <v>34209682</v>
      </c>
      <c r="D46" s="1193">
        <v>3183435411</v>
      </c>
      <c r="E46" s="1193">
        <v>596499884</v>
      </c>
      <c r="F46" s="1193">
        <v>0</v>
      </c>
      <c r="G46" s="1193">
        <v>113926954</v>
      </c>
      <c r="H46" s="1193">
        <v>0</v>
      </c>
      <c r="I46" s="1415">
        <v>3928071931</v>
      </c>
    </row>
    <row r="47" spans="1:9" ht="12.75">
      <c r="A47" s="1416" t="s">
        <v>1691</v>
      </c>
      <c r="B47" s="1410" t="s">
        <v>299</v>
      </c>
      <c r="C47" s="1192">
        <v>0</v>
      </c>
      <c r="D47" s="1192">
        <v>20995000</v>
      </c>
      <c r="E47" s="1192">
        <v>0</v>
      </c>
      <c r="F47" s="1192">
        <v>0</v>
      </c>
      <c r="G47" s="1192">
        <v>0</v>
      </c>
      <c r="H47" s="1192">
        <v>0</v>
      </c>
      <c r="I47" s="1417">
        <v>20995000</v>
      </c>
    </row>
    <row r="48" spans="1:9" ht="12.75">
      <c r="A48" s="1416" t="s">
        <v>1692</v>
      </c>
      <c r="B48" s="1410" t="s">
        <v>300</v>
      </c>
      <c r="C48" s="1192">
        <v>0</v>
      </c>
      <c r="D48" s="1192">
        <v>3387023</v>
      </c>
      <c r="E48" s="1192">
        <v>1035203</v>
      </c>
      <c r="F48" s="1192">
        <v>0</v>
      </c>
      <c r="G48" s="1192">
        <v>0</v>
      </c>
      <c r="H48" s="1192">
        <v>0</v>
      </c>
      <c r="I48" s="1417">
        <v>4422226</v>
      </c>
    </row>
    <row r="49" spans="1:9" ht="12.75">
      <c r="A49" s="1416" t="s">
        <v>1693</v>
      </c>
      <c r="B49" s="1410" t="s">
        <v>301</v>
      </c>
      <c r="C49" s="1192">
        <v>0</v>
      </c>
      <c r="D49" s="1192">
        <v>0</v>
      </c>
      <c r="E49" s="1192">
        <v>0</v>
      </c>
      <c r="F49" s="1192">
        <v>0</v>
      </c>
      <c r="G49" s="1192">
        <v>0</v>
      </c>
      <c r="H49" s="1192">
        <v>0</v>
      </c>
      <c r="I49" s="1417">
        <v>0</v>
      </c>
    </row>
    <row r="50" spans="1:9" ht="38.25">
      <c r="A50" s="1416" t="s">
        <v>1694</v>
      </c>
      <c r="B50" s="1410" t="s">
        <v>302</v>
      </c>
      <c r="C50" s="1192">
        <v>0</v>
      </c>
      <c r="D50" s="1192">
        <v>0</v>
      </c>
      <c r="E50" s="1192">
        <v>0</v>
      </c>
      <c r="F50" s="1192">
        <v>0</v>
      </c>
      <c r="G50" s="1192">
        <v>0</v>
      </c>
      <c r="H50" s="1192">
        <v>0</v>
      </c>
      <c r="I50" s="1417">
        <v>0</v>
      </c>
    </row>
    <row r="51" spans="1:9" ht="12.75">
      <c r="A51" s="1416" t="s">
        <v>1695</v>
      </c>
      <c r="B51" s="1410" t="s">
        <v>303</v>
      </c>
      <c r="C51" s="1192">
        <v>19147341</v>
      </c>
      <c r="D51" s="1192">
        <v>2631589628</v>
      </c>
      <c r="E51" s="1192">
        <v>183228869</v>
      </c>
      <c r="F51" s="1192">
        <v>0</v>
      </c>
      <c r="G51" s="1192">
        <v>458798581</v>
      </c>
      <c r="H51" s="1192">
        <v>0</v>
      </c>
      <c r="I51" s="1417">
        <v>3292764419</v>
      </c>
    </row>
    <row r="52" spans="1:9" ht="12.75">
      <c r="A52" s="1414" t="s">
        <v>1696</v>
      </c>
      <c r="B52" s="1409" t="s">
        <v>304</v>
      </c>
      <c r="C52" s="1193">
        <v>19147341</v>
      </c>
      <c r="D52" s="1193">
        <v>2655971651</v>
      </c>
      <c r="E52" s="1193">
        <v>184264072</v>
      </c>
      <c r="F52" s="1193">
        <v>0</v>
      </c>
      <c r="G52" s="1193">
        <v>458798581</v>
      </c>
      <c r="H52" s="1193">
        <v>0</v>
      </c>
      <c r="I52" s="1415">
        <v>3318181645</v>
      </c>
    </row>
    <row r="53" spans="1:9" ht="12.75">
      <c r="A53" s="1414" t="s">
        <v>1697</v>
      </c>
      <c r="B53" s="1409" t="s">
        <v>305</v>
      </c>
      <c r="C53" s="1193">
        <v>48536812</v>
      </c>
      <c r="D53" s="1193">
        <v>6218280046</v>
      </c>
      <c r="E53" s="1193">
        <v>712686796</v>
      </c>
      <c r="F53" s="1193">
        <v>0</v>
      </c>
      <c r="G53" s="1193">
        <v>54931573</v>
      </c>
      <c r="H53" s="1193">
        <v>0</v>
      </c>
      <c r="I53" s="1415">
        <v>7034435227</v>
      </c>
    </row>
    <row r="54" spans="1:9" ht="12.75">
      <c r="A54" s="1414" t="s">
        <v>1698</v>
      </c>
      <c r="B54" s="1409" t="s">
        <v>306</v>
      </c>
      <c r="C54" s="1193">
        <v>32415591</v>
      </c>
      <c r="D54" s="1193">
        <v>1956169579</v>
      </c>
      <c r="E54" s="1193">
        <v>210122608</v>
      </c>
      <c r="F54" s="1193">
        <v>0</v>
      </c>
      <c r="G54" s="1193">
        <v>0</v>
      </c>
      <c r="H54" s="1193">
        <v>0</v>
      </c>
      <c r="I54" s="1415">
        <v>2198707778</v>
      </c>
    </row>
    <row r="55" spans="1:9" ht="12.75">
      <c r="A55" s="1416" t="s">
        <v>1699</v>
      </c>
      <c r="B55" s="1410" t="s">
        <v>307</v>
      </c>
      <c r="C55" s="1192">
        <v>1613854</v>
      </c>
      <c r="D55" s="1192">
        <v>140772844</v>
      </c>
      <c r="E55" s="1192">
        <v>48648789</v>
      </c>
      <c r="F55" s="1192">
        <v>0</v>
      </c>
      <c r="G55" s="1192">
        <v>0</v>
      </c>
      <c r="H55" s="1192">
        <v>0</v>
      </c>
      <c r="I55" s="1417">
        <v>191035487</v>
      </c>
    </row>
    <row r="56" spans="1:9" ht="12.75">
      <c r="A56" s="1416" t="s">
        <v>1700</v>
      </c>
      <c r="B56" s="1410" t="s">
        <v>308</v>
      </c>
      <c r="C56" s="1192">
        <v>2635000</v>
      </c>
      <c r="D56" s="1192">
        <v>570056010</v>
      </c>
      <c r="E56" s="1192">
        <v>68450913</v>
      </c>
      <c r="F56" s="1192">
        <v>0</v>
      </c>
      <c r="G56" s="1192">
        <v>0</v>
      </c>
      <c r="H56" s="1192">
        <v>0</v>
      </c>
      <c r="I56" s="1417">
        <v>641141923</v>
      </c>
    </row>
    <row r="57" spans="1:9" ht="12.75">
      <c r="A57" s="1414" t="s">
        <v>1701</v>
      </c>
      <c r="B57" s="1409" t="s">
        <v>309</v>
      </c>
      <c r="C57" s="1193">
        <v>31394445</v>
      </c>
      <c r="D57" s="1193">
        <v>1526886413</v>
      </c>
      <c r="E57" s="1193">
        <v>190320484</v>
      </c>
      <c r="F57" s="1193">
        <v>0</v>
      </c>
      <c r="G57" s="1193">
        <v>0</v>
      </c>
      <c r="H57" s="1193">
        <v>0</v>
      </c>
      <c r="I57" s="1415">
        <v>1748601342</v>
      </c>
    </row>
    <row r="58" spans="1:9" ht="12.75">
      <c r="A58" s="1414" t="s">
        <v>310</v>
      </c>
      <c r="B58" s="1409" t="s">
        <v>311</v>
      </c>
      <c r="C58" s="1193">
        <v>0</v>
      </c>
      <c r="D58" s="1193">
        <v>0</v>
      </c>
      <c r="E58" s="1193">
        <v>0</v>
      </c>
      <c r="F58" s="1193">
        <v>0</v>
      </c>
      <c r="G58" s="1193">
        <v>0</v>
      </c>
      <c r="H58" s="1193">
        <v>0</v>
      </c>
      <c r="I58" s="1415">
        <v>0</v>
      </c>
    </row>
    <row r="59" spans="1:9" ht="12.75">
      <c r="A59" s="1416" t="s">
        <v>1717</v>
      </c>
      <c r="B59" s="1410" t="s">
        <v>312</v>
      </c>
      <c r="C59" s="1192">
        <v>0</v>
      </c>
      <c r="D59" s="1192">
        <v>3192128</v>
      </c>
      <c r="E59" s="1192">
        <v>389197</v>
      </c>
      <c r="F59" s="1192">
        <v>0</v>
      </c>
      <c r="G59" s="1192">
        <v>0</v>
      </c>
      <c r="H59" s="1192">
        <v>0</v>
      </c>
      <c r="I59" s="1417">
        <v>3581325</v>
      </c>
    </row>
    <row r="60" spans="1:9" ht="12.75">
      <c r="A60" s="1416" t="s">
        <v>313</v>
      </c>
      <c r="B60" s="1410" t="s">
        <v>314</v>
      </c>
      <c r="C60" s="1192">
        <v>0</v>
      </c>
      <c r="D60" s="1192">
        <v>3192128</v>
      </c>
      <c r="E60" s="1192">
        <v>389197</v>
      </c>
      <c r="F60" s="1192">
        <v>0</v>
      </c>
      <c r="G60" s="1192">
        <v>0</v>
      </c>
      <c r="H60" s="1192">
        <v>0</v>
      </c>
      <c r="I60" s="1417">
        <v>3581325</v>
      </c>
    </row>
    <row r="61" spans="1:9" ht="12.75">
      <c r="A61" s="1414" t="s">
        <v>315</v>
      </c>
      <c r="B61" s="1409" t="s">
        <v>316</v>
      </c>
      <c r="C61" s="1193">
        <v>0</v>
      </c>
      <c r="D61" s="1193">
        <v>0</v>
      </c>
      <c r="E61" s="1193">
        <v>0</v>
      </c>
      <c r="F61" s="1193">
        <v>0</v>
      </c>
      <c r="G61" s="1193">
        <v>0</v>
      </c>
      <c r="H61" s="1193">
        <v>0</v>
      </c>
      <c r="I61" s="1415">
        <v>0</v>
      </c>
    </row>
    <row r="62" spans="1:9" ht="12.75">
      <c r="A62" s="1414" t="s">
        <v>317</v>
      </c>
      <c r="B62" s="1409" t="s">
        <v>318</v>
      </c>
      <c r="C62" s="1193">
        <v>31394445</v>
      </c>
      <c r="D62" s="1193">
        <v>1526886413</v>
      </c>
      <c r="E62" s="1193">
        <v>190320484</v>
      </c>
      <c r="F62" s="1193">
        <v>0</v>
      </c>
      <c r="G62" s="1193">
        <v>0</v>
      </c>
      <c r="H62" s="1193">
        <v>0</v>
      </c>
      <c r="I62" s="1415">
        <v>1748601342</v>
      </c>
    </row>
    <row r="63" spans="1:9" ht="12.75">
      <c r="A63" s="1414" t="s">
        <v>319</v>
      </c>
      <c r="B63" s="1409" t="s">
        <v>320</v>
      </c>
      <c r="C63" s="1193">
        <v>17142367</v>
      </c>
      <c r="D63" s="1193">
        <v>4691393633</v>
      </c>
      <c r="E63" s="1193">
        <v>522366312</v>
      </c>
      <c r="F63" s="1193">
        <v>0</v>
      </c>
      <c r="G63" s="1193">
        <v>54931573</v>
      </c>
      <c r="H63" s="1193">
        <v>0</v>
      </c>
      <c r="I63" s="1415">
        <v>5285833885</v>
      </c>
    </row>
    <row r="64" spans="1:9" ht="13.5" thickBot="1">
      <c r="A64" s="1418" t="s">
        <v>321</v>
      </c>
      <c r="B64" s="1419" t="s">
        <v>322</v>
      </c>
      <c r="C64" s="1335">
        <v>29114471</v>
      </c>
      <c r="D64" s="1335">
        <v>711289</v>
      </c>
      <c r="E64" s="1335">
        <v>143191641</v>
      </c>
      <c r="F64" s="1335">
        <v>0</v>
      </c>
      <c r="G64" s="1335">
        <v>0</v>
      </c>
      <c r="H64" s="1335">
        <v>0</v>
      </c>
      <c r="I64" s="1420">
        <v>173017401</v>
      </c>
    </row>
    <row r="67" spans="1:9" s="1436" customFormat="1" ht="15.75">
      <c r="A67" s="2299" t="s">
        <v>2110</v>
      </c>
      <c r="B67" s="2299"/>
      <c r="C67" s="2299"/>
      <c r="D67" s="2299"/>
      <c r="E67" s="2299"/>
      <c r="F67" s="2299"/>
      <c r="G67" s="2299"/>
      <c r="H67" s="2299"/>
      <c r="I67" s="2299"/>
    </row>
    <row r="68" spans="1:9" ht="16.5" thickBot="1">
      <c r="A68" s="2283" t="s">
        <v>1175</v>
      </c>
      <c r="B68" s="2283"/>
      <c r="C68" s="2283"/>
      <c r="D68" s="2283"/>
      <c r="E68" s="2283"/>
      <c r="F68" s="2283"/>
      <c r="G68" s="2283"/>
      <c r="H68" s="2283"/>
      <c r="I68" s="2283"/>
    </row>
    <row r="69" spans="1:9" ht="60">
      <c r="A69" s="1411" t="s">
        <v>1960</v>
      </c>
      <c r="B69" s="1412" t="s">
        <v>1334</v>
      </c>
      <c r="C69" s="1412" t="s">
        <v>286</v>
      </c>
      <c r="D69" s="1412" t="s">
        <v>287</v>
      </c>
      <c r="E69" s="1412" t="s">
        <v>288</v>
      </c>
      <c r="F69" s="1412" t="s">
        <v>1961</v>
      </c>
      <c r="G69" s="1412" t="s">
        <v>289</v>
      </c>
      <c r="H69" s="1412" t="s">
        <v>290</v>
      </c>
      <c r="I69" s="1413" t="s">
        <v>1962</v>
      </c>
    </row>
    <row r="70" spans="1:9" ht="15.75" thickBot="1">
      <c r="A70" s="1424">
        <v>1</v>
      </c>
      <c r="B70" s="1425">
        <v>2</v>
      </c>
      <c r="C70" s="1425">
        <v>3</v>
      </c>
      <c r="D70" s="1425">
        <v>4</v>
      </c>
      <c r="E70" s="1425">
        <v>5</v>
      </c>
      <c r="F70" s="1425">
        <v>6</v>
      </c>
      <c r="G70" s="1425">
        <v>7</v>
      </c>
      <c r="H70" s="1425">
        <v>8</v>
      </c>
      <c r="I70" s="1426">
        <v>9</v>
      </c>
    </row>
    <row r="71" spans="1:9" ht="12.75">
      <c r="A71" s="1421" t="s">
        <v>1683</v>
      </c>
      <c r="B71" s="1422" t="s">
        <v>291</v>
      </c>
      <c r="C71" s="1334">
        <v>4081126</v>
      </c>
      <c r="D71" s="1334">
        <v>0</v>
      </c>
      <c r="E71" s="1334">
        <v>23258355</v>
      </c>
      <c r="F71" s="1334">
        <v>0</v>
      </c>
      <c r="G71" s="1334">
        <v>0</v>
      </c>
      <c r="H71" s="1334">
        <v>0</v>
      </c>
      <c r="I71" s="1423">
        <v>27339481</v>
      </c>
    </row>
    <row r="72" spans="1:9" ht="12.75">
      <c r="A72" s="1416" t="s">
        <v>1684</v>
      </c>
      <c r="B72" s="1410" t="s">
        <v>292</v>
      </c>
      <c r="C72" s="1192">
        <v>136513</v>
      </c>
      <c r="D72" s="1192">
        <v>0</v>
      </c>
      <c r="E72" s="1192">
        <v>0</v>
      </c>
      <c r="F72" s="1192">
        <v>0</v>
      </c>
      <c r="G72" s="1192">
        <v>0</v>
      </c>
      <c r="H72" s="1192">
        <v>0</v>
      </c>
      <c r="I72" s="1417">
        <v>136513</v>
      </c>
    </row>
    <row r="73" spans="1:9" ht="12.75">
      <c r="A73" s="1416" t="s">
        <v>1685</v>
      </c>
      <c r="B73" s="1410" t="s">
        <v>293</v>
      </c>
      <c r="C73" s="1192">
        <v>0</v>
      </c>
      <c r="D73" s="1192">
        <v>0</v>
      </c>
      <c r="E73" s="1192">
        <v>0</v>
      </c>
      <c r="F73" s="1192">
        <v>0</v>
      </c>
      <c r="G73" s="1192">
        <v>0</v>
      </c>
      <c r="H73" s="1192">
        <v>0</v>
      </c>
      <c r="I73" s="1417">
        <v>0</v>
      </c>
    </row>
    <row r="74" spans="1:9" ht="12.75">
      <c r="A74" s="1416" t="s">
        <v>1686</v>
      </c>
      <c r="B74" s="1410" t="s">
        <v>294</v>
      </c>
      <c r="C74" s="1192">
        <v>0</v>
      </c>
      <c r="D74" s="1192">
        <v>0</v>
      </c>
      <c r="E74" s="1192">
        <v>3944015</v>
      </c>
      <c r="F74" s="1192">
        <v>0</v>
      </c>
      <c r="G74" s="1192">
        <v>0</v>
      </c>
      <c r="H74" s="1192">
        <v>0</v>
      </c>
      <c r="I74" s="1417">
        <v>3944015</v>
      </c>
    </row>
    <row r="75" spans="1:9" ht="12.75">
      <c r="A75" s="1416" t="s">
        <v>1687</v>
      </c>
      <c r="B75" s="1410" t="s">
        <v>295</v>
      </c>
      <c r="C75" s="1192">
        <v>0</v>
      </c>
      <c r="D75" s="1192">
        <v>0</v>
      </c>
      <c r="E75" s="1192">
        <v>0</v>
      </c>
      <c r="F75" s="1192">
        <v>0</v>
      </c>
      <c r="G75" s="1192">
        <v>0</v>
      </c>
      <c r="H75" s="1192">
        <v>0</v>
      </c>
      <c r="I75" s="1417">
        <v>0</v>
      </c>
    </row>
    <row r="76" spans="1:9" ht="25.5">
      <c r="A76" s="1416" t="s">
        <v>1688</v>
      </c>
      <c r="B76" s="1410" t="s">
        <v>296</v>
      </c>
      <c r="C76" s="1192">
        <v>0</v>
      </c>
      <c r="D76" s="1192">
        <v>0</v>
      </c>
      <c r="E76" s="1192">
        <v>0</v>
      </c>
      <c r="F76" s="1192">
        <v>0</v>
      </c>
      <c r="G76" s="1192">
        <v>0</v>
      </c>
      <c r="H76" s="1192">
        <v>0</v>
      </c>
      <c r="I76" s="1417">
        <v>0</v>
      </c>
    </row>
    <row r="77" spans="1:9" ht="12.75">
      <c r="A77" s="1416" t="s">
        <v>1689</v>
      </c>
      <c r="B77" s="1410" t="s">
        <v>297</v>
      </c>
      <c r="C77" s="1192">
        <v>146570</v>
      </c>
      <c r="D77" s="1192">
        <v>0</v>
      </c>
      <c r="E77" s="1192">
        <v>8447000</v>
      </c>
      <c r="F77" s="1192">
        <v>0</v>
      </c>
      <c r="G77" s="1192">
        <v>0</v>
      </c>
      <c r="H77" s="1192">
        <v>0</v>
      </c>
      <c r="I77" s="1417">
        <v>8593570</v>
      </c>
    </row>
    <row r="78" spans="1:9" ht="12.75">
      <c r="A78" s="1414" t="s">
        <v>1690</v>
      </c>
      <c r="B78" s="1409" t="s">
        <v>298</v>
      </c>
      <c r="C78" s="1193">
        <v>283083</v>
      </c>
      <c r="D78" s="1193">
        <v>0</v>
      </c>
      <c r="E78" s="1193">
        <v>12391015</v>
      </c>
      <c r="F78" s="1193">
        <v>0</v>
      </c>
      <c r="G78" s="1193">
        <v>0</v>
      </c>
      <c r="H78" s="1193">
        <v>0</v>
      </c>
      <c r="I78" s="1415">
        <v>12674098</v>
      </c>
    </row>
    <row r="79" spans="1:9" ht="12.75">
      <c r="A79" s="1416" t="s">
        <v>1691</v>
      </c>
      <c r="B79" s="1410" t="s">
        <v>299</v>
      </c>
      <c r="C79" s="1192">
        <v>0</v>
      </c>
      <c r="D79" s="1192">
        <v>0</v>
      </c>
      <c r="E79" s="1192">
        <v>0</v>
      </c>
      <c r="F79" s="1192">
        <v>0</v>
      </c>
      <c r="G79" s="1192">
        <v>0</v>
      </c>
      <c r="H79" s="1192">
        <v>0</v>
      </c>
      <c r="I79" s="1417">
        <v>0</v>
      </c>
    </row>
    <row r="80" spans="1:9" ht="12.75">
      <c r="A80" s="1416" t="s">
        <v>1692</v>
      </c>
      <c r="B80" s="1410" t="s">
        <v>300</v>
      </c>
      <c r="C80" s="1192">
        <v>0</v>
      </c>
      <c r="D80" s="1192">
        <v>0</v>
      </c>
      <c r="E80" s="1192">
        <v>778769</v>
      </c>
      <c r="F80" s="1192">
        <v>0</v>
      </c>
      <c r="G80" s="1192">
        <v>0</v>
      </c>
      <c r="H80" s="1192">
        <v>0</v>
      </c>
      <c r="I80" s="1417">
        <v>778769</v>
      </c>
    </row>
    <row r="81" spans="1:9" ht="12.75">
      <c r="A81" s="1416" t="s">
        <v>1693</v>
      </c>
      <c r="B81" s="1410" t="s">
        <v>301</v>
      </c>
      <c r="C81" s="1192">
        <v>0</v>
      </c>
      <c r="D81" s="1192">
        <v>0</v>
      </c>
      <c r="E81" s="1192">
        <v>0</v>
      </c>
      <c r="F81" s="1192">
        <v>0</v>
      </c>
      <c r="G81" s="1192">
        <v>0</v>
      </c>
      <c r="H81" s="1192">
        <v>0</v>
      </c>
      <c r="I81" s="1417">
        <v>0</v>
      </c>
    </row>
    <row r="82" spans="1:9" ht="38.25">
      <c r="A82" s="1416" t="s">
        <v>1694</v>
      </c>
      <c r="B82" s="1410" t="s">
        <v>302</v>
      </c>
      <c r="C82" s="1192">
        <v>0</v>
      </c>
      <c r="D82" s="1192">
        <v>0</v>
      </c>
      <c r="E82" s="1192">
        <v>0</v>
      </c>
      <c r="F82" s="1192">
        <v>0</v>
      </c>
      <c r="G82" s="1192">
        <v>0</v>
      </c>
      <c r="H82" s="1192">
        <v>0</v>
      </c>
      <c r="I82" s="1417">
        <v>0</v>
      </c>
    </row>
    <row r="83" spans="1:9" ht="12.75">
      <c r="A83" s="1416" t="s">
        <v>1695</v>
      </c>
      <c r="B83" s="1410" t="s">
        <v>303</v>
      </c>
      <c r="C83" s="1192">
        <v>146570</v>
      </c>
      <c r="D83" s="1192">
        <v>0</v>
      </c>
      <c r="E83" s="1192">
        <v>8447000</v>
      </c>
      <c r="F83" s="1192">
        <v>0</v>
      </c>
      <c r="G83" s="1192">
        <v>0</v>
      </c>
      <c r="H83" s="1192">
        <v>0</v>
      </c>
      <c r="I83" s="1417">
        <v>8593570</v>
      </c>
    </row>
    <row r="84" spans="1:9" ht="12.75">
      <c r="A84" s="1414" t="s">
        <v>1696</v>
      </c>
      <c r="B84" s="1409" t="s">
        <v>304</v>
      </c>
      <c r="C84" s="1193">
        <v>146570</v>
      </c>
      <c r="D84" s="1193">
        <v>0</v>
      </c>
      <c r="E84" s="1193">
        <v>9225769</v>
      </c>
      <c r="F84" s="1193">
        <v>0</v>
      </c>
      <c r="G84" s="1193">
        <v>0</v>
      </c>
      <c r="H84" s="1193">
        <v>0</v>
      </c>
      <c r="I84" s="1415">
        <v>9372339</v>
      </c>
    </row>
    <row r="85" spans="1:9" ht="12.75">
      <c r="A85" s="1414" t="s">
        <v>1697</v>
      </c>
      <c r="B85" s="1409" t="s">
        <v>305</v>
      </c>
      <c r="C85" s="1193">
        <v>4217639</v>
      </c>
      <c r="D85" s="1193">
        <v>0</v>
      </c>
      <c r="E85" s="1193">
        <v>26423601</v>
      </c>
      <c r="F85" s="1193">
        <v>0</v>
      </c>
      <c r="G85" s="1193">
        <v>0</v>
      </c>
      <c r="H85" s="1193">
        <v>0</v>
      </c>
      <c r="I85" s="1415">
        <v>30641240</v>
      </c>
    </row>
    <row r="86" spans="1:9" ht="12.75">
      <c r="A86" s="1414" t="s">
        <v>1698</v>
      </c>
      <c r="B86" s="1409" t="s">
        <v>306</v>
      </c>
      <c r="C86" s="1193">
        <v>4071265</v>
      </c>
      <c r="D86" s="1193">
        <v>0</v>
      </c>
      <c r="E86" s="1193">
        <v>21333674</v>
      </c>
      <c r="F86" s="1193">
        <v>0</v>
      </c>
      <c r="G86" s="1193">
        <v>0</v>
      </c>
      <c r="H86" s="1193">
        <v>0</v>
      </c>
      <c r="I86" s="1415">
        <v>25404939</v>
      </c>
    </row>
    <row r="87" spans="1:9" ht="12.75">
      <c r="A87" s="1416" t="s">
        <v>1699</v>
      </c>
      <c r="B87" s="1410" t="s">
        <v>307</v>
      </c>
      <c r="C87" s="1192">
        <v>146374</v>
      </c>
      <c r="D87" s="1192">
        <v>0</v>
      </c>
      <c r="E87" s="1192">
        <v>2061755</v>
      </c>
      <c r="F87" s="1192">
        <v>0</v>
      </c>
      <c r="G87" s="1192">
        <v>0</v>
      </c>
      <c r="H87" s="1192">
        <v>0</v>
      </c>
      <c r="I87" s="1417">
        <v>2208129</v>
      </c>
    </row>
    <row r="88" spans="1:9" ht="12.75">
      <c r="A88" s="1416" t="s">
        <v>1700</v>
      </c>
      <c r="B88" s="1410" t="s">
        <v>308</v>
      </c>
      <c r="C88" s="1192">
        <v>0</v>
      </c>
      <c r="D88" s="1192">
        <v>0</v>
      </c>
      <c r="E88" s="1192">
        <v>760371</v>
      </c>
      <c r="F88" s="1192">
        <v>0</v>
      </c>
      <c r="G88" s="1192">
        <v>0</v>
      </c>
      <c r="H88" s="1192">
        <v>0</v>
      </c>
      <c r="I88" s="1417">
        <v>760371</v>
      </c>
    </row>
    <row r="89" spans="1:9" ht="12.75">
      <c r="A89" s="1414" t="s">
        <v>1701</v>
      </c>
      <c r="B89" s="1409" t="s">
        <v>309</v>
      </c>
      <c r="C89" s="1193">
        <v>4217639</v>
      </c>
      <c r="D89" s="1193">
        <v>0</v>
      </c>
      <c r="E89" s="1193">
        <v>22635058</v>
      </c>
      <c r="F89" s="1193">
        <v>0</v>
      </c>
      <c r="G89" s="1193">
        <v>0</v>
      </c>
      <c r="H89" s="1193">
        <v>0</v>
      </c>
      <c r="I89" s="1415">
        <v>26852697</v>
      </c>
    </row>
    <row r="90" spans="1:9" ht="12.75">
      <c r="A90" s="1414" t="s">
        <v>310</v>
      </c>
      <c r="B90" s="1409" t="s">
        <v>311</v>
      </c>
      <c r="C90" s="1193">
        <v>0</v>
      </c>
      <c r="D90" s="1193">
        <v>0</v>
      </c>
      <c r="E90" s="1193">
        <v>0</v>
      </c>
      <c r="F90" s="1193">
        <v>0</v>
      </c>
      <c r="G90" s="1193">
        <v>0</v>
      </c>
      <c r="H90" s="1193">
        <v>0</v>
      </c>
      <c r="I90" s="1415">
        <v>0</v>
      </c>
    </row>
    <row r="91" spans="1:9" ht="12.75">
      <c r="A91" s="1416" t="s">
        <v>1717</v>
      </c>
      <c r="B91" s="1410" t="s">
        <v>312</v>
      </c>
      <c r="C91" s="1192">
        <v>0</v>
      </c>
      <c r="D91" s="1192">
        <v>0</v>
      </c>
      <c r="E91" s="1192">
        <v>18398</v>
      </c>
      <c r="F91" s="1192">
        <v>0</v>
      </c>
      <c r="G91" s="1192">
        <v>0</v>
      </c>
      <c r="H91" s="1192">
        <v>0</v>
      </c>
      <c r="I91" s="1417">
        <v>18398</v>
      </c>
    </row>
    <row r="92" spans="1:9" ht="12.75">
      <c r="A92" s="1416" t="s">
        <v>313</v>
      </c>
      <c r="B92" s="1410" t="s">
        <v>314</v>
      </c>
      <c r="C92" s="1192">
        <v>0</v>
      </c>
      <c r="D92" s="1192">
        <v>0</v>
      </c>
      <c r="E92" s="1192">
        <v>18398</v>
      </c>
      <c r="F92" s="1192">
        <v>0</v>
      </c>
      <c r="G92" s="1192">
        <v>0</v>
      </c>
      <c r="H92" s="1192">
        <v>0</v>
      </c>
      <c r="I92" s="1417">
        <v>18398</v>
      </c>
    </row>
    <row r="93" spans="1:9" ht="12.75">
      <c r="A93" s="1414" t="s">
        <v>315</v>
      </c>
      <c r="B93" s="1409" t="s">
        <v>316</v>
      </c>
      <c r="C93" s="1193">
        <v>0</v>
      </c>
      <c r="D93" s="1193">
        <v>0</v>
      </c>
      <c r="E93" s="1193">
        <v>0</v>
      </c>
      <c r="F93" s="1193">
        <v>0</v>
      </c>
      <c r="G93" s="1193">
        <v>0</v>
      </c>
      <c r="H93" s="1193">
        <v>0</v>
      </c>
      <c r="I93" s="1415">
        <v>0</v>
      </c>
    </row>
    <row r="94" spans="1:9" ht="12.75">
      <c r="A94" s="1414" t="s">
        <v>317</v>
      </c>
      <c r="B94" s="1409" t="s">
        <v>318</v>
      </c>
      <c r="C94" s="1193">
        <v>4217639</v>
      </c>
      <c r="D94" s="1193">
        <v>0</v>
      </c>
      <c r="E94" s="1193">
        <v>22635058</v>
      </c>
      <c r="F94" s="1193">
        <v>0</v>
      </c>
      <c r="G94" s="1193">
        <v>0</v>
      </c>
      <c r="H94" s="1193">
        <v>0</v>
      </c>
      <c r="I94" s="1415">
        <v>26852697</v>
      </c>
    </row>
    <row r="95" spans="1:9" ht="12.75">
      <c r="A95" s="1414" t="s">
        <v>319</v>
      </c>
      <c r="B95" s="1409" t="s">
        <v>320</v>
      </c>
      <c r="C95" s="1193">
        <v>0</v>
      </c>
      <c r="D95" s="1193">
        <v>0</v>
      </c>
      <c r="E95" s="1193">
        <v>3788543</v>
      </c>
      <c r="F95" s="1193">
        <v>0</v>
      </c>
      <c r="G95" s="1193">
        <v>0</v>
      </c>
      <c r="H95" s="1193">
        <v>0</v>
      </c>
      <c r="I95" s="1415">
        <v>3788543</v>
      </c>
    </row>
    <row r="96" spans="1:9" ht="13.5" thickBot="1">
      <c r="A96" s="1418" t="s">
        <v>321</v>
      </c>
      <c r="B96" s="1419" t="s">
        <v>322</v>
      </c>
      <c r="C96" s="1335">
        <v>4081126</v>
      </c>
      <c r="D96" s="1335">
        <v>0</v>
      </c>
      <c r="E96" s="1335">
        <v>18140495</v>
      </c>
      <c r="F96" s="1335">
        <v>0</v>
      </c>
      <c r="G96" s="1335">
        <v>0</v>
      </c>
      <c r="H96" s="1335">
        <v>0</v>
      </c>
      <c r="I96" s="1420">
        <v>22221621</v>
      </c>
    </row>
    <row r="99" spans="1:9" ht="15.75">
      <c r="A99" s="2299" t="s">
        <v>2111</v>
      </c>
      <c r="B99" s="2299"/>
      <c r="C99" s="2299"/>
      <c r="D99" s="2299"/>
      <c r="E99" s="2299"/>
      <c r="F99" s="2299"/>
      <c r="G99" s="2299"/>
      <c r="H99" s="2299"/>
      <c r="I99" s="2299"/>
    </row>
    <row r="100" spans="1:9" ht="16.5" thickBot="1">
      <c r="A100" s="2283" t="s">
        <v>1175</v>
      </c>
      <c r="B100" s="2283"/>
      <c r="C100" s="2283"/>
      <c r="D100" s="2283"/>
      <c r="E100" s="2283"/>
      <c r="F100" s="2283"/>
      <c r="G100" s="2283"/>
      <c r="H100" s="2283"/>
      <c r="I100" s="2283"/>
    </row>
    <row r="101" spans="1:9" ht="60">
      <c r="A101" s="1411" t="s">
        <v>1960</v>
      </c>
      <c r="B101" s="1412" t="s">
        <v>1334</v>
      </c>
      <c r="C101" s="1412" t="s">
        <v>286</v>
      </c>
      <c r="D101" s="1412" t="s">
        <v>287</v>
      </c>
      <c r="E101" s="1412" t="s">
        <v>288</v>
      </c>
      <c r="F101" s="1412" t="s">
        <v>1961</v>
      </c>
      <c r="G101" s="1412" t="s">
        <v>289</v>
      </c>
      <c r="H101" s="1412" t="s">
        <v>290</v>
      </c>
      <c r="I101" s="1413" t="s">
        <v>1962</v>
      </c>
    </row>
    <row r="102" spans="1:9" ht="15.75" thickBot="1">
      <c r="A102" s="1424">
        <v>1</v>
      </c>
      <c r="B102" s="1425">
        <v>2</v>
      </c>
      <c r="C102" s="1425">
        <v>3</v>
      </c>
      <c r="D102" s="1425">
        <v>4</v>
      </c>
      <c r="E102" s="1425">
        <v>5</v>
      </c>
      <c r="F102" s="1425">
        <v>6</v>
      </c>
      <c r="G102" s="1425">
        <v>7</v>
      </c>
      <c r="H102" s="1425">
        <v>8</v>
      </c>
      <c r="I102" s="1426">
        <v>9</v>
      </c>
    </row>
    <row r="103" spans="1:9" ht="12.75">
      <c r="A103" s="1421" t="s">
        <v>1683</v>
      </c>
      <c r="B103" s="1422" t="s">
        <v>291</v>
      </c>
      <c r="C103" s="1334">
        <v>689770</v>
      </c>
      <c r="D103" s="1334">
        <v>0</v>
      </c>
      <c r="E103" s="1334">
        <v>16486209</v>
      </c>
      <c r="F103" s="1334">
        <v>0</v>
      </c>
      <c r="G103" s="1334">
        <v>0</v>
      </c>
      <c r="H103" s="1334">
        <v>0</v>
      </c>
      <c r="I103" s="1423">
        <v>17175979</v>
      </c>
    </row>
    <row r="104" spans="1:9" ht="12.75">
      <c r="A104" s="1416" t="s">
        <v>1684</v>
      </c>
      <c r="B104" s="1410" t="s">
        <v>292</v>
      </c>
      <c r="C104" s="1192">
        <v>76850</v>
      </c>
      <c r="D104" s="1192">
        <v>0</v>
      </c>
      <c r="E104" s="1192">
        <v>0</v>
      </c>
      <c r="F104" s="1192">
        <v>0</v>
      </c>
      <c r="G104" s="1192">
        <v>0</v>
      </c>
      <c r="H104" s="1192">
        <v>0</v>
      </c>
      <c r="I104" s="1417">
        <v>76850</v>
      </c>
    </row>
    <row r="105" spans="1:9" ht="12.75">
      <c r="A105" s="1416" t="s">
        <v>1685</v>
      </c>
      <c r="B105" s="1410" t="s">
        <v>293</v>
      </c>
      <c r="C105" s="1192">
        <v>0</v>
      </c>
      <c r="D105" s="1192">
        <v>0</v>
      </c>
      <c r="E105" s="1192">
        <v>0</v>
      </c>
      <c r="F105" s="1192">
        <v>0</v>
      </c>
      <c r="G105" s="1192">
        <v>0</v>
      </c>
      <c r="H105" s="1192">
        <v>0</v>
      </c>
      <c r="I105" s="1417">
        <v>0</v>
      </c>
    </row>
    <row r="106" spans="1:9" ht="12.75">
      <c r="A106" s="1416" t="s">
        <v>1686</v>
      </c>
      <c r="B106" s="1410" t="s">
        <v>294</v>
      </c>
      <c r="C106" s="1192">
        <v>0</v>
      </c>
      <c r="D106" s="1192">
        <v>0</v>
      </c>
      <c r="E106" s="1192">
        <v>375311</v>
      </c>
      <c r="F106" s="1192">
        <v>0</v>
      </c>
      <c r="G106" s="1192">
        <v>0</v>
      </c>
      <c r="H106" s="1192">
        <v>0</v>
      </c>
      <c r="I106" s="1417">
        <v>375311</v>
      </c>
    </row>
    <row r="107" spans="1:9" ht="12.75">
      <c r="A107" s="1416" t="s">
        <v>1687</v>
      </c>
      <c r="B107" s="1410" t="s">
        <v>295</v>
      </c>
      <c r="C107" s="1192">
        <v>0</v>
      </c>
      <c r="D107" s="1192">
        <v>0</v>
      </c>
      <c r="E107" s="1192">
        <v>0</v>
      </c>
      <c r="F107" s="1192">
        <v>0</v>
      </c>
      <c r="G107" s="1192">
        <v>0</v>
      </c>
      <c r="H107" s="1192">
        <v>0</v>
      </c>
      <c r="I107" s="1417">
        <v>0</v>
      </c>
    </row>
    <row r="108" spans="1:9" ht="25.5">
      <c r="A108" s="1416" t="s">
        <v>1688</v>
      </c>
      <c r="B108" s="1410" t="s">
        <v>296</v>
      </c>
      <c r="C108" s="1192">
        <v>0</v>
      </c>
      <c r="D108" s="1192">
        <v>0</v>
      </c>
      <c r="E108" s="1192">
        <v>0</v>
      </c>
      <c r="F108" s="1192">
        <v>0</v>
      </c>
      <c r="G108" s="1192">
        <v>0</v>
      </c>
      <c r="H108" s="1192">
        <v>0</v>
      </c>
      <c r="I108" s="1417">
        <v>0</v>
      </c>
    </row>
    <row r="109" spans="1:9" ht="12.75">
      <c r="A109" s="1416" t="s">
        <v>1689</v>
      </c>
      <c r="B109" s="1410" t="s">
        <v>297</v>
      </c>
      <c r="C109" s="1192">
        <v>208280</v>
      </c>
      <c r="D109" s="1192">
        <v>0</v>
      </c>
      <c r="E109" s="1192">
        <v>1160389</v>
      </c>
      <c r="F109" s="1192">
        <v>0</v>
      </c>
      <c r="G109" s="1192">
        <v>0</v>
      </c>
      <c r="H109" s="1192">
        <v>0</v>
      </c>
      <c r="I109" s="1417">
        <v>1368669</v>
      </c>
    </row>
    <row r="110" spans="1:9" ht="12.75">
      <c r="A110" s="1414" t="s">
        <v>1690</v>
      </c>
      <c r="B110" s="1409" t="s">
        <v>298</v>
      </c>
      <c r="C110" s="1193">
        <v>285130</v>
      </c>
      <c r="D110" s="1193">
        <v>0</v>
      </c>
      <c r="E110" s="1193">
        <v>1535700</v>
      </c>
      <c r="F110" s="1193">
        <v>0</v>
      </c>
      <c r="G110" s="1193">
        <v>0</v>
      </c>
      <c r="H110" s="1193">
        <v>0</v>
      </c>
      <c r="I110" s="1415">
        <v>1820830</v>
      </c>
    </row>
    <row r="111" spans="1:9" ht="12.75">
      <c r="A111" s="1416" t="s">
        <v>1691</v>
      </c>
      <c r="B111" s="1410" t="s">
        <v>299</v>
      </c>
      <c r="C111" s="1192">
        <v>0</v>
      </c>
      <c r="D111" s="1192">
        <v>0</v>
      </c>
      <c r="E111" s="1192">
        <v>0</v>
      </c>
      <c r="F111" s="1192">
        <v>0</v>
      </c>
      <c r="G111" s="1192">
        <v>0</v>
      </c>
      <c r="H111" s="1192">
        <v>0</v>
      </c>
      <c r="I111" s="1417">
        <v>0</v>
      </c>
    </row>
    <row r="112" spans="1:9" ht="12.75">
      <c r="A112" s="1416" t="s">
        <v>1692</v>
      </c>
      <c r="B112" s="1410" t="s">
        <v>300</v>
      </c>
      <c r="C112" s="1192">
        <v>180540</v>
      </c>
      <c r="D112" s="1192">
        <v>0</v>
      </c>
      <c r="E112" s="1192">
        <v>275801</v>
      </c>
      <c r="F112" s="1192">
        <v>0</v>
      </c>
      <c r="G112" s="1192">
        <v>0</v>
      </c>
      <c r="H112" s="1192">
        <v>0</v>
      </c>
      <c r="I112" s="1417">
        <v>456341</v>
      </c>
    </row>
    <row r="113" spans="1:9" ht="12.75">
      <c r="A113" s="1416" t="s">
        <v>1693</v>
      </c>
      <c r="B113" s="1410" t="s">
        <v>301</v>
      </c>
      <c r="C113" s="1192">
        <v>0</v>
      </c>
      <c r="D113" s="1192">
        <v>0</v>
      </c>
      <c r="E113" s="1192">
        <v>0</v>
      </c>
      <c r="F113" s="1192">
        <v>0</v>
      </c>
      <c r="G113" s="1192">
        <v>0</v>
      </c>
      <c r="H113" s="1192">
        <v>0</v>
      </c>
      <c r="I113" s="1417">
        <v>0</v>
      </c>
    </row>
    <row r="114" spans="1:9" ht="38.25">
      <c r="A114" s="1416" t="s">
        <v>1694</v>
      </c>
      <c r="B114" s="1410" t="s">
        <v>302</v>
      </c>
      <c r="C114" s="1192">
        <v>0</v>
      </c>
      <c r="D114" s="1192">
        <v>0</v>
      </c>
      <c r="E114" s="1192">
        <v>0</v>
      </c>
      <c r="F114" s="1192">
        <v>0</v>
      </c>
      <c r="G114" s="1192">
        <v>0</v>
      </c>
      <c r="H114" s="1192">
        <v>0</v>
      </c>
      <c r="I114" s="1417">
        <v>0</v>
      </c>
    </row>
    <row r="115" spans="1:9" ht="12.75">
      <c r="A115" s="1416" t="s">
        <v>1695</v>
      </c>
      <c r="B115" s="1410" t="s">
        <v>303</v>
      </c>
      <c r="C115" s="1192">
        <v>208280</v>
      </c>
      <c r="D115" s="1192">
        <v>0</v>
      </c>
      <c r="E115" s="1192">
        <v>1160389</v>
      </c>
      <c r="F115" s="1192">
        <v>0</v>
      </c>
      <c r="G115" s="1192">
        <v>0</v>
      </c>
      <c r="H115" s="1192">
        <v>0</v>
      </c>
      <c r="I115" s="1417">
        <v>1368669</v>
      </c>
    </row>
    <row r="116" spans="1:9" ht="12.75">
      <c r="A116" s="1414" t="s">
        <v>1696</v>
      </c>
      <c r="B116" s="1409" t="s">
        <v>304</v>
      </c>
      <c r="C116" s="1193">
        <v>388820</v>
      </c>
      <c r="D116" s="1193">
        <v>0</v>
      </c>
      <c r="E116" s="1193">
        <v>1436190</v>
      </c>
      <c r="F116" s="1193">
        <v>0</v>
      </c>
      <c r="G116" s="1193">
        <v>0</v>
      </c>
      <c r="H116" s="1193">
        <v>0</v>
      </c>
      <c r="I116" s="1415">
        <v>1825010</v>
      </c>
    </row>
    <row r="117" spans="1:9" ht="12.75">
      <c r="A117" s="1414" t="s">
        <v>1697</v>
      </c>
      <c r="B117" s="1409" t="s">
        <v>305</v>
      </c>
      <c r="C117" s="1193">
        <v>586080</v>
      </c>
      <c r="D117" s="1193">
        <v>0</v>
      </c>
      <c r="E117" s="1193">
        <v>16585719</v>
      </c>
      <c r="F117" s="1193">
        <v>0</v>
      </c>
      <c r="G117" s="1193">
        <v>0</v>
      </c>
      <c r="H117" s="1193">
        <v>0</v>
      </c>
      <c r="I117" s="1415">
        <v>17171799</v>
      </c>
    </row>
    <row r="118" spans="1:9" ht="12.75">
      <c r="A118" s="1414" t="s">
        <v>1698</v>
      </c>
      <c r="B118" s="1409" t="s">
        <v>306</v>
      </c>
      <c r="C118" s="1193">
        <v>672498</v>
      </c>
      <c r="D118" s="1193">
        <v>0</v>
      </c>
      <c r="E118" s="1193">
        <v>15104383</v>
      </c>
      <c r="F118" s="1193">
        <v>0</v>
      </c>
      <c r="G118" s="1193">
        <v>0</v>
      </c>
      <c r="H118" s="1193">
        <v>0</v>
      </c>
      <c r="I118" s="1415">
        <v>15776881</v>
      </c>
    </row>
    <row r="119" spans="1:9" ht="12.75">
      <c r="A119" s="1416" t="s">
        <v>1699</v>
      </c>
      <c r="B119" s="1410" t="s">
        <v>307</v>
      </c>
      <c r="C119" s="1192">
        <v>94122</v>
      </c>
      <c r="D119" s="1192">
        <v>0</v>
      </c>
      <c r="E119" s="1192">
        <v>1278648</v>
      </c>
      <c r="F119" s="1192">
        <v>0</v>
      </c>
      <c r="G119" s="1192">
        <v>0</v>
      </c>
      <c r="H119" s="1192">
        <v>0</v>
      </c>
      <c r="I119" s="1417">
        <v>1372770</v>
      </c>
    </row>
    <row r="120" spans="1:9" ht="12.75">
      <c r="A120" s="1416" t="s">
        <v>1700</v>
      </c>
      <c r="B120" s="1410" t="s">
        <v>308</v>
      </c>
      <c r="C120" s="1192">
        <v>180540</v>
      </c>
      <c r="D120" s="1192">
        <v>0</v>
      </c>
      <c r="E120" s="1192">
        <v>275801</v>
      </c>
      <c r="F120" s="1192">
        <v>0</v>
      </c>
      <c r="G120" s="1192">
        <v>0</v>
      </c>
      <c r="H120" s="1192">
        <v>0</v>
      </c>
      <c r="I120" s="1417">
        <v>456341</v>
      </c>
    </row>
    <row r="121" spans="1:9" ht="12.75">
      <c r="A121" s="1414" t="s">
        <v>1701</v>
      </c>
      <c r="B121" s="1409" t="s">
        <v>309</v>
      </c>
      <c r="C121" s="1193">
        <v>586080</v>
      </c>
      <c r="D121" s="1193">
        <v>0</v>
      </c>
      <c r="E121" s="1193">
        <v>16107230</v>
      </c>
      <c r="F121" s="1193">
        <v>0</v>
      </c>
      <c r="G121" s="1193">
        <v>0</v>
      </c>
      <c r="H121" s="1193">
        <v>0</v>
      </c>
      <c r="I121" s="1415">
        <v>16693310</v>
      </c>
    </row>
    <row r="122" spans="1:9" ht="12.75">
      <c r="A122" s="1414" t="s">
        <v>310</v>
      </c>
      <c r="B122" s="1409" t="s">
        <v>311</v>
      </c>
      <c r="C122" s="1193">
        <v>0</v>
      </c>
      <c r="D122" s="1193">
        <v>0</v>
      </c>
      <c r="E122" s="1193">
        <v>0</v>
      </c>
      <c r="F122" s="1193">
        <v>0</v>
      </c>
      <c r="G122" s="1193">
        <v>0</v>
      </c>
      <c r="H122" s="1193">
        <v>0</v>
      </c>
      <c r="I122" s="1415">
        <v>0</v>
      </c>
    </row>
    <row r="123" spans="1:9" ht="12.75">
      <c r="A123" s="1416" t="s">
        <v>1717</v>
      </c>
      <c r="B123" s="1410" t="s">
        <v>312</v>
      </c>
      <c r="C123" s="1192">
        <v>0</v>
      </c>
      <c r="D123" s="1192">
        <v>0</v>
      </c>
      <c r="E123" s="1192">
        <v>0</v>
      </c>
      <c r="F123" s="1192">
        <v>0</v>
      </c>
      <c r="G123" s="1192">
        <v>0</v>
      </c>
      <c r="H123" s="1192">
        <v>0</v>
      </c>
      <c r="I123" s="1417">
        <v>0</v>
      </c>
    </row>
    <row r="124" spans="1:9" ht="12.75">
      <c r="A124" s="1416" t="s">
        <v>313</v>
      </c>
      <c r="B124" s="1410" t="s">
        <v>314</v>
      </c>
      <c r="C124" s="1192">
        <v>0</v>
      </c>
      <c r="D124" s="1192">
        <v>0</v>
      </c>
      <c r="E124" s="1192">
        <v>0</v>
      </c>
      <c r="F124" s="1192">
        <v>0</v>
      </c>
      <c r="G124" s="1192">
        <v>0</v>
      </c>
      <c r="H124" s="1192">
        <v>0</v>
      </c>
      <c r="I124" s="1417">
        <v>0</v>
      </c>
    </row>
    <row r="125" spans="1:9" ht="12.75">
      <c r="A125" s="1414" t="s">
        <v>315</v>
      </c>
      <c r="B125" s="1409" t="s">
        <v>316</v>
      </c>
      <c r="C125" s="1193">
        <v>0</v>
      </c>
      <c r="D125" s="1193">
        <v>0</v>
      </c>
      <c r="E125" s="1193">
        <v>0</v>
      </c>
      <c r="F125" s="1193">
        <v>0</v>
      </c>
      <c r="G125" s="1193">
        <v>0</v>
      </c>
      <c r="H125" s="1193">
        <v>0</v>
      </c>
      <c r="I125" s="1415">
        <v>0</v>
      </c>
    </row>
    <row r="126" spans="1:9" ht="12.75">
      <c r="A126" s="1414" t="s">
        <v>317</v>
      </c>
      <c r="B126" s="1409" t="s">
        <v>318</v>
      </c>
      <c r="C126" s="1193">
        <v>586080</v>
      </c>
      <c r="D126" s="1193">
        <v>0</v>
      </c>
      <c r="E126" s="1193">
        <v>16107230</v>
      </c>
      <c r="F126" s="1193">
        <v>0</v>
      </c>
      <c r="G126" s="1193">
        <v>0</v>
      </c>
      <c r="H126" s="1193">
        <v>0</v>
      </c>
      <c r="I126" s="1415">
        <v>16693310</v>
      </c>
    </row>
    <row r="127" spans="1:9" ht="12.75">
      <c r="A127" s="1414" t="s">
        <v>319</v>
      </c>
      <c r="B127" s="1409" t="s">
        <v>320</v>
      </c>
      <c r="C127" s="1193">
        <v>0</v>
      </c>
      <c r="D127" s="1193">
        <v>0</v>
      </c>
      <c r="E127" s="1193">
        <v>478489</v>
      </c>
      <c r="F127" s="1193">
        <v>0</v>
      </c>
      <c r="G127" s="1193">
        <v>0</v>
      </c>
      <c r="H127" s="1193">
        <v>0</v>
      </c>
      <c r="I127" s="1415">
        <v>478489</v>
      </c>
    </row>
    <row r="128" spans="1:9" ht="13.5" thickBot="1">
      <c r="A128" s="1418" t="s">
        <v>321</v>
      </c>
      <c r="B128" s="1419" t="s">
        <v>322</v>
      </c>
      <c r="C128" s="1335">
        <v>300950</v>
      </c>
      <c r="D128" s="1335">
        <v>0</v>
      </c>
      <c r="E128" s="1335">
        <v>10031962</v>
      </c>
      <c r="F128" s="1335">
        <v>0</v>
      </c>
      <c r="G128" s="1335">
        <v>0</v>
      </c>
      <c r="H128" s="1335">
        <v>0</v>
      </c>
      <c r="I128" s="1420">
        <v>10332912</v>
      </c>
    </row>
    <row r="131" spans="1:9" ht="15.75">
      <c r="A131" s="2299" t="s">
        <v>1374</v>
      </c>
      <c r="B131" s="2299"/>
      <c r="C131" s="2299"/>
      <c r="D131" s="2299"/>
      <c r="E131" s="2299"/>
      <c r="F131" s="2299"/>
      <c r="G131" s="2299"/>
      <c r="H131" s="2299"/>
      <c r="I131" s="2299"/>
    </row>
    <row r="132" spans="1:9" ht="16.5" thickBot="1">
      <c r="A132" s="2283" t="s">
        <v>1175</v>
      </c>
      <c r="B132" s="2283"/>
      <c r="C132" s="2283"/>
      <c r="D132" s="2283"/>
      <c r="E132" s="2283"/>
      <c r="F132" s="2283"/>
      <c r="G132" s="2283"/>
      <c r="H132" s="2283"/>
      <c r="I132" s="2283"/>
    </row>
    <row r="133" spans="1:9" ht="60">
      <c r="A133" s="1411" t="s">
        <v>1960</v>
      </c>
      <c r="B133" s="1412" t="s">
        <v>1334</v>
      </c>
      <c r="C133" s="1412" t="s">
        <v>286</v>
      </c>
      <c r="D133" s="1412" t="s">
        <v>287</v>
      </c>
      <c r="E133" s="1412" t="s">
        <v>288</v>
      </c>
      <c r="F133" s="1412" t="s">
        <v>1961</v>
      </c>
      <c r="G133" s="1412" t="s">
        <v>289</v>
      </c>
      <c r="H133" s="1412" t="s">
        <v>290</v>
      </c>
      <c r="I133" s="1413" t="s">
        <v>1962</v>
      </c>
    </row>
    <row r="134" spans="1:9" ht="15.75" thickBot="1">
      <c r="A134" s="1424">
        <v>1</v>
      </c>
      <c r="B134" s="1425">
        <v>2</v>
      </c>
      <c r="C134" s="1425">
        <v>3</v>
      </c>
      <c r="D134" s="1425">
        <v>4</v>
      </c>
      <c r="E134" s="1425">
        <v>5</v>
      </c>
      <c r="F134" s="1425">
        <v>6</v>
      </c>
      <c r="G134" s="1425">
        <v>7</v>
      </c>
      <c r="H134" s="1425">
        <v>8</v>
      </c>
      <c r="I134" s="1426">
        <v>9</v>
      </c>
    </row>
    <row r="135" spans="1:9" ht="12.75">
      <c r="A135" s="1421" t="s">
        <v>1683</v>
      </c>
      <c r="B135" s="1422" t="s">
        <v>291</v>
      </c>
      <c r="C135" s="1334">
        <v>4921580</v>
      </c>
      <c r="D135" s="1334">
        <v>0</v>
      </c>
      <c r="E135" s="1334">
        <v>22948124</v>
      </c>
      <c r="F135" s="1334">
        <v>0</v>
      </c>
      <c r="G135" s="1334">
        <v>0</v>
      </c>
      <c r="H135" s="1334">
        <v>0</v>
      </c>
      <c r="I135" s="1423">
        <v>27869704</v>
      </c>
    </row>
    <row r="136" spans="1:9" ht="12.75">
      <c r="A136" s="1416" t="s">
        <v>1684</v>
      </c>
      <c r="B136" s="1410" t="s">
        <v>292</v>
      </c>
      <c r="C136" s="1192">
        <v>0</v>
      </c>
      <c r="D136" s="1192">
        <v>0</v>
      </c>
      <c r="E136" s="1192">
        <v>0</v>
      </c>
      <c r="F136" s="1192">
        <v>0</v>
      </c>
      <c r="G136" s="1192">
        <v>0</v>
      </c>
      <c r="H136" s="1192">
        <v>0</v>
      </c>
      <c r="I136" s="1417">
        <v>0</v>
      </c>
    </row>
    <row r="137" spans="1:9" ht="12.75">
      <c r="A137" s="1416" t="s">
        <v>1685</v>
      </c>
      <c r="B137" s="1410" t="s">
        <v>293</v>
      </c>
      <c r="C137" s="1192">
        <v>0</v>
      </c>
      <c r="D137" s="1192">
        <v>0</v>
      </c>
      <c r="E137" s="1192">
        <v>0</v>
      </c>
      <c r="F137" s="1192">
        <v>0</v>
      </c>
      <c r="G137" s="1192">
        <v>0</v>
      </c>
      <c r="H137" s="1192">
        <v>0</v>
      </c>
      <c r="I137" s="1417">
        <v>0</v>
      </c>
    </row>
    <row r="138" spans="1:9" ht="12.75">
      <c r="A138" s="1416" t="s">
        <v>1686</v>
      </c>
      <c r="B138" s="1410" t="s">
        <v>294</v>
      </c>
      <c r="C138" s="1192">
        <v>0</v>
      </c>
      <c r="D138" s="1192">
        <v>0</v>
      </c>
      <c r="E138" s="1192">
        <v>2066565</v>
      </c>
      <c r="F138" s="1192">
        <v>0</v>
      </c>
      <c r="G138" s="1192">
        <v>0</v>
      </c>
      <c r="H138" s="1192">
        <v>0</v>
      </c>
      <c r="I138" s="1417">
        <v>2066565</v>
      </c>
    </row>
    <row r="139" spans="1:9" ht="12.75">
      <c r="A139" s="1416" t="s">
        <v>1687</v>
      </c>
      <c r="B139" s="1410" t="s">
        <v>295</v>
      </c>
      <c r="C139" s="1192">
        <v>0</v>
      </c>
      <c r="D139" s="1192">
        <v>0</v>
      </c>
      <c r="E139" s="1192">
        <v>0</v>
      </c>
      <c r="F139" s="1192">
        <v>0</v>
      </c>
      <c r="G139" s="1192">
        <v>0</v>
      </c>
      <c r="H139" s="1192">
        <v>0</v>
      </c>
      <c r="I139" s="1417">
        <v>0</v>
      </c>
    </row>
    <row r="140" spans="1:9" ht="25.5">
      <c r="A140" s="1416" t="s">
        <v>1688</v>
      </c>
      <c r="B140" s="1410" t="s">
        <v>296</v>
      </c>
      <c r="C140" s="1192">
        <v>0</v>
      </c>
      <c r="D140" s="1192">
        <v>0</v>
      </c>
      <c r="E140" s="1192">
        <v>0</v>
      </c>
      <c r="F140" s="1192">
        <v>0</v>
      </c>
      <c r="G140" s="1192">
        <v>0</v>
      </c>
      <c r="H140" s="1192">
        <v>0</v>
      </c>
      <c r="I140" s="1417">
        <v>0</v>
      </c>
    </row>
    <row r="141" spans="1:9" ht="12.75">
      <c r="A141" s="1416" t="s">
        <v>1689</v>
      </c>
      <c r="B141" s="1410" t="s">
        <v>297</v>
      </c>
      <c r="C141" s="1192">
        <v>0</v>
      </c>
      <c r="D141" s="1192">
        <v>0</v>
      </c>
      <c r="E141" s="1192">
        <v>5031679</v>
      </c>
      <c r="F141" s="1192">
        <v>0</v>
      </c>
      <c r="G141" s="1192">
        <v>0</v>
      </c>
      <c r="H141" s="1192">
        <v>0</v>
      </c>
      <c r="I141" s="1417">
        <v>5031679</v>
      </c>
    </row>
    <row r="142" spans="1:9" ht="12.75">
      <c r="A142" s="1414" t="s">
        <v>1690</v>
      </c>
      <c r="B142" s="1409" t="s">
        <v>298</v>
      </c>
      <c r="C142" s="1193">
        <v>0</v>
      </c>
      <c r="D142" s="1193">
        <v>0</v>
      </c>
      <c r="E142" s="1193">
        <v>7098244</v>
      </c>
      <c r="F142" s="1193">
        <v>0</v>
      </c>
      <c r="G142" s="1193">
        <v>0</v>
      </c>
      <c r="H142" s="1193">
        <v>0</v>
      </c>
      <c r="I142" s="1415">
        <v>7098244</v>
      </c>
    </row>
    <row r="143" spans="1:9" ht="12.75">
      <c r="A143" s="1416" t="s">
        <v>1691</v>
      </c>
      <c r="B143" s="1410" t="s">
        <v>299</v>
      </c>
      <c r="C143" s="1192">
        <v>0</v>
      </c>
      <c r="D143" s="1192">
        <v>0</v>
      </c>
      <c r="E143" s="1192">
        <v>0</v>
      </c>
      <c r="F143" s="1192">
        <v>0</v>
      </c>
      <c r="G143" s="1192">
        <v>0</v>
      </c>
      <c r="H143" s="1192">
        <v>0</v>
      </c>
      <c r="I143" s="1417">
        <v>0</v>
      </c>
    </row>
    <row r="144" spans="1:9" ht="12.75">
      <c r="A144" s="1416" t="s">
        <v>1692</v>
      </c>
      <c r="B144" s="1410" t="s">
        <v>300</v>
      </c>
      <c r="C144" s="1192">
        <v>0</v>
      </c>
      <c r="D144" s="1192">
        <v>0</v>
      </c>
      <c r="E144" s="1192">
        <v>376300</v>
      </c>
      <c r="F144" s="1192">
        <v>0</v>
      </c>
      <c r="G144" s="1192">
        <v>0</v>
      </c>
      <c r="H144" s="1192">
        <v>0</v>
      </c>
      <c r="I144" s="1417">
        <v>376300</v>
      </c>
    </row>
    <row r="145" spans="1:9" ht="12.75">
      <c r="A145" s="1416" t="s">
        <v>1693</v>
      </c>
      <c r="B145" s="1410" t="s">
        <v>301</v>
      </c>
      <c r="C145" s="1192">
        <v>0</v>
      </c>
      <c r="D145" s="1192">
        <v>0</v>
      </c>
      <c r="E145" s="1192">
        <v>0</v>
      </c>
      <c r="F145" s="1192">
        <v>0</v>
      </c>
      <c r="G145" s="1192">
        <v>0</v>
      </c>
      <c r="H145" s="1192">
        <v>0</v>
      </c>
      <c r="I145" s="1417">
        <v>0</v>
      </c>
    </row>
    <row r="146" spans="1:9" ht="38.25">
      <c r="A146" s="1416" t="s">
        <v>1694</v>
      </c>
      <c r="B146" s="1410" t="s">
        <v>302</v>
      </c>
      <c r="C146" s="1192">
        <v>0</v>
      </c>
      <c r="D146" s="1192">
        <v>0</v>
      </c>
      <c r="E146" s="1192">
        <v>0</v>
      </c>
      <c r="F146" s="1192">
        <v>0</v>
      </c>
      <c r="G146" s="1192">
        <v>0</v>
      </c>
      <c r="H146" s="1192">
        <v>0</v>
      </c>
      <c r="I146" s="1417">
        <v>0</v>
      </c>
    </row>
    <row r="147" spans="1:9" ht="12.75">
      <c r="A147" s="1416" t="s">
        <v>1695</v>
      </c>
      <c r="B147" s="1410" t="s">
        <v>303</v>
      </c>
      <c r="C147" s="1192">
        <v>0</v>
      </c>
      <c r="D147" s="1192">
        <v>0</v>
      </c>
      <c r="E147" s="1192">
        <v>5031679</v>
      </c>
      <c r="F147" s="1192">
        <v>0</v>
      </c>
      <c r="G147" s="1192">
        <v>0</v>
      </c>
      <c r="H147" s="1192">
        <v>0</v>
      </c>
      <c r="I147" s="1417">
        <v>5031679</v>
      </c>
    </row>
    <row r="148" spans="1:9" ht="12.75">
      <c r="A148" s="1414" t="s">
        <v>1696</v>
      </c>
      <c r="B148" s="1409" t="s">
        <v>304</v>
      </c>
      <c r="C148" s="1193">
        <v>0</v>
      </c>
      <c r="D148" s="1193">
        <v>0</v>
      </c>
      <c r="E148" s="1193">
        <v>5407979</v>
      </c>
      <c r="F148" s="1193">
        <v>0</v>
      </c>
      <c r="G148" s="1193">
        <v>0</v>
      </c>
      <c r="H148" s="1193">
        <v>0</v>
      </c>
      <c r="I148" s="1415">
        <v>5407979</v>
      </c>
    </row>
    <row r="149" spans="1:9" ht="12.75">
      <c r="A149" s="1414" t="s">
        <v>1697</v>
      </c>
      <c r="B149" s="1409" t="s">
        <v>305</v>
      </c>
      <c r="C149" s="1193">
        <v>4921580</v>
      </c>
      <c r="D149" s="1193">
        <v>0</v>
      </c>
      <c r="E149" s="1193">
        <v>24638389</v>
      </c>
      <c r="F149" s="1193">
        <v>0</v>
      </c>
      <c r="G149" s="1193">
        <v>0</v>
      </c>
      <c r="H149" s="1193">
        <v>0</v>
      </c>
      <c r="I149" s="1415">
        <v>29559969</v>
      </c>
    </row>
    <row r="150" spans="1:9" ht="12.75">
      <c r="A150" s="1414" t="s">
        <v>1698</v>
      </c>
      <c r="B150" s="1409" t="s">
        <v>306</v>
      </c>
      <c r="C150" s="1193">
        <v>4921580</v>
      </c>
      <c r="D150" s="1193">
        <v>0</v>
      </c>
      <c r="E150" s="1193">
        <v>20610720</v>
      </c>
      <c r="F150" s="1193">
        <v>0</v>
      </c>
      <c r="G150" s="1193">
        <v>0</v>
      </c>
      <c r="H150" s="1193">
        <v>0</v>
      </c>
      <c r="I150" s="1415">
        <v>25532300</v>
      </c>
    </row>
    <row r="151" spans="1:9" ht="12.75">
      <c r="A151" s="1416" t="s">
        <v>1699</v>
      </c>
      <c r="B151" s="1410" t="s">
        <v>307</v>
      </c>
      <c r="C151" s="1192">
        <v>0</v>
      </c>
      <c r="D151" s="1192">
        <v>0</v>
      </c>
      <c r="E151" s="1192">
        <v>2478313</v>
      </c>
      <c r="F151" s="1192">
        <v>0</v>
      </c>
      <c r="G151" s="1192">
        <v>0</v>
      </c>
      <c r="H151" s="1192">
        <v>0</v>
      </c>
      <c r="I151" s="1417">
        <v>2478313</v>
      </c>
    </row>
    <row r="152" spans="1:9" ht="12.75">
      <c r="A152" s="1416" t="s">
        <v>1700</v>
      </c>
      <c r="B152" s="1410" t="s">
        <v>308</v>
      </c>
      <c r="C152" s="1192">
        <v>0</v>
      </c>
      <c r="D152" s="1192">
        <v>0</v>
      </c>
      <c r="E152" s="1192">
        <v>376300</v>
      </c>
      <c r="F152" s="1192">
        <v>0</v>
      </c>
      <c r="G152" s="1192">
        <v>0</v>
      </c>
      <c r="H152" s="1192">
        <v>0</v>
      </c>
      <c r="I152" s="1417">
        <v>376300</v>
      </c>
    </row>
    <row r="153" spans="1:9" ht="12.75">
      <c r="A153" s="1414" t="s">
        <v>1701</v>
      </c>
      <c r="B153" s="1409" t="s">
        <v>309</v>
      </c>
      <c r="C153" s="1193">
        <v>4921580</v>
      </c>
      <c r="D153" s="1193">
        <v>0</v>
      </c>
      <c r="E153" s="1193">
        <v>22712733</v>
      </c>
      <c r="F153" s="1193">
        <v>0</v>
      </c>
      <c r="G153" s="1193">
        <v>0</v>
      </c>
      <c r="H153" s="1193">
        <v>0</v>
      </c>
      <c r="I153" s="1415">
        <v>27634313</v>
      </c>
    </row>
    <row r="154" spans="1:9" ht="12.75">
      <c r="A154" s="1414" t="s">
        <v>310</v>
      </c>
      <c r="B154" s="1409" t="s">
        <v>311</v>
      </c>
      <c r="C154" s="1193">
        <v>0</v>
      </c>
      <c r="D154" s="1193">
        <v>0</v>
      </c>
      <c r="E154" s="1193">
        <v>0</v>
      </c>
      <c r="F154" s="1193">
        <v>0</v>
      </c>
      <c r="G154" s="1193">
        <v>0</v>
      </c>
      <c r="H154" s="1193">
        <v>0</v>
      </c>
      <c r="I154" s="1415">
        <v>0</v>
      </c>
    </row>
    <row r="155" spans="1:9" ht="12.75">
      <c r="A155" s="1416" t="s">
        <v>1717</v>
      </c>
      <c r="B155" s="1410" t="s">
        <v>312</v>
      </c>
      <c r="C155" s="1192">
        <v>0</v>
      </c>
      <c r="D155" s="1192">
        <v>0</v>
      </c>
      <c r="E155" s="1192">
        <v>0</v>
      </c>
      <c r="F155" s="1192">
        <v>0</v>
      </c>
      <c r="G155" s="1192">
        <v>0</v>
      </c>
      <c r="H155" s="1192">
        <v>0</v>
      </c>
      <c r="I155" s="1417">
        <v>0</v>
      </c>
    </row>
    <row r="156" spans="1:9" ht="12.75">
      <c r="A156" s="1416" t="s">
        <v>313</v>
      </c>
      <c r="B156" s="1410" t="s">
        <v>314</v>
      </c>
      <c r="C156" s="1192">
        <v>0</v>
      </c>
      <c r="D156" s="1192">
        <v>0</v>
      </c>
      <c r="E156" s="1192">
        <v>0</v>
      </c>
      <c r="F156" s="1192">
        <v>0</v>
      </c>
      <c r="G156" s="1192">
        <v>0</v>
      </c>
      <c r="H156" s="1192">
        <v>0</v>
      </c>
      <c r="I156" s="1417">
        <v>0</v>
      </c>
    </row>
    <row r="157" spans="1:9" ht="12.75">
      <c r="A157" s="1414" t="s">
        <v>315</v>
      </c>
      <c r="B157" s="1409" t="s">
        <v>316</v>
      </c>
      <c r="C157" s="1193">
        <v>0</v>
      </c>
      <c r="D157" s="1193">
        <v>0</v>
      </c>
      <c r="E157" s="1193">
        <v>0</v>
      </c>
      <c r="F157" s="1193">
        <v>0</v>
      </c>
      <c r="G157" s="1193">
        <v>0</v>
      </c>
      <c r="H157" s="1193">
        <v>0</v>
      </c>
      <c r="I157" s="1415">
        <v>0</v>
      </c>
    </row>
    <row r="158" spans="1:9" ht="12.75">
      <c r="A158" s="1414" t="s">
        <v>317</v>
      </c>
      <c r="B158" s="1409" t="s">
        <v>318</v>
      </c>
      <c r="C158" s="1193">
        <v>4921580</v>
      </c>
      <c r="D158" s="1193">
        <v>0</v>
      </c>
      <c r="E158" s="1193">
        <v>22712733</v>
      </c>
      <c r="F158" s="1193">
        <v>0</v>
      </c>
      <c r="G158" s="1193">
        <v>0</v>
      </c>
      <c r="H158" s="1193">
        <v>0</v>
      </c>
      <c r="I158" s="1415">
        <v>27634313</v>
      </c>
    </row>
    <row r="159" spans="1:9" ht="12.75">
      <c r="A159" s="1414" t="s">
        <v>319</v>
      </c>
      <c r="B159" s="1409" t="s">
        <v>320</v>
      </c>
      <c r="C159" s="1193">
        <v>0</v>
      </c>
      <c r="D159" s="1193">
        <v>0</v>
      </c>
      <c r="E159" s="1193">
        <v>1925656</v>
      </c>
      <c r="F159" s="1193">
        <v>0</v>
      </c>
      <c r="G159" s="1193">
        <v>0</v>
      </c>
      <c r="H159" s="1193">
        <v>0</v>
      </c>
      <c r="I159" s="1415">
        <v>1925656</v>
      </c>
    </row>
    <row r="160" spans="1:9" ht="13.5" thickBot="1">
      <c r="A160" s="1418" t="s">
        <v>321</v>
      </c>
      <c r="B160" s="1419" t="s">
        <v>322</v>
      </c>
      <c r="C160" s="1335">
        <v>4921580</v>
      </c>
      <c r="D160" s="1335">
        <v>0</v>
      </c>
      <c r="E160" s="1335">
        <v>16004131</v>
      </c>
      <c r="F160" s="1335">
        <v>0</v>
      </c>
      <c r="G160" s="1335">
        <v>0</v>
      </c>
      <c r="H160" s="1335">
        <v>0</v>
      </c>
      <c r="I160" s="1420">
        <v>20925711</v>
      </c>
    </row>
    <row r="163" spans="1:10" ht="15.75">
      <c r="A163" s="2299" t="s">
        <v>2112</v>
      </c>
      <c r="B163" s="2299"/>
      <c r="C163" s="2299"/>
      <c r="D163" s="2299"/>
      <c r="E163" s="2299"/>
      <c r="F163" s="2299"/>
      <c r="G163" s="2299"/>
      <c r="H163" s="2299"/>
      <c r="I163" s="2299"/>
      <c r="J163" s="3"/>
    </row>
    <row r="164" spans="1:9" ht="16.5" thickBot="1">
      <c r="A164" s="2283" t="s">
        <v>1175</v>
      </c>
      <c r="B164" s="2283"/>
      <c r="C164" s="2283"/>
      <c r="D164" s="2283"/>
      <c r="E164" s="2283"/>
      <c r="F164" s="2283"/>
      <c r="G164" s="2283"/>
      <c r="H164" s="2283"/>
      <c r="I164" s="2283"/>
    </row>
    <row r="165" spans="1:9" ht="60">
      <c r="A165" s="1411" t="s">
        <v>1960</v>
      </c>
      <c r="B165" s="1412" t="s">
        <v>1334</v>
      </c>
      <c r="C165" s="1412" t="s">
        <v>286</v>
      </c>
      <c r="D165" s="1412" t="s">
        <v>287</v>
      </c>
      <c r="E165" s="1412" t="s">
        <v>288</v>
      </c>
      <c r="F165" s="1412" t="s">
        <v>1961</v>
      </c>
      <c r="G165" s="1412" t="s">
        <v>289</v>
      </c>
      <c r="H165" s="1412" t="s">
        <v>290</v>
      </c>
      <c r="I165" s="1413" t="s">
        <v>1962</v>
      </c>
    </row>
    <row r="166" spans="1:9" ht="15.75" thickBot="1">
      <c r="A166" s="1424">
        <v>1</v>
      </c>
      <c r="B166" s="1425">
        <v>2</v>
      </c>
      <c r="C166" s="1425">
        <v>3</v>
      </c>
      <c r="D166" s="1425">
        <v>4</v>
      </c>
      <c r="E166" s="1425">
        <v>5</v>
      </c>
      <c r="F166" s="1425">
        <v>6</v>
      </c>
      <c r="G166" s="1425">
        <v>7</v>
      </c>
      <c r="H166" s="1425">
        <v>8</v>
      </c>
      <c r="I166" s="1426">
        <v>9</v>
      </c>
    </row>
    <row r="167" spans="1:9" ht="12.75">
      <c r="A167" s="1421" t="s">
        <v>1683</v>
      </c>
      <c r="B167" s="1422" t="s">
        <v>291</v>
      </c>
      <c r="C167" s="1334">
        <v>0</v>
      </c>
      <c r="D167" s="1334">
        <v>0</v>
      </c>
      <c r="E167" s="1334">
        <v>13587187</v>
      </c>
      <c r="F167" s="1334">
        <v>0</v>
      </c>
      <c r="G167" s="1334">
        <v>0</v>
      </c>
      <c r="H167" s="1334">
        <v>0</v>
      </c>
      <c r="I167" s="1423">
        <v>13587187</v>
      </c>
    </row>
    <row r="168" spans="1:9" ht="12.75">
      <c r="A168" s="1416" t="s">
        <v>1684</v>
      </c>
      <c r="B168" s="1410" t="s">
        <v>292</v>
      </c>
      <c r="C168" s="1192">
        <v>0</v>
      </c>
      <c r="D168" s="1192">
        <v>0</v>
      </c>
      <c r="E168" s="1192">
        <v>0</v>
      </c>
      <c r="F168" s="1192">
        <v>0</v>
      </c>
      <c r="G168" s="1192">
        <v>0</v>
      </c>
      <c r="H168" s="1192">
        <v>0</v>
      </c>
      <c r="I168" s="1417">
        <v>0</v>
      </c>
    </row>
    <row r="169" spans="1:9" ht="12.75">
      <c r="A169" s="1416" t="s">
        <v>1685</v>
      </c>
      <c r="B169" s="1410" t="s">
        <v>293</v>
      </c>
      <c r="C169" s="1192">
        <v>0</v>
      </c>
      <c r="D169" s="1192">
        <v>0</v>
      </c>
      <c r="E169" s="1192">
        <v>0</v>
      </c>
      <c r="F169" s="1192">
        <v>0</v>
      </c>
      <c r="G169" s="1192">
        <v>0</v>
      </c>
      <c r="H169" s="1192">
        <v>0</v>
      </c>
      <c r="I169" s="1417">
        <v>0</v>
      </c>
    </row>
    <row r="170" spans="1:9" ht="12.75">
      <c r="A170" s="1416" t="s">
        <v>1686</v>
      </c>
      <c r="B170" s="1410" t="s">
        <v>294</v>
      </c>
      <c r="C170" s="1192">
        <v>0</v>
      </c>
      <c r="D170" s="1192">
        <v>0</v>
      </c>
      <c r="E170" s="1192">
        <v>1367384</v>
      </c>
      <c r="F170" s="1192">
        <v>0</v>
      </c>
      <c r="G170" s="1192">
        <v>0</v>
      </c>
      <c r="H170" s="1192">
        <v>0</v>
      </c>
      <c r="I170" s="1417">
        <v>1367384</v>
      </c>
    </row>
    <row r="171" spans="1:9" ht="12.75">
      <c r="A171" s="1416" t="s">
        <v>1687</v>
      </c>
      <c r="B171" s="1410" t="s">
        <v>295</v>
      </c>
      <c r="C171" s="1192">
        <v>0</v>
      </c>
      <c r="D171" s="1192">
        <v>0</v>
      </c>
      <c r="E171" s="1192">
        <v>0</v>
      </c>
      <c r="F171" s="1192">
        <v>0</v>
      </c>
      <c r="G171" s="1192">
        <v>0</v>
      </c>
      <c r="H171" s="1192">
        <v>0</v>
      </c>
      <c r="I171" s="1417">
        <v>0</v>
      </c>
    </row>
    <row r="172" spans="1:9" ht="25.5">
      <c r="A172" s="1416" t="s">
        <v>1688</v>
      </c>
      <c r="B172" s="1410" t="s">
        <v>296</v>
      </c>
      <c r="C172" s="1192">
        <v>0</v>
      </c>
      <c r="D172" s="1192">
        <v>0</v>
      </c>
      <c r="E172" s="1192">
        <v>0</v>
      </c>
      <c r="F172" s="1192">
        <v>0</v>
      </c>
      <c r="G172" s="1192">
        <v>0</v>
      </c>
      <c r="H172" s="1192">
        <v>0</v>
      </c>
      <c r="I172" s="1417">
        <v>0</v>
      </c>
    </row>
    <row r="173" spans="1:9" ht="12.75">
      <c r="A173" s="1416" t="s">
        <v>1689</v>
      </c>
      <c r="B173" s="1410" t="s">
        <v>297</v>
      </c>
      <c r="C173" s="1192">
        <v>0</v>
      </c>
      <c r="D173" s="1192">
        <v>0</v>
      </c>
      <c r="E173" s="1192">
        <v>2675180</v>
      </c>
      <c r="F173" s="1192">
        <v>0</v>
      </c>
      <c r="G173" s="1192">
        <v>0</v>
      </c>
      <c r="H173" s="1192">
        <v>0</v>
      </c>
      <c r="I173" s="1417">
        <v>2675180</v>
      </c>
    </row>
    <row r="174" spans="1:9" ht="12.75">
      <c r="A174" s="1414" t="s">
        <v>1690</v>
      </c>
      <c r="B174" s="1409" t="s">
        <v>298</v>
      </c>
      <c r="C174" s="1193">
        <v>0</v>
      </c>
      <c r="D174" s="1193">
        <v>0</v>
      </c>
      <c r="E174" s="1193">
        <v>4042564</v>
      </c>
      <c r="F174" s="1193">
        <v>0</v>
      </c>
      <c r="G174" s="1193">
        <v>0</v>
      </c>
      <c r="H174" s="1193">
        <v>0</v>
      </c>
      <c r="I174" s="1415">
        <v>4042564</v>
      </c>
    </row>
    <row r="175" spans="1:9" ht="12.75">
      <c r="A175" s="1416" t="s">
        <v>1691</v>
      </c>
      <c r="B175" s="1410" t="s">
        <v>299</v>
      </c>
      <c r="C175" s="1192">
        <v>0</v>
      </c>
      <c r="D175" s="1192">
        <v>0</v>
      </c>
      <c r="E175" s="1192">
        <v>0</v>
      </c>
      <c r="F175" s="1192">
        <v>0</v>
      </c>
      <c r="G175" s="1192">
        <v>0</v>
      </c>
      <c r="H175" s="1192">
        <v>0</v>
      </c>
      <c r="I175" s="1417">
        <v>0</v>
      </c>
    </row>
    <row r="176" spans="1:9" ht="12.75">
      <c r="A176" s="1416" t="s">
        <v>1692</v>
      </c>
      <c r="B176" s="1410" t="s">
        <v>300</v>
      </c>
      <c r="C176" s="1192">
        <v>0</v>
      </c>
      <c r="D176" s="1192">
        <v>0</v>
      </c>
      <c r="E176" s="1192">
        <v>312500</v>
      </c>
      <c r="F176" s="1192">
        <v>0</v>
      </c>
      <c r="G176" s="1192">
        <v>0</v>
      </c>
      <c r="H176" s="1192">
        <v>0</v>
      </c>
      <c r="I176" s="1417">
        <v>312500</v>
      </c>
    </row>
    <row r="177" spans="1:9" ht="12.75">
      <c r="A177" s="1416" t="s">
        <v>1693</v>
      </c>
      <c r="B177" s="1410" t="s">
        <v>301</v>
      </c>
      <c r="C177" s="1192">
        <v>0</v>
      </c>
      <c r="D177" s="1192">
        <v>0</v>
      </c>
      <c r="E177" s="1192">
        <v>0</v>
      </c>
      <c r="F177" s="1192">
        <v>0</v>
      </c>
      <c r="G177" s="1192">
        <v>0</v>
      </c>
      <c r="H177" s="1192">
        <v>0</v>
      </c>
      <c r="I177" s="1417">
        <v>0</v>
      </c>
    </row>
    <row r="178" spans="1:9" ht="38.25">
      <c r="A178" s="1416" t="s">
        <v>1694</v>
      </c>
      <c r="B178" s="1410" t="s">
        <v>302</v>
      </c>
      <c r="C178" s="1192">
        <v>0</v>
      </c>
      <c r="D178" s="1192">
        <v>0</v>
      </c>
      <c r="E178" s="1192">
        <v>0</v>
      </c>
      <c r="F178" s="1192">
        <v>0</v>
      </c>
      <c r="G178" s="1192">
        <v>0</v>
      </c>
      <c r="H178" s="1192">
        <v>0</v>
      </c>
      <c r="I178" s="1417">
        <v>0</v>
      </c>
    </row>
    <row r="179" spans="1:9" ht="12.75">
      <c r="A179" s="1416" t="s">
        <v>1695</v>
      </c>
      <c r="B179" s="1410" t="s">
        <v>303</v>
      </c>
      <c r="C179" s="1192">
        <v>0</v>
      </c>
      <c r="D179" s="1192">
        <v>0</v>
      </c>
      <c r="E179" s="1192">
        <v>2675180</v>
      </c>
      <c r="F179" s="1192">
        <v>0</v>
      </c>
      <c r="G179" s="1192">
        <v>0</v>
      </c>
      <c r="H179" s="1192">
        <v>0</v>
      </c>
      <c r="I179" s="1417">
        <v>2675180</v>
      </c>
    </row>
    <row r="180" spans="1:9" ht="12.75">
      <c r="A180" s="1414" t="s">
        <v>1696</v>
      </c>
      <c r="B180" s="1409" t="s">
        <v>304</v>
      </c>
      <c r="C180" s="1193">
        <v>0</v>
      </c>
      <c r="D180" s="1193">
        <v>0</v>
      </c>
      <c r="E180" s="1193">
        <v>2987680</v>
      </c>
      <c r="F180" s="1193">
        <v>0</v>
      </c>
      <c r="G180" s="1193">
        <v>0</v>
      </c>
      <c r="H180" s="1193">
        <v>0</v>
      </c>
      <c r="I180" s="1415">
        <v>2987680</v>
      </c>
    </row>
    <row r="181" spans="1:9" ht="12.75">
      <c r="A181" s="1414" t="s">
        <v>1697</v>
      </c>
      <c r="B181" s="1409" t="s">
        <v>305</v>
      </c>
      <c r="C181" s="1193">
        <v>0</v>
      </c>
      <c r="D181" s="1193">
        <v>0</v>
      </c>
      <c r="E181" s="1193">
        <v>14642071</v>
      </c>
      <c r="F181" s="1193">
        <v>0</v>
      </c>
      <c r="G181" s="1193">
        <v>0</v>
      </c>
      <c r="H181" s="1193">
        <v>0</v>
      </c>
      <c r="I181" s="1415">
        <v>14642071</v>
      </c>
    </row>
    <row r="182" spans="1:9" ht="12.75">
      <c r="A182" s="1414" t="s">
        <v>1698</v>
      </c>
      <c r="B182" s="1409" t="s">
        <v>306</v>
      </c>
      <c r="C182" s="1193">
        <v>0</v>
      </c>
      <c r="D182" s="1193">
        <v>0</v>
      </c>
      <c r="E182" s="1193">
        <v>11551736</v>
      </c>
      <c r="F182" s="1193">
        <v>0</v>
      </c>
      <c r="G182" s="1193">
        <v>0</v>
      </c>
      <c r="H182" s="1193">
        <v>0</v>
      </c>
      <c r="I182" s="1415">
        <v>11551736</v>
      </c>
    </row>
    <row r="183" spans="1:9" ht="12.75">
      <c r="A183" s="1416" t="s">
        <v>1699</v>
      </c>
      <c r="B183" s="1410" t="s">
        <v>307</v>
      </c>
      <c r="C183" s="1192">
        <v>0</v>
      </c>
      <c r="D183" s="1192">
        <v>0</v>
      </c>
      <c r="E183" s="1192">
        <v>1019600</v>
      </c>
      <c r="F183" s="1192">
        <v>0</v>
      </c>
      <c r="G183" s="1192">
        <v>0</v>
      </c>
      <c r="H183" s="1192">
        <v>0</v>
      </c>
      <c r="I183" s="1417">
        <v>1019600</v>
      </c>
    </row>
    <row r="184" spans="1:9" ht="12.75">
      <c r="A184" s="1416" t="s">
        <v>1700</v>
      </c>
      <c r="B184" s="1410" t="s">
        <v>308</v>
      </c>
      <c r="C184" s="1192">
        <v>0</v>
      </c>
      <c r="D184" s="1192">
        <v>0</v>
      </c>
      <c r="E184" s="1192">
        <v>312500</v>
      </c>
      <c r="F184" s="1192">
        <v>0</v>
      </c>
      <c r="G184" s="1192">
        <v>0</v>
      </c>
      <c r="H184" s="1192">
        <v>0</v>
      </c>
      <c r="I184" s="1417">
        <v>312500</v>
      </c>
    </row>
    <row r="185" spans="1:9" ht="12.75">
      <c r="A185" s="1414" t="s">
        <v>1701</v>
      </c>
      <c r="B185" s="1409" t="s">
        <v>309</v>
      </c>
      <c r="C185" s="1193">
        <v>0</v>
      </c>
      <c r="D185" s="1193">
        <v>0</v>
      </c>
      <c r="E185" s="1193">
        <v>12258836</v>
      </c>
      <c r="F185" s="1193">
        <v>0</v>
      </c>
      <c r="G185" s="1193">
        <v>0</v>
      </c>
      <c r="H185" s="1193">
        <v>0</v>
      </c>
      <c r="I185" s="1415">
        <v>12258836</v>
      </c>
    </row>
    <row r="186" spans="1:9" ht="12.75">
      <c r="A186" s="1414" t="s">
        <v>310</v>
      </c>
      <c r="B186" s="1409" t="s">
        <v>311</v>
      </c>
      <c r="C186" s="1193">
        <v>0</v>
      </c>
      <c r="D186" s="1193">
        <v>0</v>
      </c>
      <c r="E186" s="1193">
        <v>0</v>
      </c>
      <c r="F186" s="1193">
        <v>0</v>
      </c>
      <c r="G186" s="1193">
        <v>0</v>
      </c>
      <c r="H186" s="1193">
        <v>0</v>
      </c>
      <c r="I186" s="1415">
        <v>0</v>
      </c>
    </row>
    <row r="187" spans="1:9" ht="12.75">
      <c r="A187" s="1416" t="s">
        <v>1717</v>
      </c>
      <c r="B187" s="1410" t="s">
        <v>312</v>
      </c>
      <c r="C187" s="1192">
        <v>0</v>
      </c>
      <c r="D187" s="1192">
        <v>0</v>
      </c>
      <c r="E187" s="1192">
        <v>0</v>
      </c>
      <c r="F187" s="1192">
        <v>0</v>
      </c>
      <c r="G187" s="1192">
        <v>0</v>
      </c>
      <c r="H187" s="1192">
        <v>0</v>
      </c>
      <c r="I187" s="1417">
        <v>0</v>
      </c>
    </row>
    <row r="188" spans="1:9" ht="12.75">
      <c r="A188" s="1416" t="s">
        <v>313</v>
      </c>
      <c r="B188" s="1410" t="s">
        <v>314</v>
      </c>
      <c r="C188" s="1192">
        <v>0</v>
      </c>
      <c r="D188" s="1192">
        <v>0</v>
      </c>
      <c r="E188" s="1192">
        <v>0</v>
      </c>
      <c r="F188" s="1192">
        <v>0</v>
      </c>
      <c r="G188" s="1192">
        <v>0</v>
      </c>
      <c r="H188" s="1192">
        <v>0</v>
      </c>
      <c r="I188" s="1417">
        <v>0</v>
      </c>
    </row>
    <row r="189" spans="1:9" ht="12.75">
      <c r="A189" s="1414" t="s">
        <v>315</v>
      </c>
      <c r="B189" s="1409" t="s">
        <v>316</v>
      </c>
      <c r="C189" s="1193">
        <v>0</v>
      </c>
      <c r="D189" s="1193">
        <v>0</v>
      </c>
      <c r="E189" s="1193">
        <v>0</v>
      </c>
      <c r="F189" s="1193">
        <v>0</v>
      </c>
      <c r="G189" s="1193">
        <v>0</v>
      </c>
      <c r="H189" s="1193">
        <v>0</v>
      </c>
      <c r="I189" s="1415">
        <v>0</v>
      </c>
    </row>
    <row r="190" spans="1:9" ht="12.75">
      <c r="A190" s="1414" t="s">
        <v>317</v>
      </c>
      <c r="B190" s="1409" t="s">
        <v>318</v>
      </c>
      <c r="C190" s="1193">
        <v>0</v>
      </c>
      <c r="D190" s="1193">
        <v>0</v>
      </c>
      <c r="E190" s="1193">
        <v>12258836</v>
      </c>
      <c r="F190" s="1193">
        <v>0</v>
      </c>
      <c r="G190" s="1193">
        <v>0</v>
      </c>
      <c r="H190" s="1193">
        <v>0</v>
      </c>
      <c r="I190" s="1415">
        <v>12258836</v>
      </c>
    </row>
    <row r="191" spans="1:9" ht="12.75">
      <c r="A191" s="1414" t="s">
        <v>319</v>
      </c>
      <c r="B191" s="1409" t="s">
        <v>320</v>
      </c>
      <c r="C191" s="1193">
        <v>0</v>
      </c>
      <c r="D191" s="1193">
        <v>0</v>
      </c>
      <c r="E191" s="1193">
        <v>2383235</v>
      </c>
      <c r="F191" s="1193">
        <v>0</v>
      </c>
      <c r="G191" s="1193">
        <v>0</v>
      </c>
      <c r="H191" s="1193">
        <v>0</v>
      </c>
      <c r="I191" s="1415">
        <v>2383235</v>
      </c>
    </row>
    <row r="192" spans="1:9" ht="13.5" thickBot="1">
      <c r="A192" s="1418" t="s">
        <v>321</v>
      </c>
      <c r="B192" s="1419" t="s">
        <v>322</v>
      </c>
      <c r="C192" s="1335">
        <v>0</v>
      </c>
      <c r="D192" s="1335">
        <v>0</v>
      </c>
      <c r="E192" s="1335">
        <v>12258836</v>
      </c>
      <c r="F192" s="1335">
        <v>0</v>
      </c>
      <c r="G192" s="1335">
        <v>0</v>
      </c>
      <c r="H192" s="1335">
        <v>0</v>
      </c>
      <c r="I192" s="1420">
        <v>12258836</v>
      </c>
    </row>
  </sheetData>
  <sheetProtection/>
  <mergeCells count="13">
    <mergeCell ref="A68:I68"/>
    <mergeCell ref="A99:I99"/>
    <mergeCell ref="A164:I164"/>
    <mergeCell ref="A100:I100"/>
    <mergeCell ref="A131:I131"/>
    <mergeCell ref="A132:I132"/>
    <mergeCell ref="A163:I163"/>
    <mergeCell ref="A1:G1"/>
    <mergeCell ref="A3:I3"/>
    <mergeCell ref="A4:I4"/>
    <mergeCell ref="A35:I35"/>
    <mergeCell ref="A36:I36"/>
    <mergeCell ref="A67:I67"/>
  </mergeCells>
  <printOptions/>
  <pageMargins left="0.7480314960629921" right="0.7480314960629921" top="0.984251968503937" bottom="0.984251968503937" header="0.5118110236220472" footer="0.5118110236220472"/>
  <pageSetup fitToHeight="4" horizontalDpi="600" verticalDpi="600" orientation="portrait" paperSize="9" scale="52" r:id="rId1"/>
  <rowBreaks count="2" manualBreakCount="2">
    <brk id="65" max="255" man="1"/>
    <brk id="129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.421875" style="19" bestFit="1" customWidth="1"/>
    <col min="2" max="2" width="51.421875" style="19" bestFit="1" customWidth="1"/>
    <col min="3" max="3" width="14.28125" style="19" bestFit="1" customWidth="1"/>
    <col min="4" max="4" width="10.421875" style="19" customWidth="1"/>
    <col min="5" max="7" width="11.8515625" style="19" bestFit="1" customWidth="1"/>
    <col min="8" max="8" width="14.421875" style="19" bestFit="1" customWidth="1"/>
  </cols>
  <sheetData>
    <row r="1" spans="1:7" ht="15">
      <c r="A1" s="2289" t="s">
        <v>434</v>
      </c>
      <c r="B1" s="2289"/>
      <c r="C1" s="2289"/>
      <c r="D1" s="2289"/>
      <c r="E1" s="2289"/>
      <c r="F1" s="2289"/>
      <c r="G1" s="2289"/>
    </row>
    <row r="4" spans="1:8" ht="15">
      <c r="A4" s="995"/>
      <c r="B4" s="2290" t="s">
        <v>323</v>
      </c>
      <c r="C4" s="2290"/>
      <c r="D4" s="2290"/>
      <c r="E4" s="2290"/>
      <c r="F4" s="2290"/>
      <c r="G4" s="2290"/>
      <c r="H4" s="2290"/>
    </row>
    <row r="5" spans="1:8" ht="15">
      <c r="A5" s="995"/>
      <c r="B5" s="1201"/>
      <c r="C5" s="1201"/>
      <c r="D5" s="1201"/>
      <c r="E5" s="1201"/>
      <c r="F5" s="1201"/>
      <c r="G5" s="1201"/>
      <c r="H5" s="1201"/>
    </row>
    <row r="6" spans="1:8" ht="15">
      <c r="A6" s="995"/>
      <c r="B6" s="2290" t="s">
        <v>324</v>
      </c>
      <c r="C6" s="2290"/>
      <c r="D6" s="2290"/>
      <c r="E6" s="2290"/>
      <c r="F6" s="2290"/>
      <c r="G6" s="2290"/>
      <c r="H6" s="2290"/>
    </row>
    <row r="7" spans="1:8" ht="15">
      <c r="A7" s="1017"/>
      <c r="B7" s="2300" t="s">
        <v>1174</v>
      </c>
      <c r="C7" s="2300"/>
      <c r="D7" s="2300"/>
      <c r="E7" s="2300"/>
      <c r="F7" s="2300"/>
      <c r="G7" s="2300"/>
      <c r="H7" s="2300"/>
    </row>
    <row r="8" spans="1:8" ht="15">
      <c r="A8" s="1136"/>
      <c r="B8" s="1017"/>
      <c r="C8" s="1136"/>
      <c r="D8" s="1516"/>
      <c r="E8" s="1516"/>
      <c r="F8" s="1516"/>
      <c r="G8" s="1516"/>
      <c r="H8" s="1516"/>
    </row>
    <row r="9" spans="1:8" ht="15.75" thickBot="1">
      <c r="A9" s="1136"/>
      <c r="B9" s="1136"/>
      <c r="C9" s="1136"/>
      <c r="D9" s="1517"/>
      <c r="E9" s="1517"/>
      <c r="F9" s="1517"/>
      <c r="G9" s="1517"/>
      <c r="H9" s="1517" t="s">
        <v>847</v>
      </c>
    </row>
    <row r="10" spans="1:8" s="1437" customFormat="1" ht="32.25" customHeight="1" thickBot="1">
      <c r="A10" s="1518"/>
      <c r="B10" s="1519" t="s">
        <v>325</v>
      </c>
      <c r="C10" s="1519" t="s">
        <v>2058</v>
      </c>
      <c r="D10" s="1519" t="s">
        <v>1680</v>
      </c>
      <c r="E10" s="1519" t="s">
        <v>72</v>
      </c>
      <c r="F10" s="1519" t="s">
        <v>1681</v>
      </c>
      <c r="G10" s="1519" t="s">
        <v>1343</v>
      </c>
      <c r="H10" s="1520" t="s">
        <v>1338</v>
      </c>
    </row>
    <row r="11" spans="1:8" s="2" customFormat="1" ht="15">
      <c r="A11" s="1521" t="s">
        <v>123</v>
      </c>
      <c r="B11" s="1522" t="s">
        <v>1796</v>
      </c>
      <c r="C11" s="1364">
        <v>5433649430</v>
      </c>
      <c r="D11" s="1364">
        <v>24286305</v>
      </c>
      <c r="E11" s="1364">
        <v>16507864</v>
      </c>
      <c r="F11" s="1364">
        <v>23656611</v>
      </c>
      <c r="G11" s="1364">
        <v>12146553</v>
      </c>
      <c r="H11" s="1375">
        <f>SUM(C11:G11)</f>
        <v>5510246763</v>
      </c>
    </row>
    <row r="12" spans="1:8" s="2" customFormat="1" ht="15">
      <c r="A12" s="1523" t="s">
        <v>124</v>
      </c>
      <c r="B12" s="1524" t="s">
        <v>1798</v>
      </c>
      <c r="C12" s="1365">
        <v>534222419</v>
      </c>
      <c r="D12" s="1365">
        <v>0</v>
      </c>
      <c r="E12" s="1365">
        <v>0</v>
      </c>
      <c r="F12" s="1365">
        <v>0</v>
      </c>
      <c r="G12" s="1365">
        <v>0</v>
      </c>
      <c r="H12" s="1366">
        <f aca="true" t="shared" si="0" ref="H12:H20">SUM(C12:G12)</f>
        <v>534222419</v>
      </c>
    </row>
    <row r="13" spans="1:8" s="2" customFormat="1" ht="30">
      <c r="A13" s="1523" t="s">
        <v>125</v>
      </c>
      <c r="B13" s="1524" t="s">
        <v>126</v>
      </c>
      <c r="C13" s="1365">
        <v>0</v>
      </c>
      <c r="D13" s="1365">
        <v>0</v>
      </c>
      <c r="E13" s="1365">
        <v>0</v>
      </c>
      <c r="F13" s="1365">
        <v>0</v>
      </c>
      <c r="G13" s="1365">
        <v>0</v>
      </c>
      <c r="H13" s="1366">
        <f t="shared" si="0"/>
        <v>0</v>
      </c>
    </row>
    <row r="14" spans="1:8" s="2" customFormat="1" ht="30">
      <c r="A14" s="1523" t="s">
        <v>127</v>
      </c>
      <c r="B14" s="1524" t="s">
        <v>128</v>
      </c>
      <c r="C14" s="1365">
        <v>0</v>
      </c>
      <c r="D14" s="1365">
        <v>0</v>
      </c>
      <c r="E14" s="1365">
        <v>0</v>
      </c>
      <c r="F14" s="1365">
        <v>0</v>
      </c>
      <c r="G14" s="1365">
        <v>0</v>
      </c>
      <c r="H14" s="1366">
        <f t="shared" si="0"/>
        <v>0</v>
      </c>
    </row>
    <row r="15" spans="1:8" s="2" customFormat="1" ht="30.75" thickBot="1">
      <c r="A15" s="1525" t="s">
        <v>129</v>
      </c>
      <c r="B15" s="1526" t="s">
        <v>130</v>
      </c>
      <c r="C15" s="1369">
        <v>224477010</v>
      </c>
      <c r="D15" s="1369">
        <v>1400586</v>
      </c>
      <c r="E15" s="1369">
        <v>534412</v>
      </c>
      <c r="F15" s="1369">
        <v>281066</v>
      </c>
      <c r="G15" s="1369">
        <v>420402</v>
      </c>
      <c r="H15" s="1370">
        <f t="shared" si="0"/>
        <v>227113476</v>
      </c>
    </row>
    <row r="16" spans="1:8" s="48" customFormat="1" ht="30.75" thickBot="1">
      <c r="A16" s="1527" t="s">
        <v>131</v>
      </c>
      <c r="B16" s="1528" t="s">
        <v>132</v>
      </c>
      <c r="C16" s="1372">
        <v>224477010</v>
      </c>
      <c r="D16" s="1372">
        <v>1400586</v>
      </c>
      <c r="E16" s="1372">
        <v>534412</v>
      </c>
      <c r="F16" s="1372">
        <v>281066</v>
      </c>
      <c r="G16" s="1372">
        <v>420402</v>
      </c>
      <c r="H16" s="1373">
        <f t="shared" si="0"/>
        <v>227113476</v>
      </c>
    </row>
    <row r="17" spans="1:8" s="2" customFormat="1" ht="15">
      <c r="A17" s="1521" t="s">
        <v>133</v>
      </c>
      <c r="B17" s="1522" t="s">
        <v>1801</v>
      </c>
      <c r="C17" s="1364">
        <v>-844350025</v>
      </c>
      <c r="D17" s="1364">
        <v>-28200194</v>
      </c>
      <c r="E17" s="1364">
        <v>-18410355</v>
      </c>
      <c r="F17" s="1364">
        <v>-23685384</v>
      </c>
      <c r="G17" s="1364">
        <v>-20664329</v>
      </c>
      <c r="H17" s="1375">
        <f t="shared" si="0"/>
        <v>-935310287</v>
      </c>
    </row>
    <row r="18" spans="1:8" s="2" customFormat="1" ht="15">
      <c r="A18" s="1523" t="s">
        <v>134</v>
      </c>
      <c r="B18" s="1524" t="s">
        <v>1803</v>
      </c>
      <c r="C18" s="1365">
        <v>0</v>
      </c>
      <c r="D18" s="1365">
        <v>0</v>
      </c>
      <c r="E18" s="1365">
        <v>0</v>
      </c>
      <c r="F18" s="1365">
        <v>0</v>
      </c>
      <c r="G18" s="1365">
        <v>0</v>
      </c>
      <c r="H18" s="1366">
        <f t="shared" si="0"/>
        <v>0</v>
      </c>
    </row>
    <row r="19" spans="1:8" s="2" customFormat="1" ht="15.75" thickBot="1">
      <c r="A19" s="1525" t="s">
        <v>135</v>
      </c>
      <c r="B19" s="1526" t="s">
        <v>1805</v>
      </c>
      <c r="C19" s="1369">
        <v>-172409746</v>
      </c>
      <c r="D19" s="1369">
        <v>718998</v>
      </c>
      <c r="E19" s="1369">
        <v>-1010838</v>
      </c>
      <c r="F19" s="1369">
        <v>-804139</v>
      </c>
      <c r="G19" s="1369">
        <v>108193</v>
      </c>
      <c r="H19" s="1370">
        <f t="shared" si="0"/>
        <v>-173397532</v>
      </c>
    </row>
    <row r="20" spans="1:8" s="48" customFormat="1" ht="15.75" thickBot="1">
      <c r="A20" s="1527" t="s">
        <v>136</v>
      </c>
      <c r="B20" s="1528" t="s">
        <v>1807</v>
      </c>
      <c r="C20" s="1372">
        <v>5175589088</v>
      </c>
      <c r="D20" s="1372">
        <v>-1794305</v>
      </c>
      <c r="E20" s="1372">
        <v>-2378917</v>
      </c>
      <c r="F20" s="1372">
        <v>-551846</v>
      </c>
      <c r="G20" s="1372">
        <v>-7989181</v>
      </c>
      <c r="H20" s="1373">
        <f t="shared" si="0"/>
        <v>5162874839</v>
      </c>
    </row>
    <row r="21" spans="1:8" s="2" customFormat="1" ht="15">
      <c r="A21" s="1136"/>
      <c r="B21" s="1136"/>
      <c r="C21" s="1136"/>
      <c r="D21" s="1517"/>
      <c r="E21" s="1517"/>
      <c r="F21" s="1517"/>
      <c r="G21" s="1517"/>
      <c r="H21" s="1517"/>
    </row>
    <row r="22" spans="1:8" ht="15">
      <c r="A22" s="1136"/>
      <c r="C22" s="1017"/>
      <c r="D22" s="1529"/>
      <c r="E22" s="1529"/>
      <c r="F22" s="1529"/>
      <c r="G22" s="1529"/>
      <c r="H22" s="1529"/>
    </row>
    <row r="23" ht="15">
      <c r="B23" s="1017"/>
    </row>
    <row r="27" spans="2:6" ht="15">
      <c r="B27" s="995"/>
      <c r="D27" s="995"/>
      <c r="E27" s="995"/>
      <c r="F27" s="995"/>
    </row>
    <row r="28" spans="1:6" ht="15">
      <c r="A28" s="1530"/>
      <c r="B28" s="1531"/>
      <c r="D28" s="1532"/>
      <c r="E28" s="1532"/>
      <c r="F28" s="1533"/>
    </row>
    <row r="29" spans="2:6" ht="15">
      <c r="B29" s="1531"/>
      <c r="D29" s="1532"/>
      <c r="E29" s="1532"/>
      <c r="F29" s="1533"/>
    </row>
    <row r="30" spans="2:6" ht="15">
      <c r="B30" s="1531"/>
      <c r="D30" s="1532"/>
      <c r="E30" s="1532"/>
      <c r="F30" s="1533"/>
    </row>
    <row r="31" spans="2:6" ht="15">
      <c r="B31" s="1531"/>
      <c r="D31" s="1532"/>
      <c r="E31" s="1532"/>
      <c r="F31" s="1533"/>
    </row>
    <row r="32" spans="1:6" ht="15">
      <c r="A32" s="1530"/>
      <c r="B32" s="1531"/>
      <c r="D32" s="1532"/>
      <c r="E32" s="1532"/>
      <c r="F32" s="1533"/>
    </row>
    <row r="33" spans="1:6" ht="15">
      <c r="A33" s="995"/>
      <c r="B33" s="995"/>
      <c r="D33" s="1532"/>
      <c r="E33" s="1532"/>
      <c r="F33" s="1532"/>
    </row>
    <row r="34" spans="4:6" ht="15">
      <c r="D34" s="1532"/>
      <c r="E34" s="1532"/>
      <c r="F34" s="1532"/>
    </row>
    <row r="35" spans="1:6" ht="15">
      <c r="A35" s="995"/>
      <c r="B35" s="995"/>
      <c r="D35" s="1533"/>
      <c r="E35" s="1533"/>
      <c r="F35" s="1533"/>
    </row>
    <row r="37" spans="1:2" ht="15">
      <c r="A37" s="995"/>
      <c r="B37" s="995"/>
    </row>
    <row r="39" ht="15">
      <c r="A39" s="995"/>
    </row>
    <row r="41" ht="15">
      <c r="A41" s="995"/>
    </row>
  </sheetData>
  <sheetProtection/>
  <mergeCells count="4">
    <mergeCell ref="A1:G1"/>
    <mergeCell ref="B4:H4"/>
    <mergeCell ref="B6:H6"/>
    <mergeCell ref="B7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view="pageBreakPreview" zoomScaleSheetLayoutView="100" zoomScalePageLayoutView="0" workbookViewId="0" topLeftCell="A1">
      <selection activeCell="A2" sqref="A2:B2"/>
    </sheetView>
  </sheetViews>
  <sheetFormatPr defaultColWidth="9.140625" defaultRowHeight="12.75"/>
  <cols>
    <col min="1" max="1" width="53.00390625" style="18" customWidth="1"/>
    <col min="2" max="2" width="12.00390625" style="18" customWidth="1"/>
    <col min="3" max="3" width="13.28125" style="0" customWidth="1"/>
    <col min="4" max="4" width="11.7109375" style="0" customWidth="1"/>
    <col min="5" max="5" width="12.00390625" style="18" customWidth="1"/>
    <col min="6" max="6" width="13.28125" style="0" customWidth="1"/>
    <col min="7" max="7" width="11.7109375" style="0" customWidth="1"/>
    <col min="8" max="8" width="12.00390625" style="18" customWidth="1"/>
    <col min="9" max="9" width="13.28125" style="0" customWidth="1"/>
    <col min="10" max="10" width="11.7109375" style="0" customWidth="1"/>
    <col min="11" max="11" width="12.00390625" style="18" customWidth="1"/>
    <col min="12" max="12" width="13.28125" style="0" customWidth="1"/>
    <col min="13" max="13" width="11.7109375" style="0" customWidth="1"/>
    <col min="14" max="14" width="12.00390625" style="18" customWidth="1"/>
    <col min="15" max="15" width="13.28125" style="0" customWidth="1"/>
    <col min="16" max="16" width="11.7109375" style="0" customWidth="1"/>
    <col min="17" max="17" width="12.00390625" style="18" customWidth="1"/>
    <col min="18" max="18" width="13.28125" style="0" customWidth="1"/>
    <col min="19" max="19" width="11.7109375" style="0" customWidth="1"/>
    <col min="20" max="20" width="12.00390625" style="18" customWidth="1"/>
    <col min="21" max="21" width="13.28125" style="0" customWidth="1"/>
    <col min="22" max="22" width="11.7109375" style="0" customWidth="1"/>
    <col min="23" max="23" width="9.57421875" style="18" customWidth="1"/>
    <col min="24" max="24" width="11.00390625" style="0" bestFit="1" customWidth="1"/>
    <col min="25" max="25" width="9.8515625" style="0" customWidth="1"/>
  </cols>
  <sheetData>
    <row r="1" spans="1:23" ht="15.75">
      <c r="A1" s="762" t="s">
        <v>409</v>
      </c>
      <c r="B1" s="16"/>
      <c r="E1" s="16"/>
      <c r="H1" s="16"/>
      <c r="K1" s="16"/>
      <c r="N1" s="16"/>
      <c r="Q1" s="16"/>
      <c r="T1" s="16"/>
      <c r="W1" s="16"/>
    </row>
    <row r="2" spans="1:23" ht="15.75">
      <c r="A2" s="2190"/>
      <c r="B2" s="2190"/>
      <c r="E2"/>
      <c r="H2"/>
      <c r="K2"/>
      <c r="N2"/>
      <c r="Q2"/>
      <c r="T2"/>
      <c r="W2"/>
    </row>
    <row r="3" spans="1:23" ht="15.75">
      <c r="A3" s="2192" t="s">
        <v>2021</v>
      </c>
      <c r="B3" s="2192"/>
      <c r="C3" s="2192"/>
      <c r="D3" s="2192"/>
      <c r="E3" s="2192"/>
      <c r="F3" s="2192"/>
      <c r="G3" s="2192"/>
      <c r="H3" s="2192"/>
      <c r="I3" s="2192"/>
      <c r="J3" s="2192"/>
      <c r="K3" s="2192"/>
      <c r="L3" s="2192"/>
      <c r="M3" s="2192"/>
      <c r="N3"/>
      <c r="Q3"/>
      <c r="T3"/>
      <c r="W3"/>
    </row>
    <row r="4" spans="1:23" ht="15.75">
      <c r="A4" s="2192" t="s">
        <v>1074</v>
      </c>
      <c r="B4" s="2192"/>
      <c r="C4" s="2192"/>
      <c r="D4" s="2192"/>
      <c r="E4" s="2192"/>
      <c r="F4" s="2192"/>
      <c r="G4" s="2192"/>
      <c r="H4" s="2192"/>
      <c r="I4" s="2192"/>
      <c r="J4" s="2192"/>
      <c r="K4" s="2192"/>
      <c r="L4" s="2192"/>
      <c r="M4" s="2192"/>
      <c r="N4"/>
      <c r="Q4"/>
      <c r="T4"/>
      <c r="W4"/>
    </row>
    <row r="5" spans="1:25" ht="16.5" thickBot="1">
      <c r="A5" s="16"/>
      <c r="B5" s="16"/>
      <c r="E5" s="16"/>
      <c r="G5" s="11"/>
      <c r="H5" s="16"/>
      <c r="J5" s="11"/>
      <c r="K5" s="16"/>
      <c r="M5" s="11"/>
      <c r="N5" s="16"/>
      <c r="P5" s="11"/>
      <c r="Q5" s="16"/>
      <c r="S5" s="11"/>
      <c r="T5" s="16"/>
      <c r="V5" s="11" t="s">
        <v>847</v>
      </c>
      <c r="W5" s="16"/>
      <c r="Y5" s="11" t="s">
        <v>1971</v>
      </c>
    </row>
    <row r="6" spans="1:25" ht="21.75" customHeight="1" thickBot="1">
      <c r="A6" s="819" t="s">
        <v>1333</v>
      </c>
      <c r="B6" s="2191" t="s">
        <v>684</v>
      </c>
      <c r="C6" s="2188"/>
      <c r="D6" s="2189"/>
      <c r="E6" s="2188" t="s">
        <v>1397</v>
      </c>
      <c r="F6" s="2188"/>
      <c r="G6" s="2189"/>
      <c r="H6" s="2188" t="s">
        <v>1398</v>
      </c>
      <c r="I6" s="2188"/>
      <c r="J6" s="2189"/>
      <c r="K6" s="2188" t="s">
        <v>1399</v>
      </c>
      <c r="L6" s="2188"/>
      <c r="M6" s="2189"/>
      <c r="N6" s="2188" t="s">
        <v>1134</v>
      </c>
      <c r="O6" s="2188"/>
      <c r="P6" s="2189"/>
      <c r="Q6" s="2188" t="s">
        <v>1077</v>
      </c>
      <c r="R6" s="2188"/>
      <c r="S6" s="2189"/>
      <c r="T6" s="2188" t="s">
        <v>280</v>
      </c>
      <c r="U6" s="2188"/>
      <c r="V6" s="2189"/>
      <c r="W6" s="2191" t="s">
        <v>280</v>
      </c>
      <c r="X6" s="2188"/>
      <c r="Y6" s="2189"/>
    </row>
    <row r="7" spans="1:25" ht="22.5" thickBot="1">
      <c r="A7" s="749" t="s">
        <v>1334</v>
      </c>
      <c r="B7" s="852" t="s">
        <v>1072</v>
      </c>
      <c r="C7" s="862" t="s">
        <v>1073</v>
      </c>
      <c r="D7" s="866" t="s">
        <v>1338</v>
      </c>
      <c r="E7" s="852" t="s">
        <v>1072</v>
      </c>
      <c r="F7" s="862" t="s">
        <v>1073</v>
      </c>
      <c r="G7" s="857" t="s">
        <v>1338</v>
      </c>
      <c r="H7" s="852" t="s">
        <v>1072</v>
      </c>
      <c r="I7" s="862" t="s">
        <v>1073</v>
      </c>
      <c r="J7" s="857" t="s">
        <v>1338</v>
      </c>
      <c r="K7" s="852" t="s">
        <v>1072</v>
      </c>
      <c r="L7" s="862" t="s">
        <v>1073</v>
      </c>
      <c r="M7" s="857" t="s">
        <v>1338</v>
      </c>
      <c r="N7" s="852" t="s">
        <v>1072</v>
      </c>
      <c r="O7" s="862" t="s">
        <v>1073</v>
      </c>
      <c r="P7" s="857" t="s">
        <v>1338</v>
      </c>
      <c r="Q7" s="852" t="s">
        <v>1072</v>
      </c>
      <c r="R7" s="862" t="s">
        <v>1073</v>
      </c>
      <c r="S7" s="857" t="s">
        <v>1338</v>
      </c>
      <c r="T7" s="852" t="s">
        <v>1072</v>
      </c>
      <c r="U7" s="862" t="s">
        <v>1073</v>
      </c>
      <c r="V7" s="857" t="s">
        <v>1338</v>
      </c>
      <c r="W7" s="852" t="s">
        <v>1072</v>
      </c>
      <c r="X7" s="862" t="s">
        <v>1073</v>
      </c>
      <c r="Y7" s="857" t="s">
        <v>1338</v>
      </c>
    </row>
    <row r="8" spans="1:25" ht="12.75">
      <c r="A8" s="763" t="s">
        <v>1407</v>
      </c>
      <c r="B8" s="429">
        <v>286474663</v>
      </c>
      <c r="C8" s="433"/>
      <c r="D8" s="431">
        <v>286474663</v>
      </c>
      <c r="E8" s="429">
        <v>290650010</v>
      </c>
      <c r="F8" s="433"/>
      <c r="G8" s="431">
        <v>290650010</v>
      </c>
      <c r="H8" s="429">
        <v>293943803</v>
      </c>
      <c r="I8" s="433"/>
      <c r="J8" s="431">
        <f>SUM(H8:I8)</f>
        <v>293943803</v>
      </c>
      <c r="K8" s="429">
        <v>294160734</v>
      </c>
      <c r="L8" s="433"/>
      <c r="M8" s="431">
        <f>SUM(K8:L8)</f>
        <v>294160734</v>
      </c>
      <c r="N8" s="429">
        <v>295157745</v>
      </c>
      <c r="O8" s="433"/>
      <c r="P8" s="431">
        <f>SUM(N8:O8)</f>
        <v>295157745</v>
      </c>
      <c r="Q8" s="429">
        <v>301157114</v>
      </c>
      <c r="R8" s="433"/>
      <c r="S8" s="431">
        <f>SUM(Q8:R8)</f>
        <v>301157114</v>
      </c>
      <c r="T8" s="429">
        <v>301157114</v>
      </c>
      <c r="U8" s="433"/>
      <c r="V8" s="431">
        <f>SUM(T8:U8)</f>
        <v>301157114</v>
      </c>
      <c r="W8" s="1202">
        <f>SUM(T8/Q8)*100</f>
        <v>100</v>
      </c>
      <c r="X8" s="1202">
        <v>0</v>
      </c>
      <c r="Y8" s="1213">
        <f>SUM(V8/S8)*100</f>
        <v>100</v>
      </c>
    </row>
    <row r="9" spans="1:25" ht="12.75">
      <c r="A9" s="764" t="s">
        <v>4</v>
      </c>
      <c r="B9" s="414">
        <v>0</v>
      </c>
      <c r="C9" s="415"/>
      <c r="D9" s="432">
        <v>0</v>
      </c>
      <c r="E9" s="414">
        <v>529655</v>
      </c>
      <c r="F9" s="415"/>
      <c r="G9" s="432">
        <v>529655</v>
      </c>
      <c r="H9" s="414">
        <v>102269455</v>
      </c>
      <c r="I9" s="415"/>
      <c r="J9" s="432">
        <f aca="true" t="shared" si="0" ref="J9:J26">SUM(H9:I9)</f>
        <v>102269455</v>
      </c>
      <c r="K9" s="414">
        <v>103829655</v>
      </c>
      <c r="L9" s="415"/>
      <c r="M9" s="432">
        <f aca="true" t="shared" si="1" ref="M9:M26">SUM(K9:L9)</f>
        <v>103829655</v>
      </c>
      <c r="N9" s="414">
        <v>103829655</v>
      </c>
      <c r="O9" s="415"/>
      <c r="P9" s="432">
        <f aca="true" t="shared" si="2" ref="P9:P26">SUM(N9:O9)</f>
        <v>103829655</v>
      </c>
      <c r="Q9" s="414">
        <v>112702054</v>
      </c>
      <c r="R9" s="415"/>
      <c r="S9" s="432">
        <f aca="true" t="shared" si="3" ref="S9:S26">SUM(Q9:R9)</f>
        <v>112702054</v>
      </c>
      <c r="T9" s="414">
        <v>112701454</v>
      </c>
      <c r="U9" s="415"/>
      <c r="V9" s="432">
        <f aca="true" t="shared" si="4" ref="V9:V26">SUM(T9:U9)</f>
        <v>112701454</v>
      </c>
      <c r="W9" s="1203">
        <f>SUM(T9/Q9)*100</f>
        <v>99.99946762283498</v>
      </c>
      <c r="X9" s="1203">
        <v>0</v>
      </c>
      <c r="Y9" s="1214">
        <f>SUM(V9/S9)*100</f>
        <v>99.99946762283498</v>
      </c>
    </row>
    <row r="10" spans="1:25" ht="12.75">
      <c r="A10" s="765" t="s">
        <v>6</v>
      </c>
      <c r="B10" s="414"/>
      <c r="C10" s="415">
        <v>50000000</v>
      </c>
      <c r="D10" s="432">
        <v>50000000</v>
      </c>
      <c r="E10" s="414"/>
      <c r="F10" s="415">
        <v>50500000</v>
      </c>
      <c r="G10" s="432">
        <v>50500000</v>
      </c>
      <c r="H10" s="414"/>
      <c r="I10" s="415">
        <v>65353965</v>
      </c>
      <c r="J10" s="432">
        <f t="shared" si="0"/>
        <v>65353965</v>
      </c>
      <c r="K10" s="414"/>
      <c r="L10" s="415">
        <v>65353965</v>
      </c>
      <c r="M10" s="432">
        <f t="shared" si="1"/>
        <v>65353965</v>
      </c>
      <c r="N10" s="414"/>
      <c r="O10" s="415">
        <v>248190138</v>
      </c>
      <c r="P10" s="432">
        <f t="shared" si="2"/>
        <v>248190138</v>
      </c>
      <c r="Q10" s="414"/>
      <c r="R10" s="415">
        <v>248190138</v>
      </c>
      <c r="S10" s="432">
        <f t="shared" si="3"/>
        <v>248190138</v>
      </c>
      <c r="T10" s="414"/>
      <c r="U10" s="415">
        <v>223190138</v>
      </c>
      <c r="V10" s="432">
        <f t="shared" si="4"/>
        <v>223190138</v>
      </c>
      <c r="W10" s="1203">
        <v>0</v>
      </c>
      <c r="X10" s="1203">
        <f aca="true" t="shared" si="5" ref="X10:X17">SUM(U10/R10)*100</f>
        <v>89.92707760209231</v>
      </c>
      <c r="Y10" s="1214">
        <f aca="true" t="shared" si="6" ref="Y10:Y17">SUM(V10/S10)*100</f>
        <v>89.92707760209231</v>
      </c>
    </row>
    <row r="11" spans="1:25" ht="12.75">
      <c r="A11" s="751" t="s">
        <v>1408</v>
      </c>
      <c r="B11" s="414">
        <v>321818000</v>
      </c>
      <c r="C11" s="415"/>
      <c r="D11" s="432">
        <v>321818000</v>
      </c>
      <c r="E11" s="414">
        <v>321818000</v>
      </c>
      <c r="F11" s="415"/>
      <c r="G11" s="432">
        <v>321818000</v>
      </c>
      <c r="H11" s="414">
        <v>321818000</v>
      </c>
      <c r="I11" s="415"/>
      <c r="J11" s="432">
        <f t="shared" si="0"/>
        <v>321818000</v>
      </c>
      <c r="K11" s="414">
        <v>321818000</v>
      </c>
      <c r="L11" s="415"/>
      <c r="M11" s="432">
        <f t="shared" si="1"/>
        <v>321818000</v>
      </c>
      <c r="N11" s="414">
        <v>321818000</v>
      </c>
      <c r="O11" s="415"/>
      <c r="P11" s="432">
        <f t="shared" si="2"/>
        <v>321818000</v>
      </c>
      <c r="Q11" s="414">
        <v>332932266</v>
      </c>
      <c r="R11" s="415"/>
      <c r="S11" s="432">
        <f t="shared" si="3"/>
        <v>332932266</v>
      </c>
      <c r="T11" s="414">
        <v>332932266</v>
      </c>
      <c r="U11" s="415"/>
      <c r="V11" s="432">
        <f t="shared" si="4"/>
        <v>332932266</v>
      </c>
      <c r="W11" s="1203">
        <f>SUM(T11/Q11)*100</f>
        <v>100</v>
      </c>
      <c r="X11" s="1203">
        <v>0</v>
      </c>
      <c r="Y11" s="1214">
        <f t="shared" si="6"/>
        <v>100</v>
      </c>
    </row>
    <row r="12" spans="1:25" ht="12.75">
      <c r="A12" s="751" t="s">
        <v>1409</v>
      </c>
      <c r="B12" s="414">
        <v>31404000</v>
      </c>
      <c r="C12" s="415"/>
      <c r="D12" s="432">
        <v>31404000</v>
      </c>
      <c r="E12" s="414">
        <v>31404000</v>
      </c>
      <c r="F12" s="415"/>
      <c r="G12" s="432">
        <v>31404000</v>
      </c>
      <c r="H12" s="414">
        <v>31404000</v>
      </c>
      <c r="I12" s="415"/>
      <c r="J12" s="432">
        <f t="shared" si="0"/>
        <v>31404000</v>
      </c>
      <c r="K12" s="414">
        <v>36510008</v>
      </c>
      <c r="L12" s="415"/>
      <c r="M12" s="432">
        <f t="shared" si="1"/>
        <v>36510008</v>
      </c>
      <c r="N12" s="414">
        <v>41594945</v>
      </c>
      <c r="O12" s="415"/>
      <c r="P12" s="432">
        <f t="shared" si="2"/>
        <v>41594945</v>
      </c>
      <c r="Q12" s="414">
        <v>70085116</v>
      </c>
      <c r="R12" s="415"/>
      <c r="S12" s="432">
        <f t="shared" si="3"/>
        <v>70085116</v>
      </c>
      <c r="T12" s="414">
        <v>65672868</v>
      </c>
      <c r="U12" s="415"/>
      <c r="V12" s="432">
        <f t="shared" si="4"/>
        <v>65672868</v>
      </c>
      <c r="W12" s="1203">
        <f>SUM(T12/Q12)*100</f>
        <v>93.70444360825485</v>
      </c>
      <c r="X12" s="1203">
        <v>0</v>
      </c>
      <c r="Y12" s="1214">
        <f t="shared" si="6"/>
        <v>93.70444360825485</v>
      </c>
    </row>
    <row r="13" spans="1:25" ht="12.75">
      <c r="A13" s="752" t="s">
        <v>1410</v>
      </c>
      <c r="B13" s="414"/>
      <c r="C13" s="415">
        <v>500000</v>
      </c>
      <c r="D13" s="432">
        <v>500000</v>
      </c>
      <c r="E13" s="414"/>
      <c r="F13" s="415">
        <v>500000</v>
      </c>
      <c r="G13" s="432">
        <v>500000</v>
      </c>
      <c r="H13" s="414"/>
      <c r="I13" s="415">
        <v>1100000</v>
      </c>
      <c r="J13" s="432">
        <f t="shared" si="0"/>
        <v>1100000</v>
      </c>
      <c r="K13" s="414"/>
      <c r="L13" s="415">
        <v>25018037</v>
      </c>
      <c r="M13" s="432">
        <f t="shared" si="1"/>
        <v>25018037</v>
      </c>
      <c r="N13" s="414"/>
      <c r="O13" s="415">
        <v>19933100</v>
      </c>
      <c r="P13" s="432">
        <f t="shared" si="2"/>
        <v>19933100</v>
      </c>
      <c r="Q13" s="414"/>
      <c r="R13" s="415">
        <v>19964375</v>
      </c>
      <c r="S13" s="432">
        <f t="shared" si="3"/>
        <v>19964375</v>
      </c>
      <c r="T13" s="414"/>
      <c r="U13" s="415">
        <v>19964375</v>
      </c>
      <c r="V13" s="432">
        <f t="shared" si="4"/>
        <v>19964375</v>
      </c>
      <c r="W13" s="1203">
        <v>0</v>
      </c>
      <c r="X13" s="1203">
        <f t="shared" si="5"/>
        <v>100</v>
      </c>
      <c r="Y13" s="1214">
        <f t="shared" si="6"/>
        <v>100</v>
      </c>
    </row>
    <row r="14" spans="1:25" ht="12.75">
      <c r="A14" s="753" t="s">
        <v>1411</v>
      </c>
      <c r="B14" s="414">
        <v>58858000</v>
      </c>
      <c r="C14" s="415"/>
      <c r="D14" s="432">
        <v>58858000</v>
      </c>
      <c r="E14" s="414">
        <v>58858000</v>
      </c>
      <c r="F14" s="415"/>
      <c r="G14" s="432">
        <v>58858000</v>
      </c>
      <c r="H14" s="414"/>
      <c r="I14" s="415"/>
      <c r="J14" s="432">
        <f t="shared" si="0"/>
        <v>0</v>
      </c>
      <c r="K14" s="414"/>
      <c r="L14" s="415"/>
      <c r="M14" s="432">
        <f t="shared" si="1"/>
        <v>0</v>
      </c>
      <c r="N14" s="414"/>
      <c r="O14" s="415"/>
      <c r="P14" s="432">
        <f t="shared" si="2"/>
        <v>0</v>
      </c>
      <c r="Q14" s="414"/>
      <c r="R14" s="415"/>
      <c r="S14" s="432">
        <f t="shared" si="3"/>
        <v>0</v>
      </c>
      <c r="T14" s="414"/>
      <c r="U14" s="415"/>
      <c r="V14" s="432">
        <f t="shared" si="4"/>
        <v>0</v>
      </c>
      <c r="W14" s="1203">
        <v>0</v>
      </c>
      <c r="X14" s="1203">
        <v>0</v>
      </c>
      <c r="Y14" s="1214">
        <v>0</v>
      </c>
    </row>
    <row r="15" spans="1:25" ht="12.75">
      <c r="A15" s="753" t="s">
        <v>1412</v>
      </c>
      <c r="B15" s="414"/>
      <c r="C15" s="415">
        <v>2000000</v>
      </c>
      <c r="D15" s="432">
        <v>2000000</v>
      </c>
      <c r="E15" s="414">
        <v>0</v>
      </c>
      <c r="F15" s="415">
        <v>5582008</v>
      </c>
      <c r="G15" s="432">
        <v>5582008</v>
      </c>
      <c r="H15" s="414">
        <v>0</v>
      </c>
      <c r="I15" s="415">
        <v>5982008</v>
      </c>
      <c r="J15" s="432">
        <f t="shared" si="0"/>
        <v>5982008</v>
      </c>
      <c r="K15" s="414">
        <v>0</v>
      </c>
      <c r="L15" s="415">
        <v>2400000</v>
      </c>
      <c r="M15" s="432">
        <f t="shared" si="1"/>
        <v>2400000</v>
      </c>
      <c r="N15" s="414">
        <v>0</v>
      </c>
      <c r="O15" s="415">
        <v>2400000</v>
      </c>
      <c r="P15" s="432">
        <f t="shared" si="2"/>
        <v>2400000</v>
      </c>
      <c r="Q15" s="414">
        <v>0</v>
      </c>
      <c r="R15" s="415">
        <v>1309009</v>
      </c>
      <c r="S15" s="432">
        <f t="shared" si="3"/>
        <v>1309009</v>
      </c>
      <c r="T15" s="414">
        <v>0</v>
      </c>
      <c r="U15" s="415">
        <v>1309009</v>
      </c>
      <c r="V15" s="432">
        <f t="shared" si="4"/>
        <v>1309009</v>
      </c>
      <c r="W15" s="1203">
        <v>0</v>
      </c>
      <c r="X15" s="1203">
        <f t="shared" si="5"/>
        <v>100</v>
      </c>
      <c r="Y15" s="1214">
        <f t="shared" si="6"/>
        <v>100</v>
      </c>
    </row>
    <row r="16" spans="1:25" ht="13.5" thickBot="1">
      <c r="A16" s="761" t="s">
        <v>1381</v>
      </c>
      <c r="B16" s="853">
        <v>-52130663</v>
      </c>
      <c r="C16" s="863">
        <v>52130663</v>
      </c>
      <c r="D16" s="858">
        <v>0</v>
      </c>
      <c r="E16" s="853">
        <v>-48364182</v>
      </c>
      <c r="F16" s="863">
        <v>48364182</v>
      </c>
      <c r="G16" s="858">
        <v>0</v>
      </c>
      <c r="H16" s="853">
        <v>-35388028</v>
      </c>
      <c r="I16" s="863">
        <v>35388028</v>
      </c>
      <c r="J16" s="859">
        <f t="shared" si="0"/>
        <v>0</v>
      </c>
      <c r="K16" s="853">
        <v>5924001</v>
      </c>
      <c r="L16" s="863">
        <v>-5924001</v>
      </c>
      <c r="M16" s="859">
        <f t="shared" si="1"/>
        <v>0</v>
      </c>
      <c r="N16" s="853">
        <v>7784024</v>
      </c>
      <c r="O16" s="863">
        <v>-7784024</v>
      </c>
      <c r="P16" s="859">
        <f t="shared" si="2"/>
        <v>0</v>
      </c>
      <c r="Q16" s="853">
        <v>-7407198</v>
      </c>
      <c r="R16" s="863">
        <v>7407198</v>
      </c>
      <c r="S16" s="859">
        <f t="shared" si="3"/>
        <v>0</v>
      </c>
      <c r="T16" s="853">
        <v>76490825</v>
      </c>
      <c r="U16" s="863">
        <v>-76490825</v>
      </c>
      <c r="V16" s="859">
        <f t="shared" si="4"/>
        <v>0</v>
      </c>
      <c r="W16" s="1204">
        <f>SUM(T16/Q16)*100</f>
        <v>-1032.655330666198</v>
      </c>
      <c r="X16" s="1204">
        <f t="shared" si="5"/>
        <v>-1032.655330666198</v>
      </c>
      <c r="Y16" s="1215">
        <v>0</v>
      </c>
    </row>
    <row r="17" spans="1:25" s="1" customFormat="1" ht="13.5" thickBot="1">
      <c r="A17" s="756" t="s">
        <v>668</v>
      </c>
      <c r="B17" s="418">
        <v>646424000</v>
      </c>
      <c r="C17" s="420">
        <v>104630663</v>
      </c>
      <c r="D17" s="427">
        <v>751054663</v>
      </c>
      <c r="E17" s="418">
        <v>654895483</v>
      </c>
      <c r="F17" s="420">
        <v>104946190</v>
      </c>
      <c r="G17" s="427">
        <v>759841673</v>
      </c>
      <c r="H17" s="418">
        <f>SUM(H8:H16)</f>
        <v>714047230</v>
      </c>
      <c r="I17" s="420">
        <f>SUM(I8:I16)</f>
        <v>107824001</v>
      </c>
      <c r="J17" s="430">
        <f t="shared" si="0"/>
        <v>821871231</v>
      </c>
      <c r="K17" s="418">
        <f>SUM(K8:K16)</f>
        <v>762242398</v>
      </c>
      <c r="L17" s="420">
        <f>SUM(L8:L16)</f>
        <v>86848001</v>
      </c>
      <c r="M17" s="430">
        <f t="shared" si="1"/>
        <v>849090399</v>
      </c>
      <c r="N17" s="418">
        <f>SUM(N8:N16)</f>
        <v>770184369</v>
      </c>
      <c r="O17" s="420">
        <f>SUM(O8:O16)</f>
        <v>262739214</v>
      </c>
      <c r="P17" s="430">
        <f t="shared" si="2"/>
        <v>1032923583</v>
      </c>
      <c r="Q17" s="418">
        <f>SUM(Q8:Q16)</f>
        <v>809469352</v>
      </c>
      <c r="R17" s="420">
        <f>SUM(R8:R16)</f>
        <v>276870720</v>
      </c>
      <c r="S17" s="430">
        <f t="shared" si="3"/>
        <v>1086340072</v>
      </c>
      <c r="T17" s="418">
        <f>SUM(T8:T16)</f>
        <v>888954527</v>
      </c>
      <c r="U17" s="420">
        <f>SUM(U8:U16)</f>
        <v>167972697</v>
      </c>
      <c r="V17" s="430">
        <f t="shared" si="4"/>
        <v>1056927224</v>
      </c>
      <c r="W17" s="1205">
        <f>SUM(T17/Q17)*100</f>
        <v>109.81941747437524</v>
      </c>
      <c r="X17" s="1205">
        <f t="shared" si="5"/>
        <v>60.66827759901805</v>
      </c>
      <c r="Y17" s="1206">
        <f t="shared" si="6"/>
        <v>97.29248245939694</v>
      </c>
    </row>
    <row r="18" spans="1:25" ht="12.75">
      <c r="A18" s="766" t="s">
        <v>470</v>
      </c>
      <c r="B18" s="854">
        <v>0</v>
      </c>
      <c r="C18" s="864"/>
      <c r="D18" s="859">
        <v>0</v>
      </c>
      <c r="E18" s="854"/>
      <c r="F18" s="864">
        <v>40700000</v>
      </c>
      <c r="G18" s="859">
        <v>40700000</v>
      </c>
      <c r="H18" s="854"/>
      <c r="I18" s="864">
        <v>40700000</v>
      </c>
      <c r="J18" s="431">
        <f t="shared" si="0"/>
        <v>40700000</v>
      </c>
      <c r="K18" s="854"/>
      <c r="L18" s="864">
        <v>40700000</v>
      </c>
      <c r="M18" s="431">
        <f t="shared" si="1"/>
        <v>40700000</v>
      </c>
      <c r="N18" s="854"/>
      <c r="O18" s="864">
        <v>40700000</v>
      </c>
      <c r="P18" s="431">
        <f t="shared" si="2"/>
        <v>40700000</v>
      </c>
      <c r="Q18" s="854"/>
      <c r="R18" s="864">
        <v>40700000</v>
      </c>
      <c r="S18" s="431">
        <f t="shared" si="3"/>
        <v>40700000</v>
      </c>
      <c r="T18" s="854"/>
      <c r="U18" s="864">
        <v>20700000</v>
      </c>
      <c r="V18" s="431">
        <f t="shared" si="4"/>
        <v>20700000</v>
      </c>
      <c r="W18" s="1203">
        <v>0</v>
      </c>
      <c r="X18" s="1203">
        <f aca="true" t="shared" si="7" ref="X18:X24">SUM(U18/R18)*100</f>
        <v>50.859950859950864</v>
      </c>
      <c r="Y18" s="1214">
        <f aca="true" t="shared" si="8" ref="Y18:Y24">SUM(V18/S18)*100</f>
        <v>50.859950859950864</v>
      </c>
    </row>
    <row r="19" spans="1:25" ht="12.75">
      <c r="A19" s="425" t="s">
        <v>8</v>
      </c>
      <c r="B19" s="414">
        <v>0</v>
      </c>
      <c r="C19" s="415"/>
      <c r="D19" s="432">
        <v>0</v>
      </c>
      <c r="E19" s="414">
        <v>0</v>
      </c>
      <c r="F19" s="415"/>
      <c r="G19" s="432">
        <v>0</v>
      </c>
      <c r="H19" s="414">
        <v>0</v>
      </c>
      <c r="I19" s="415"/>
      <c r="J19" s="432">
        <f t="shared" si="0"/>
        <v>0</v>
      </c>
      <c r="K19" s="414">
        <v>0</v>
      </c>
      <c r="L19" s="415"/>
      <c r="M19" s="432">
        <f t="shared" si="1"/>
        <v>0</v>
      </c>
      <c r="N19" s="414">
        <v>0</v>
      </c>
      <c r="O19" s="415"/>
      <c r="P19" s="432">
        <f t="shared" si="2"/>
        <v>0</v>
      </c>
      <c r="Q19" s="414">
        <v>0</v>
      </c>
      <c r="R19" s="415"/>
      <c r="S19" s="432">
        <f t="shared" si="3"/>
        <v>0</v>
      </c>
      <c r="T19" s="414">
        <v>0</v>
      </c>
      <c r="U19" s="415"/>
      <c r="V19" s="432">
        <f t="shared" si="4"/>
        <v>0</v>
      </c>
      <c r="W19" s="1203">
        <v>0</v>
      </c>
      <c r="X19" s="1203">
        <v>0</v>
      </c>
      <c r="Y19" s="1214">
        <v>0</v>
      </c>
    </row>
    <row r="20" spans="1:25" ht="12.75">
      <c r="A20" s="765" t="s">
        <v>505</v>
      </c>
      <c r="B20" s="414"/>
      <c r="C20" s="415">
        <v>9698337</v>
      </c>
      <c r="D20" s="432">
        <v>9698337</v>
      </c>
      <c r="E20" s="414">
        <v>9989260</v>
      </c>
      <c r="F20" s="415">
        <v>181232028</v>
      </c>
      <c r="G20" s="432">
        <v>191221288</v>
      </c>
      <c r="H20" s="414">
        <v>9989260</v>
      </c>
      <c r="I20" s="415">
        <v>181232028</v>
      </c>
      <c r="J20" s="432">
        <f t="shared" si="0"/>
        <v>191221288</v>
      </c>
      <c r="K20" s="414">
        <v>9989260</v>
      </c>
      <c r="L20" s="415">
        <v>181232028</v>
      </c>
      <c r="M20" s="432">
        <f t="shared" si="1"/>
        <v>191221288</v>
      </c>
      <c r="N20" s="414">
        <v>9989260</v>
      </c>
      <c r="O20" s="415">
        <v>181232028</v>
      </c>
      <c r="P20" s="432">
        <f t="shared" si="2"/>
        <v>191221288</v>
      </c>
      <c r="Q20" s="414">
        <v>9989260</v>
      </c>
      <c r="R20" s="415">
        <v>181232028</v>
      </c>
      <c r="S20" s="432">
        <f t="shared" si="3"/>
        <v>191221288</v>
      </c>
      <c r="T20" s="414">
        <v>9989260</v>
      </c>
      <c r="U20" s="415">
        <v>181232028</v>
      </c>
      <c r="V20" s="432">
        <f t="shared" si="4"/>
        <v>191221288</v>
      </c>
      <c r="W20" s="1203">
        <f aca="true" t="shared" si="9" ref="W20:W26">SUM(T20/Q20)*100</f>
        <v>100</v>
      </c>
      <c r="X20" s="1203">
        <f t="shared" si="7"/>
        <v>100</v>
      </c>
      <c r="Y20" s="1214">
        <f t="shared" si="8"/>
        <v>100</v>
      </c>
    </row>
    <row r="21" spans="1:25" ht="12.75">
      <c r="A21" s="1207" t="s">
        <v>471</v>
      </c>
      <c r="B21" s="414">
        <v>379030000</v>
      </c>
      <c r="C21" s="415"/>
      <c r="D21" s="432">
        <v>379030000</v>
      </c>
      <c r="E21" s="414">
        <v>392310045</v>
      </c>
      <c r="F21" s="415"/>
      <c r="G21" s="432">
        <v>392310045</v>
      </c>
      <c r="H21" s="414">
        <v>392819840</v>
      </c>
      <c r="I21" s="415"/>
      <c r="J21" s="432">
        <f t="shared" si="0"/>
        <v>392819840</v>
      </c>
      <c r="K21" s="414">
        <v>403993443</v>
      </c>
      <c r="L21" s="415"/>
      <c r="M21" s="432">
        <f t="shared" si="1"/>
        <v>403993443</v>
      </c>
      <c r="N21" s="414">
        <v>405343139</v>
      </c>
      <c r="O21" s="415"/>
      <c r="P21" s="432">
        <f t="shared" si="2"/>
        <v>405343139</v>
      </c>
      <c r="Q21" s="414">
        <v>390742856</v>
      </c>
      <c r="R21" s="415"/>
      <c r="S21" s="432">
        <f t="shared" si="3"/>
        <v>390742856</v>
      </c>
      <c r="T21" s="414">
        <v>390742856</v>
      </c>
      <c r="U21" s="415"/>
      <c r="V21" s="432">
        <f t="shared" si="4"/>
        <v>390742856</v>
      </c>
      <c r="W21" s="1208">
        <f t="shared" si="9"/>
        <v>100</v>
      </c>
      <c r="X21" s="1208">
        <v>0</v>
      </c>
      <c r="Y21" s="1216">
        <f t="shared" si="8"/>
        <v>100</v>
      </c>
    </row>
    <row r="22" spans="1:25" ht="13.5" thickBot="1">
      <c r="A22" s="818" t="s">
        <v>1479</v>
      </c>
      <c r="B22" s="855"/>
      <c r="C22" s="865"/>
      <c r="D22" s="860"/>
      <c r="E22" s="855"/>
      <c r="F22" s="865"/>
      <c r="G22" s="860"/>
      <c r="H22" s="855"/>
      <c r="I22" s="865"/>
      <c r="J22" s="860"/>
      <c r="K22" s="855"/>
      <c r="L22" s="865"/>
      <c r="M22" s="860"/>
      <c r="N22" s="855"/>
      <c r="O22" s="865"/>
      <c r="P22" s="860"/>
      <c r="Q22" s="855">
        <v>10298810</v>
      </c>
      <c r="R22" s="865"/>
      <c r="S22" s="860">
        <f t="shared" si="3"/>
        <v>10298810</v>
      </c>
      <c r="T22" s="855">
        <v>10298810</v>
      </c>
      <c r="U22" s="865"/>
      <c r="V22" s="860">
        <f t="shared" si="4"/>
        <v>10298810</v>
      </c>
      <c r="W22" s="1209">
        <f t="shared" si="9"/>
        <v>100</v>
      </c>
      <c r="X22" s="1209">
        <v>0</v>
      </c>
      <c r="Y22" s="1217">
        <f t="shared" si="8"/>
        <v>100</v>
      </c>
    </row>
    <row r="23" spans="1:25" s="1" customFormat="1" ht="13.5" thickBot="1">
      <c r="A23" s="817" t="s">
        <v>669</v>
      </c>
      <c r="B23" s="856">
        <v>379030000</v>
      </c>
      <c r="C23" s="421">
        <v>9698337</v>
      </c>
      <c r="D23" s="861">
        <v>388728337</v>
      </c>
      <c r="E23" s="856">
        <v>402299305</v>
      </c>
      <c r="F23" s="421">
        <v>221932028</v>
      </c>
      <c r="G23" s="861">
        <v>624231333</v>
      </c>
      <c r="H23" s="856">
        <f>SUM(H18:H21)</f>
        <v>402809100</v>
      </c>
      <c r="I23" s="421">
        <f>SUM(I18:I21)</f>
        <v>221932028</v>
      </c>
      <c r="J23" s="861">
        <f t="shared" si="0"/>
        <v>624741128</v>
      </c>
      <c r="K23" s="856">
        <f>SUM(K18:K21)</f>
        <v>413982703</v>
      </c>
      <c r="L23" s="421">
        <f>SUM(L18:L21)</f>
        <v>221932028</v>
      </c>
      <c r="M23" s="861">
        <f t="shared" si="1"/>
        <v>635914731</v>
      </c>
      <c r="N23" s="856">
        <f>SUM(N18:N21)</f>
        <v>415332399</v>
      </c>
      <c r="O23" s="421">
        <f>SUM(O18:O21)</f>
        <v>221932028</v>
      </c>
      <c r="P23" s="861">
        <f t="shared" si="2"/>
        <v>637264427</v>
      </c>
      <c r="Q23" s="856">
        <f>SUM(Q18:Q22)</f>
        <v>411030926</v>
      </c>
      <c r="R23" s="421">
        <f>SUM(R18:R21)</f>
        <v>221932028</v>
      </c>
      <c r="S23" s="861">
        <f t="shared" si="3"/>
        <v>632962954</v>
      </c>
      <c r="T23" s="856">
        <f>SUM(T18:T22)</f>
        <v>411030926</v>
      </c>
      <c r="U23" s="421">
        <f>SUM(U18:U21)</f>
        <v>201932028</v>
      </c>
      <c r="V23" s="861">
        <f t="shared" si="4"/>
        <v>612962954</v>
      </c>
      <c r="W23" s="1210">
        <f t="shared" si="9"/>
        <v>100</v>
      </c>
      <c r="X23" s="1210">
        <f t="shared" si="7"/>
        <v>90.98823176616942</v>
      </c>
      <c r="Y23" s="1218">
        <f t="shared" si="8"/>
        <v>96.84025741576022</v>
      </c>
    </row>
    <row r="24" spans="1:25" s="1" customFormat="1" ht="13.5" thickBot="1">
      <c r="A24" s="756" t="s">
        <v>683</v>
      </c>
      <c r="B24" s="418">
        <v>1025454000</v>
      </c>
      <c r="C24" s="420">
        <v>114329000</v>
      </c>
      <c r="D24" s="427">
        <v>1139783000</v>
      </c>
      <c r="E24" s="418">
        <v>1057194788</v>
      </c>
      <c r="F24" s="420">
        <v>326878218</v>
      </c>
      <c r="G24" s="427">
        <v>1384073006</v>
      </c>
      <c r="H24" s="418">
        <f>SUM(H17+H23)</f>
        <v>1116856330</v>
      </c>
      <c r="I24" s="420">
        <f>SUM(I17+I23)</f>
        <v>329756029</v>
      </c>
      <c r="J24" s="427">
        <f t="shared" si="0"/>
        <v>1446612359</v>
      </c>
      <c r="K24" s="418">
        <f>SUM(K17+K23)</f>
        <v>1176225101</v>
      </c>
      <c r="L24" s="420">
        <f>SUM(L17+L23)</f>
        <v>308780029</v>
      </c>
      <c r="M24" s="427">
        <f t="shared" si="1"/>
        <v>1485005130</v>
      </c>
      <c r="N24" s="418">
        <f>SUM(N17+N23)</f>
        <v>1185516768</v>
      </c>
      <c r="O24" s="420">
        <f>SUM(O17+O23)</f>
        <v>484671242</v>
      </c>
      <c r="P24" s="427">
        <f t="shared" si="2"/>
        <v>1670188010</v>
      </c>
      <c r="Q24" s="418">
        <f>SUM(Q17+Q23)</f>
        <v>1220500278</v>
      </c>
      <c r="R24" s="420">
        <f>SUM(R17+R23)</f>
        <v>498802748</v>
      </c>
      <c r="S24" s="427">
        <f t="shared" si="3"/>
        <v>1719303026</v>
      </c>
      <c r="T24" s="418">
        <f>SUM(T17+T23)</f>
        <v>1299985453</v>
      </c>
      <c r="U24" s="420">
        <f>SUM(U17+U23)</f>
        <v>369904725</v>
      </c>
      <c r="V24" s="427">
        <f t="shared" si="4"/>
        <v>1669890178</v>
      </c>
      <c r="W24" s="1211">
        <f t="shared" si="9"/>
        <v>106.5125077341441</v>
      </c>
      <c r="X24" s="1211">
        <f t="shared" si="7"/>
        <v>74.15851786766821</v>
      </c>
      <c r="Y24" s="1212">
        <f t="shared" si="8"/>
        <v>97.1259954032094</v>
      </c>
    </row>
    <row r="25" spans="1:25" ht="13.5" thickBot="1">
      <c r="A25" s="767" t="s">
        <v>471</v>
      </c>
      <c r="B25" s="853">
        <v>-379030000</v>
      </c>
      <c r="C25" s="863"/>
      <c r="D25" s="858">
        <v>-379030000</v>
      </c>
      <c r="E25" s="853">
        <v>-392310045</v>
      </c>
      <c r="F25" s="863"/>
      <c r="G25" s="858">
        <v>-392310045</v>
      </c>
      <c r="H25" s="853">
        <v>-392819840</v>
      </c>
      <c r="I25" s="863"/>
      <c r="J25" s="859">
        <f t="shared" si="0"/>
        <v>-392819840</v>
      </c>
      <c r="K25" s="853">
        <v>-403993443</v>
      </c>
      <c r="L25" s="863"/>
      <c r="M25" s="859">
        <f t="shared" si="1"/>
        <v>-403993443</v>
      </c>
      <c r="N25" s="853">
        <v>-405343139</v>
      </c>
      <c r="O25" s="863"/>
      <c r="P25" s="859">
        <f t="shared" si="2"/>
        <v>-405343139</v>
      </c>
      <c r="Q25" s="853">
        <v>-390742856</v>
      </c>
      <c r="R25" s="863"/>
      <c r="S25" s="859">
        <f t="shared" si="3"/>
        <v>-390742856</v>
      </c>
      <c r="T25" s="853">
        <v>-390742856</v>
      </c>
      <c r="U25" s="863"/>
      <c r="V25" s="859">
        <f t="shared" si="4"/>
        <v>-390742856</v>
      </c>
      <c r="W25" s="1204">
        <f t="shared" si="9"/>
        <v>100</v>
      </c>
      <c r="X25" s="1204">
        <v>0</v>
      </c>
      <c r="Y25" s="1215">
        <f>SUM(V25/S25)*100</f>
        <v>100</v>
      </c>
    </row>
    <row r="26" spans="1:25" s="1" customFormat="1" ht="13.5" thickBot="1">
      <c r="A26" s="757" t="s">
        <v>466</v>
      </c>
      <c r="B26" s="418">
        <v>646424000</v>
      </c>
      <c r="C26" s="420">
        <v>114329000</v>
      </c>
      <c r="D26" s="427">
        <v>760753000</v>
      </c>
      <c r="E26" s="418">
        <v>664884743</v>
      </c>
      <c r="F26" s="420">
        <v>326878218</v>
      </c>
      <c r="G26" s="427">
        <v>991762961</v>
      </c>
      <c r="H26" s="418">
        <f>SUM(H24:H25)</f>
        <v>724036490</v>
      </c>
      <c r="I26" s="420">
        <f>SUM(I24:I25)</f>
        <v>329756029</v>
      </c>
      <c r="J26" s="427">
        <f t="shared" si="0"/>
        <v>1053792519</v>
      </c>
      <c r="K26" s="418">
        <f>SUM(K24:K25)</f>
        <v>772231658</v>
      </c>
      <c r="L26" s="420">
        <f>SUM(L24:L25)</f>
        <v>308780029</v>
      </c>
      <c r="M26" s="427">
        <f t="shared" si="1"/>
        <v>1081011687</v>
      </c>
      <c r="N26" s="418">
        <f>SUM(N24:N25)</f>
        <v>780173629</v>
      </c>
      <c r="O26" s="420">
        <f>SUM(O24:O25)</f>
        <v>484671242</v>
      </c>
      <c r="P26" s="427">
        <f t="shared" si="2"/>
        <v>1264844871</v>
      </c>
      <c r="Q26" s="418">
        <f>SUM(Q24:Q25)</f>
        <v>829757422</v>
      </c>
      <c r="R26" s="420">
        <f>SUM(R24:R25)</f>
        <v>498802748</v>
      </c>
      <c r="S26" s="427">
        <f t="shared" si="3"/>
        <v>1328560170</v>
      </c>
      <c r="T26" s="418">
        <f>SUM(T24:T25)</f>
        <v>909242597</v>
      </c>
      <c r="U26" s="420">
        <f>SUM(U24:U25)</f>
        <v>369904725</v>
      </c>
      <c r="V26" s="427">
        <f t="shared" si="4"/>
        <v>1279147322</v>
      </c>
      <c r="W26" s="1211">
        <f t="shared" si="9"/>
        <v>109.57932678787175</v>
      </c>
      <c r="X26" s="1211">
        <f>SUM(U26/R26)*100</f>
        <v>74.15851786766821</v>
      </c>
      <c r="Y26" s="1212">
        <f>SUM(V26/S26)*100</f>
        <v>96.28072185846125</v>
      </c>
    </row>
    <row r="27" spans="1:25" ht="16.5" thickBot="1">
      <c r="A27" s="422"/>
      <c r="B27" s="423"/>
      <c r="C27" s="423"/>
      <c r="D27" s="748"/>
      <c r="E27" s="423"/>
      <c r="F27" s="423"/>
      <c r="G27" s="748"/>
      <c r="H27" s="423"/>
      <c r="I27" s="423"/>
      <c r="J27" s="748"/>
      <c r="K27" s="423"/>
      <c r="L27" s="423"/>
      <c r="M27" s="748"/>
      <c r="N27" s="423"/>
      <c r="O27" s="423"/>
      <c r="P27" s="748"/>
      <c r="Q27" s="423"/>
      <c r="R27" s="423"/>
      <c r="S27" s="748"/>
      <c r="T27" s="423"/>
      <c r="U27" s="423"/>
      <c r="V27" s="748"/>
      <c r="W27" s="423"/>
      <c r="X27" s="423"/>
      <c r="Y27" s="748"/>
    </row>
    <row r="28" spans="1:25" ht="21.75" customHeight="1" thickBot="1">
      <c r="A28" s="819" t="s">
        <v>1336</v>
      </c>
      <c r="B28" s="2191" t="s">
        <v>684</v>
      </c>
      <c r="C28" s="2188"/>
      <c r="D28" s="2189"/>
      <c r="E28" s="2188" t="s">
        <v>1397</v>
      </c>
      <c r="F28" s="2188"/>
      <c r="G28" s="2189"/>
      <c r="H28" s="2188" t="s">
        <v>1398</v>
      </c>
      <c r="I28" s="2188"/>
      <c r="J28" s="2189"/>
      <c r="K28" s="2188" t="s">
        <v>1399</v>
      </c>
      <c r="L28" s="2188"/>
      <c r="M28" s="2189"/>
      <c r="N28" s="2188" t="s">
        <v>1134</v>
      </c>
      <c r="O28" s="2188"/>
      <c r="P28" s="2189"/>
      <c r="Q28" s="2188" t="s">
        <v>1077</v>
      </c>
      <c r="R28" s="2188"/>
      <c r="S28" s="2189"/>
      <c r="T28" s="2188" t="s">
        <v>280</v>
      </c>
      <c r="U28" s="2188"/>
      <c r="V28" s="2189"/>
      <c r="W28" s="2191" t="s">
        <v>280</v>
      </c>
      <c r="X28" s="2188"/>
      <c r="Y28" s="2189"/>
    </row>
    <row r="29" spans="1:25" ht="22.5" thickBot="1">
      <c r="A29" s="749" t="s">
        <v>1334</v>
      </c>
      <c r="B29" s="852" t="s">
        <v>1072</v>
      </c>
      <c r="C29" s="862" t="s">
        <v>1073</v>
      </c>
      <c r="D29" s="866" t="s">
        <v>1338</v>
      </c>
      <c r="E29" s="852" t="s">
        <v>1072</v>
      </c>
      <c r="F29" s="862" t="s">
        <v>1073</v>
      </c>
      <c r="G29" s="857" t="s">
        <v>1338</v>
      </c>
      <c r="H29" s="852" t="s">
        <v>1072</v>
      </c>
      <c r="I29" s="862" t="s">
        <v>1073</v>
      </c>
      <c r="J29" s="857" t="s">
        <v>1338</v>
      </c>
      <c r="K29" s="852" t="s">
        <v>1072</v>
      </c>
      <c r="L29" s="862" t="s">
        <v>1073</v>
      </c>
      <c r="M29" s="857" t="s">
        <v>1338</v>
      </c>
      <c r="N29" s="852" t="s">
        <v>1072</v>
      </c>
      <c r="O29" s="862" t="s">
        <v>1073</v>
      </c>
      <c r="P29" s="857" t="s">
        <v>1338</v>
      </c>
      <c r="Q29" s="852" t="s">
        <v>1072</v>
      </c>
      <c r="R29" s="862" t="s">
        <v>1073</v>
      </c>
      <c r="S29" s="857" t="s">
        <v>1338</v>
      </c>
      <c r="T29" s="852" t="s">
        <v>1072</v>
      </c>
      <c r="U29" s="862" t="s">
        <v>1073</v>
      </c>
      <c r="V29" s="857" t="s">
        <v>1338</v>
      </c>
      <c r="W29" s="852" t="s">
        <v>1072</v>
      </c>
      <c r="X29" s="862" t="s">
        <v>1073</v>
      </c>
      <c r="Y29" s="857" t="s">
        <v>1338</v>
      </c>
    </row>
    <row r="30" spans="1:25" ht="12.75">
      <c r="A30" s="424" t="s">
        <v>1383</v>
      </c>
      <c r="B30" s="429">
        <v>304886000</v>
      </c>
      <c r="C30" s="433"/>
      <c r="D30" s="431">
        <v>304886000</v>
      </c>
      <c r="E30" s="429">
        <v>306206000</v>
      </c>
      <c r="F30" s="433"/>
      <c r="G30" s="431">
        <v>306206000</v>
      </c>
      <c r="H30" s="429">
        <v>343941000</v>
      </c>
      <c r="I30" s="433"/>
      <c r="J30" s="431">
        <f>SUM(H30:I30)</f>
        <v>343941000</v>
      </c>
      <c r="K30" s="429">
        <v>374606507</v>
      </c>
      <c r="L30" s="433"/>
      <c r="M30" s="431">
        <f>SUM(K30:L30)</f>
        <v>374606507</v>
      </c>
      <c r="N30" s="429">
        <v>374183367</v>
      </c>
      <c r="O30" s="433"/>
      <c r="P30" s="431">
        <f>SUM(N30:O30)</f>
        <v>374183367</v>
      </c>
      <c r="Q30" s="429">
        <v>362036942</v>
      </c>
      <c r="R30" s="433"/>
      <c r="S30" s="431">
        <f>SUM(Q30:R30)</f>
        <v>362036942</v>
      </c>
      <c r="T30" s="429">
        <v>362036939</v>
      </c>
      <c r="U30" s="433"/>
      <c r="V30" s="431">
        <f>SUM(T30:U30)</f>
        <v>362036939</v>
      </c>
      <c r="W30" s="1203">
        <f aca="true" t="shared" si="10" ref="W30:W40">SUM(T30/Q30)*100</f>
        <v>99.99999917135528</v>
      </c>
      <c r="X30" s="1203">
        <v>0</v>
      </c>
      <c r="Y30" s="1214">
        <f aca="true" t="shared" si="11" ref="Y30:Y40">SUM(V30/S30)*100</f>
        <v>99.99999917135528</v>
      </c>
    </row>
    <row r="31" spans="1:25" ht="12.75">
      <c r="A31" s="426" t="s">
        <v>1384</v>
      </c>
      <c r="B31" s="414">
        <v>74988000</v>
      </c>
      <c r="C31" s="415"/>
      <c r="D31" s="432">
        <v>74988000</v>
      </c>
      <c r="E31" s="414">
        <v>75344400</v>
      </c>
      <c r="F31" s="415"/>
      <c r="G31" s="432">
        <v>75344400</v>
      </c>
      <c r="H31" s="414">
        <v>80255400</v>
      </c>
      <c r="I31" s="415"/>
      <c r="J31" s="432">
        <f aca="true" t="shared" si="12" ref="J31:J47">SUM(H31:I31)</f>
        <v>80255400</v>
      </c>
      <c r="K31" s="414">
        <v>88630590</v>
      </c>
      <c r="L31" s="415"/>
      <c r="M31" s="432">
        <f aca="true" t="shared" si="13" ref="M31:M47">SUM(K31:L31)</f>
        <v>88630590</v>
      </c>
      <c r="N31" s="414">
        <v>88556814</v>
      </c>
      <c r="O31" s="415"/>
      <c r="P31" s="432">
        <f aca="true" t="shared" si="14" ref="P31:P47">SUM(N31:O31)</f>
        <v>88556814</v>
      </c>
      <c r="Q31" s="414">
        <v>88734579</v>
      </c>
      <c r="R31" s="415"/>
      <c r="S31" s="432">
        <f aca="true" t="shared" si="15" ref="S31:S42">SUM(Q31:R31)</f>
        <v>88734579</v>
      </c>
      <c r="T31" s="414">
        <v>88734579</v>
      </c>
      <c r="U31" s="415"/>
      <c r="V31" s="432">
        <f aca="true" t="shared" si="16" ref="V31:V42">SUM(T31:U31)</f>
        <v>88734579</v>
      </c>
      <c r="W31" s="1203">
        <f t="shared" si="10"/>
        <v>100</v>
      </c>
      <c r="X31" s="1203">
        <v>0</v>
      </c>
      <c r="Y31" s="1214">
        <f t="shared" si="11"/>
        <v>100</v>
      </c>
    </row>
    <row r="32" spans="1:25" ht="12.75">
      <c r="A32" s="426" t="s">
        <v>1385</v>
      </c>
      <c r="B32" s="414">
        <v>221560000</v>
      </c>
      <c r="C32" s="415"/>
      <c r="D32" s="432">
        <v>221560000</v>
      </c>
      <c r="E32" s="414">
        <v>227345083</v>
      </c>
      <c r="F32" s="415"/>
      <c r="G32" s="432">
        <v>227345083</v>
      </c>
      <c r="H32" s="414">
        <v>232114166</v>
      </c>
      <c r="I32" s="415"/>
      <c r="J32" s="432">
        <f t="shared" si="12"/>
        <v>232114166</v>
      </c>
      <c r="K32" s="414">
        <v>238305890</v>
      </c>
      <c r="L32" s="415"/>
      <c r="M32" s="432">
        <f t="shared" si="13"/>
        <v>238305890</v>
      </c>
      <c r="N32" s="414">
        <v>241973874</v>
      </c>
      <c r="O32" s="415"/>
      <c r="P32" s="432">
        <f t="shared" si="14"/>
        <v>241973874</v>
      </c>
      <c r="Q32" s="414">
        <v>241168245</v>
      </c>
      <c r="R32" s="415"/>
      <c r="S32" s="432">
        <f t="shared" si="15"/>
        <v>241168245</v>
      </c>
      <c r="T32" s="414">
        <v>217389485</v>
      </c>
      <c r="U32" s="415"/>
      <c r="V32" s="432">
        <f t="shared" si="16"/>
        <v>217389485</v>
      </c>
      <c r="W32" s="1203">
        <f t="shared" si="10"/>
        <v>90.14017786628584</v>
      </c>
      <c r="X32" s="1203">
        <v>0</v>
      </c>
      <c r="Y32" s="1214">
        <f t="shared" si="11"/>
        <v>90.14017786628584</v>
      </c>
    </row>
    <row r="33" spans="1:25" ht="12.75">
      <c r="A33" s="426" t="s">
        <v>1403</v>
      </c>
      <c r="B33" s="414">
        <v>12221000</v>
      </c>
      <c r="C33" s="415"/>
      <c r="D33" s="432">
        <v>12221000</v>
      </c>
      <c r="E33" s="414">
        <v>12221000</v>
      </c>
      <c r="F33" s="415"/>
      <c r="G33" s="432">
        <v>12221000</v>
      </c>
      <c r="H33" s="414">
        <v>12221000</v>
      </c>
      <c r="I33" s="415"/>
      <c r="J33" s="432">
        <f t="shared" si="12"/>
        <v>12221000</v>
      </c>
      <c r="K33" s="414">
        <v>13781200</v>
      </c>
      <c r="L33" s="415"/>
      <c r="M33" s="432">
        <f t="shared" si="13"/>
        <v>13781200</v>
      </c>
      <c r="N33" s="414">
        <v>13781200</v>
      </c>
      <c r="O33" s="415"/>
      <c r="P33" s="432">
        <f t="shared" si="14"/>
        <v>13781200</v>
      </c>
      <c r="Q33" s="414">
        <v>13977500</v>
      </c>
      <c r="R33" s="415"/>
      <c r="S33" s="432">
        <f t="shared" si="15"/>
        <v>13977500</v>
      </c>
      <c r="T33" s="414">
        <v>13977500</v>
      </c>
      <c r="U33" s="415"/>
      <c r="V33" s="432">
        <f t="shared" si="16"/>
        <v>13977500</v>
      </c>
      <c r="W33" s="1203">
        <f t="shared" si="10"/>
        <v>100</v>
      </c>
      <c r="X33" s="1203">
        <v>0</v>
      </c>
      <c r="Y33" s="1214">
        <f t="shared" si="11"/>
        <v>100</v>
      </c>
    </row>
    <row r="34" spans="1:25" ht="12.75">
      <c r="A34" s="755" t="s">
        <v>740</v>
      </c>
      <c r="B34" s="414">
        <v>32769000</v>
      </c>
      <c r="C34" s="415"/>
      <c r="D34" s="432">
        <v>32769000</v>
      </c>
      <c r="E34" s="414">
        <v>33779000</v>
      </c>
      <c r="F34" s="415"/>
      <c r="G34" s="432">
        <v>33779000</v>
      </c>
      <c r="H34" s="414">
        <v>45317624</v>
      </c>
      <c r="I34" s="415"/>
      <c r="J34" s="432">
        <f t="shared" si="12"/>
        <v>45317624</v>
      </c>
      <c r="K34" s="414">
        <v>46381892</v>
      </c>
      <c r="L34" s="415"/>
      <c r="M34" s="432">
        <f t="shared" si="13"/>
        <v>46381892</v>
      </c>
      <c r="N34" s="414">
        <v>48381892</v>
      </c>
      <c r="O34" s="415"/>
      <c r="P34" s="432">
        <f t="shared" si="14"/>
        <v>48381892</v>
      </c>
      <c r="Q34" s="414">
        <v>48381892</v>
      </c>
      <c r="R34" s="415"/>
      <c r="S34" s="432">
        <f t="shared" si="15"/>
        <v>48381892</v>
      </c>
      <c r="T34" s="414">
        <v>47858061</v>
      </c>
      <c r="U34" s="415"/>
      <c r="V34" s="432">
        <f t="shared" si="16"/>
        <v>47858061</v>
      </c>
      <c r="W34" s="1203">
        <f t="shared" si="10"/>
        <v>98.91729947229017</v>
      </c>
      <c r="X34" s="1203">
        <v>0</v>
      </c>
      <c r="Y34" s="1214">
        <f t="shared" si="11"/>
        <v>98.91729947229017</v>
      </c>
    </row>
    <row r="35" spans="1:25" ht="12.75">
      <c r="A35" s="754" t="s">
        <v>1382</v>
      </c>
      <c r="B35" s="414"/>
      <c r="C35" s="415">
        <v>6444000</v>
      </c>
      <c r="D35" s="432">
        <v>6444000</v>
      </c>
      <c r="E35" s="414"/>
      <c r="F35" s="415">
        <v>114062511</v>
      </c>
      <c r="G35" s="432">
        <v>114062511</v>
      </c>
      <c r="H35" s="414">
        <v>198040</v>
      </c>
      <c r="I35" s="415">
        <v>78010882</v>
      </c>
      <c r="J35" s="432">
        <f t="shared" si="12"/>
        <v>78208922</v>
      </c>
      <c r="K35" s="414">
        <v>536319</v>
      </c>
      <c r="L35" s="415">
        <v>44070200</v>
      </c>
      <c r="M35" s="432">
        <f t="shared" si="13"/>
        <v>44606519</v>
      </c>
      <c r="N35" s="414">
        <v>3307222</v>
      </c>
      <c r="O35" s="415">
        <v>12555349</v>
      </c>
      <c r="P35" s="432">
        <f t="shared" si="14"/>
        <v>15862571</v>
      </c>
      <c r="Q35" s="414">
        <v>65469004</v>
      </c>
      <c r="R35" s="415">
        <v>31455105</v>
      </c>
      <c r="S35" s="432">
        <f t="shared" si="15"/>
        <v>96924109</v>
      </c>
      <c r="T35" s="414"/>
      <c r="U35" s="415"/>
      <c r="V35" s="432">
        <f t="shared" si="16"/>
        <v>0</v>
      </c>
      <c r="W35" s="1203">
        <f t="shared" si="10"/>
        <v>0</v>
      </c>
      <c r="X35" s="1203">
        <f aca="true" t="shared" si="17" ref="X35:X40">SUM(U35/R35)*100</f>
        <v>0</v>
      </c>
      <c r="Y35" s="1214">
        <f t="shared" si="11"/>
        <v>0</v>
      </c>
    </row>
    <row r="36" spans="1:25" ht="12.75">
      <c r="A36" s="750" t="s">
        <v>1405</v>
      </c>
      <c r="B36" s="414"/>
      <c r="C36" s="415">
        <v>76134000</v>
      </c>
      <c r="D36" s="432">
        <v>76134000</v>
      </c>
      <c r="E36" s="414"/>
      <c r="F36" s="415">
        <v>115728754</v>
      </c>
      <c r="G36" s="432">
        <v>115728754</v>
      </c>
      <c r="H36" s="414"/>
      <c r="I36" s="415">
        <v>128922654</v>
      </c>
      <c r="J36" s="432">
        <f t="shared" si="12"/>
        <v>128922654</v>
      </c>
      <c r="K36" s="414"/>
      <c r="L36" s="415">
        <v>138587336</v>
      </c>
      <c r="M36" s="432">
        <f t="shared" si="13"/>
        <v>138587336</v>
      </c>
      <c r="N36" s="414"/>
      <c r="O36" s="415">
        <v>139919566</v>
      </c>
      <c r="P36" s="432">
        <f t="shared" si="14"/>
        <v>139919566</v>
      </c>
      <c r="Q36" s="414"/>
      <c r="R36" s="415">
        <v>135151316</v>
      </c>
      <c r="S36" s="432">
        <f t="shared" si="15"/>
        <v>135151316</v>
      </c>
      <c r="T36" s="414"/>
      <c r="U36" s="415">
        <v>112703035</v>
      </c>
      <c r="V36" s="432">
        <f t="shared" si="16"/>
        <v>112703035</v>
      </c>
      <c r="W36" s="1203">
        <v>0</v>
      </c>
      <c r="X36" s="1203">
        <f t="shared" si="17"/>
        <v>83.39026088358622</v>
      </c>
      <c r="Y36" s="1214">
        <f t="shared" si="11"/>
        <v>83.39026088358622</v>
      </c>
    </row>
    <row r="37" spans="1:25" ht="12.75">
      <c r="A37" s="750" t="s">
        <v>1404</v>
      </c>
      <c r="B37" s="414"/>
      <c r="C37" s="415">
        <v>20650000</v>
      </c>
      <c r="D37" s="432">
        <v>20650000</v>
      </c>
      <c r="E37" s="414"/>
      <c r="F37" s="415">
        <v>44823562</v>
      </c>
      <c r="G37" s="432">
        <v>44823562</v>
      </c>
      <c r="H37" s="414"/>
      <c r="I37" s="415">
        <v>70559102</v>
      </c>
      <c r="J37" s="432">
        <f t="shared" si="12"/>
        <v>70559102</v>
      </c>
      <c r="K37" s="414"/>
      <c r="L37" s="415">
        <v>73859102</v>
      </c>
      <c r="M37" s="432">
        <f t="shared" si="13"/>
        <v>73859102</v>
      </c>
      <c r="N37" s="414"/>
      <c r="O37" s="415">
        <v>79932936</v>
      </c>
      <c r="P37" s="432">
        <f t="shared" si="14"/>
        <v>79932936</v>
      </c>
      <c r="Q37" s="414"/>
      <c r="R37" s="415">
        <v>79932936</v>
      </c>
      <c r="S37" s="432">
        <f t="shared" si="15"/>
        <v>79932936</v>
      </c>
      <c r="T37" s="414"/>
      <c r="U37" s="415">
        <v>36039299</v>
      </c>
      <c r="V37" s="432">
        <f t="shared" si="16"/>
        <v>36039299</v>
      </c>
      <c r="W37" s="1203">
        <v>0</v>
      </c>
      <c r="X37" s="1203">
        <f t="shared" si="17"/>
        <v>45.086920115132514</v>
      </c>
      <c r="Y37" s="1214">
        <f t="shared" si="11"/>
        <v>45.086920115132514</v>
      </c>
    </row>
    <row r="38" spans="1:25" ht="12.75">
      <c r="A38" s="768" t="s">
        <v>488</v>
      </c>
      <c r="B38" s="414"/>
      <c r="C38" s="415">
        <v>0</v>
      </c>
      <c r="D38" s="432">
        <v>0</v>
      </c>
      <c r="E38" s="414"/>
      <c r="F38" s="415">
        <v>462391</v>
      </c>
      <c r="G38" s="432">
        <v>462391</v>
      </c>
      <c r="H38" s="414"/>
      <c r="I38" s="415">
        <v>462391</v>
      </c>
      <c r="J38" s="432">
        <f t="shared" si="12"/>
        <v>462391</v>
      </c>
      <c r="K38" s="414"/>
      <c r="L38" s="415">
        <v>462391</v>
      </c>
      <c r="M38" s="432">
        <f t="shared" si="13"/>
        <v>462391</v>
      </c>
      <c r="N38" s="414"/>
      <c r="O38" s="415">
        <v>462391</v>
      </c>
      <c r="P38" s="432">
        <f t="shared" si="14"/>
        <v>462391</v>
      </c>
      <c r="Q38" s="414"/>
      <c r="R38" s="415">
        <v>462391</v>
      </c>
      <c r="S38" s="432">
        <f t="shared" si="15"/>
        <v>462391</v>
      </c>
      <c r="T38" s="414"/>
      <c r="U38" s="415">
        <v>462391</v>
      </c>
      <c r="V38" s="432">
        <f t="shared" si="16"/>
        <v>462391</v>
      </c>
      <c r="W38" s="1203">
        <v>0</v>
      </c>
      <c r="X38" s="1203">
        <f t="shared" si="17"/>
        <v>100</v>
      </c>
      <c r="Y38" s="1214">
        <f t="shared" si="11"/>
        <v>100</v>
      </c>
    </row>
    <row r="39" spans="1:25" ht="13.5" thickBot="1">
      <c r="A39" s="769" t="s">
        <v>678</v>
      </c>
      <c r="B39" s="867"/>
      <c r="C39" s="869">
        <v>11101000</v>
      </c>
      <c r="D39" s="870">
        <v>11101000</v>
      </c>
      <c r="E39" s="867"/>
      <c r="F39" s="869">
        <v>11101000</v>
      </c>
      <c r="G39" s="870">
        <v>11101000</v>
      </c>
      <c r="H39" s="867"/>
      <c r="I39" s="869">
        <v>11101000</v>
      </c>
      <c r="J39" s="859">
        <f t="shared" si="12"/>
        <v>11101000</v>
      </c>
      <c r="K39" s="867"/>
      <c r="L39" s="869">
        <v>11101000</v>
      </c>
      <c r="M39" s="859">
        <f t="shared" si="13"/>
        <v>11101000</v>
      </c>
      <c r="N39" s="867"/>
      <c r="O39" s="869">
        <v>11101000</v>
      </c>
      <c r="P39" s="859">
        <f t="shared" si="14"/>
        <v>11101000</v>
      </c>
      <c r="Q39" s="867"/>
      <c r="R39" s="869">
        <v>11101000</v>
      </c>
      <c r="S39" s="859">
        <f t="shared" si="15"/>
        <v>11101000</v>
      </c>
      <c r="T39" s="867"/>
      <c r="U39" s="869"/>
      <c r="V39" s="859">
        <f t="shared" si="16"/>
        <v>0</v>
      </c>
      <c r="W39" s="1204">
        <v>0</v>
      </c>
      <c r="X39" s="1204">
        <f t="shared" si="17"/>
        <v>0</v>
      </c>
      <c r="Y39" s="1215">
        <f t="shared" si="11"/>
        <v>0</v>
      </c>
    </row>
    <row r="40" spans="1:25" s="1" customFormat="1" ht="13.5" thickBot="1">
      <c r="A40" s="758" t="s">
        <v>490</v>
      </c>
      <c r="B40" s="418">
        <v>646424000</v>
      </c>
      <c r="C40" s="420">
        <v>114329000</v>
      </c>
      <c r="D40" s="427">
        <v>760753000</v>
      </c>
      <c r="E40" s="418">
        <v>654895483</v>
      </c>
      <c r="F40" s="420">
        <v>286178218</v>
      </c>
      <c r="G40" s="427">
        <v>941073701</v>
      </c>
      <c r="H40" s="418">
        <f>SUM(H30:H39)</f>
        <v>714047230</v>
      </c>
      <c r="I40" s="420">
        <f>SUM(I30:I39)</f>
        <v>289056029</v>
      </c>
      <c r="J40" s="430">
        <f t="shared" si="12"/>
        <v>1003103259</v>
      </c>
      <c r="K40" s="418">
        <f>SUM(K30:K39)</f>
        <v>762242398</v>
      </c>
      <c r="L40" s="420">
        <f>SUM(L30:L39)</f>
        <v>268080029</v>
      </c>
      <c r="M40" s="430">
        <f t="shared" si="13"/>
        <v>1030322427</v>
      </c>
      <c r="N40" s="418">
        <f>SUM(N30:N39)</f>
        <v>770184369</v>
      </c>
      <c r="O40" s="420">
        <f>SUM(O30:O39)</f>
        <v>243971242</v>
      </c>
      <c r="P40" s="430">
        <f t="shared" si="14"/>
        <v>1014155611</v>
      </c>
      <c r="Q40" s="418">
        <f>SUM(Q30:Q39)</f>
        <v>819768162</v>
      </c>
      <c r="R40" s="420">
        <f>SUM(R30:R39)</f>
        <v>258102748</v>
      </c>
      <c r="S40" s="430">
        <f t="shared" si="15"/>
        <v>1077870910</v>
      </c>
      <c r="T40" s="418">
        <f>SUM(T30:T39)</f>
        <v>729996564</v>
      </c>
      <c r="U40" s="420">
        <f>SUM(U30:U39)</f>
        <v>149204725</v>
      </c>
      <c r="V40" s="430">
        <f t="shared" si="16"/>
        <v>879201289</v>
      </c>
      <c r="W40" s="1211">
        <f t="shared" si="10"/>
        <v>89.04914801997397</v>
      </c>
      <c r="X40" s="1211">
        <f t="shared" si="17"/>
        <v>57.808266729496424</v>
      </c>
      <c r="Y40" s="1212">
        <f t="shared" si="11"/>
        <v>81.56832890127816</v>
      </c>
    </row>
    <row r="41" spans="1:25" ht="12.75">
      <c r="A41" s="768" t="s">
        <v>492</v>
      </c>
      <c r="B41" s="854"/>
      <c r="C41" s="864"/>
      <c r="D41" s="859">
        <v>0</v>
      </c>
      <c r="E41" s="854"/>
      <c r="F41" s="864">
        <v>40700000</v>
      </c>
      <c r="G41" s="859">
        <v>40700000</v>
      </c>
      <c r="H41" s="854"/>
      <c r="I41" s="864">
        <v>40700000</v>
      </c>
      <c r="J41" s="431">
        <f t="shared" si="12"/>
        <v>40700000</v>
      </c>
      <c r="K41" s="854"/>
      <c r="L41" s="864">
        <v>40700000</v>
      </c>
      <c r="M41" s="431">
        <f t="shared" si="13"/>
        <v>40700000</v>
      </c>
      <c r="N41" s="854"/>
      <c r="O41" s="864">
        <v>240700000</v>
      </c>
      <c r="P41" s="431">
        <f t="shared" si="14"/>
        <v>240700000</v>
      </c>
      <c r="Q41" s="854"/>
      <c r="R41" s="864">
        <v>240700000</v>
      </c>
      <c r="S41" s="431">
        <f t="shared" si="15"/>
        <v>240700000</v>
      </c>
      <c r="T41" s="854"/>
      <c r="U41" s="864">
        <v>220700000</v>
      </c>
      <c r="V41" s="431">
        <f t="shared" si="16"/>
        <v>220700000</v>
      </c>
      <c r="W41" s="1203">
        <v>0</v>
      </c>
      <c r="X41" s="1203">
        <f>SUM(U41/R41)*100</f>
        <v>91.69090153718321</v>
      </c>
      <c r="Y41" s="1214">
        <f>SUM(V41/S41)*100</f>
        <v>91.69090153718321</v>
      </c>
    </row>
    <row r="42" spans="1:25" ht="12.75">
      <c r="A42" s="770" t="s">
        <v>1566</v>
      </c>
      <c r="B42" s="414"/>
      <c r="C42" s="415"/>
      <c r="D42" s="432">
        <v>0</v>
      </c>
      <c r="E42" s="414">
        <v>9989260</v>
      </c>
      <c r="F42" s="415"/>
      <c r="G42" s="432">
        <v>9989260</v>
      </c>
      <c r="H42" s="414">
        <v>9989260</v>
      </c>
      <c r="I42" s="415"/>
      <c r="J42" s="859">
        <f t="shared" si="12"/>
        <v>9989260</v>
      </c>
      <c r="K42" s="414">
        <v>9989260</v>
      </c>
      <c r="L42" s="415"/>
      <c r="M42" s="432">
        <f t="shared" si="13"/>
        <v>9989260</v>
      </c>
      <c r="N42" s="414">
        <v>9989260</v>
      </c>
      <c r="O42" s="415"/>
      <c r="P42" s="432">
        <f t="shared" si="14"/>
        <v>9989260</v>
      </c>
      <c r="Q42" s="414">
        <v>9989260</v>
      </c>
      <c r="R42" s="415"/>
      <c r="S42" s="432">
        <f t="shared" si="15"/>
        <v>9989260</v>
      </c>
      <c r="T42" s="414">
        <v>9989260</v>
      </c>
      <c r="U42" s="415"/>
      <c r="V42" s="432">
        <f t="shared" si="16"/>
        <v>9989260</v>
      </c>
      <c r="W42" s="1203">
        <f aca="true" t="shared" si="18" ref="W42:W47">SUM(T42/Q42)*100</f>
        <v>100</v>
      </c>
      <c r="X42" s="1203">
        <v>0</v>
      </c>
      <c r="Y42" s="1214">
        <f aca="true" t="shared" si="19" ref="Y42:Y47">SUM(V42/S42)*100</f>
        <v>100</v>
      </c>
    </row>
    <row r="43" spans="1:25" ht="13.5" thickBot="1">
      <c r="A43" s="769" t="s">
        <v>493</v>
      </c>
      <c r="B43" s="867">
        <v>379030000</v>
      </c>
      <c r="C43" s="869"/>
      <c r="D43" s="870">
        <v>379030000</v>
      </c>
      <c r="E43" s="867">
        <v>392310045</v>
      </c>
      <c r="F43" s="869"/>
      <c r="G43" s="870">
        <v>392310045</v>
      </c>
      <c r="H43" s="867">
        <v>392819840</v>
      </c>
      <c r="I43" s="869"/>
      <c r="J43" s="859">
        <f t="shared" si="12"/>
        <v>392819840</v>
      </c>
      <c r="K43" s="867">
        <v>403993443</v>
      </c>
      <c r="L43" s="869"/>
      <c r="M43" s="859">
        <f t="shared" si="13"/>
        <v>403993443</v>
      </c>
      <c r="N43" s="867">
        <v>405343139</v>
      </c>
      <c r="O43" s="869"/>
      <c r="P43" s="859">
        <f>SUM(N43:O43)</f>
        <v>405343139</v>
      </c>
      <c r="Q43" s="867">
        <v>390742856</v>
      </c>
      <c r="R43" s="869"/>
      <c r="S43" s="859">
        <f>SUM(Q43:R43)</f>
        <v>390742856</v>
      </c>
      <c r="T43" s="867">
        <v>390742856</v>
      </c>
      <c r="U43" s="869"/>
      <c r="V43" s="859">
        <f>SUM(T43:U43)</f>
        <v>390742856</v>
      </c>
      <c r="W43" s="1204">
        <f t="shared" si="18"/>
        <v>100</v>
      </c>
      <c r="X43" s="1204">
        <v>0</v>
      </c>
      <c r="Y43" s="1215">
        <f t="shared" si="19"/>
        <v>100</v>
      </c>
    </row>
    <row r="44" spans="1:25" s="1" customFormat="1" ht="13.5" thickBot="1">
      <c r="A44" s="760" t="s">
        <v>1406</v>
      </c>
      <c r="B44" s="418">
        <v>379030000</v>
      </c>
      <c r="C44" s="420">
        <v>0</v>
      </c>
      <c r="D44" s="427">
        <v>379030000</v>
      </c>
      <c r="E44" s="418">
        <v>402299305</v>
      </c>
      <c r="F44" s="420">
        <v>40700000</v>
      </c>
      <c r="G44" s="427">
        <v>442999305</v>
      </c>
      <c r="H44" s="418">
        <f>SUM(H41:H43)</f>
        <v>402809100</v>
      </c>
      <c r="I44" s="420">
        <f>SUM(I41:I43)</f>
        <v>40700000</v>
      </c>
      <c r="J44" s="430">
        <f t="shared" si="12"/>
        <v>443509100</v>
      </c>
      <c r="K44" s="418">
        <f>SUM(K41:K43)</f>
        <v>413982703</v>
      </c>
      <c r="L44" s="420">
        <f>SUM(L41:L43)</f>
        <v>40700000</v>
      </c>
      <c r="M44" s="430">
        <f t="shared" si="13"/>
        <v>454682703</v>
      </c>
      <c r="N44" s="418">
        <f>SUM(N41:N43)</f>
        <v>415332399</v>
      </c>
      <c r="O44" s="420">
        <f>SUM(O41:O43)</f>
        <v>240700000</v>
      </c>
      <c r="P44" s="430">
        <f t="shared" si="14"/>
        <v>656032399</v>
      </c>
      <c r="Q44" s="418">
        <f>SUM(Q41:Q43)</f>
        <v>400732116</v>
      </c>
      <c r="R44" s="420">
        <f>SUM(R41:R43)</f>
        <v>240700000</v>
      </c>
      <c r="S44" s="430">
        <f>SUM(Q44:R44)</f>
        <v>641432116</v>
      </c>
      <c r="T44" s="418">
        <f>SUM(T41:T43)</f>
        <v>400732116</v>
      </c>
      <c r="U44" s="420">
        <f>SUM(U41:U43)</f>
        <v>220700000</v>
      </c>
      <c r="V44" s="430">
        <f>SUM(T44:U44)</f>
        <v>621432116</v>
      </c>
      <c r="W44" s="1211">
        <f t="shared" si="18"/>
        <v>100</v>
      </c>
      <c r="X44" s="1211">
        <f>SUM(U44/R44)*100</f>
        <v>91.69090153718321</v>
      </c>
      <c r="Y44" s="1212">
        <f t="shared" si="19"/>
        <v>96.88197714128802</v>
      </c>
    </row>
    <row r="45" spans="1:25" s="1" customFormat="1" ht="13.5" thickBot="1">
      <c r="A45" s="759" t="s">
        <v>467</v>
      </c>
      <c r="B45" s="856">
        <v>1025454000</v>
      </c>
      <c r="C45" s="421">
        <v>114329000</v>
      </c>
      <c r="D45" s="861">
        <v>1139783000</v>
      </c>
      <c r="E45" s="856">
        <v>1057194788</v>
      </c>
      <c r="F45" s="421">
        <v>326878218</v>
      </c>
      <c r="G45" s="861">
        <v>1384073006</v>
      </c>
      <c r="H45" s="856">
        <f>SUM(H40+H44)</f>
        <v>1116856330</v>
      </c>
      <c r="I45" s="421">
        <f>SUM(I44,I40)</f>
        <v>329756029</v>
      </c>
      <c r="J45" s="430">
        <f t="shared" si="12"/>
        <v>1446612359</v>
      </c>
      <c r="K45" s="856">
        <f>SUM(K40+K44)</f>
        <v>1176225101</v>
      </c>
      <c r="L45" s="421">
        <f>SUM(L44,L40)</f>
        <v>308780029</v>
      </c>
      <c r="M45" s="430">
        <f t="shared" si="13"/>
        <v>1485005130</v>
      </c>
      <c r="N45" s="856">
        <f>SUM(N40+N44)</f>
        <v>1185516768</v>
      </c>
      <c r="O45" s="421">
        <f>SUM(O44,O40)</f>
        <v>484671242</v>
      </c>
      <c r="P45" s="430">
        <f t="shared" si="14"/>
        <v>1670188010</v>
      </c>
      <c r="Q45" s="856">
        <f>SUM(Q40+Q44)</f>
        <v>1220500278</v>
      </c>
      <c r="R45" s="421">
        <f>SUM(R44,R40)</f>
        <v>498802748</v>
      </c>
      <c r="S45" s="430">
        <f>SUM(Q45:R45)</f>
        <v>1719303026</v>
      </c>
      <c r="T45" s="856">
        <f>SUM(T40+T44)</f>
        <v>1130728680</v>
      </c>
      <c r="U45" s="421">
        <f>SUM(U44,U40)</f>
        <v>369904725</v>
      </c>
      <c r="V45" s="430">
        <f>SUM(T45:U45)</f>
        <v>1500633405</v>
      </c>
      <c r="W45" s="1211">
        <f t="shared" si="18"/>
        <v>92.64468844307792</v>
      </c>
      <c r="X45" s="1211">
        <f>SUM(U45/R45)*100</f>
        <v>74.15851786766821</v>
      </c>
      <c r="Y45" s="1212">
        <f t="shared" si="19"/>
        <v>87.28149618227916</v>
      </c>
    </row>
    <row r="46" spans="1:25" ht="13.5" thickBot="1">
      <c r="A46" s="771" t="s">
        <v>493</v>
      </c>
      <c r="B46" s="868">
        <v>-379030000</v>
      </c>
      <c r="C46" s="419"/>
      <c r="D46" s="872">
        <v>-379030000</v>
      </c>
      <c r="E46" s="868">
        <v>-392310045</v>
      </c>
      <c r="F46" s="419"/>
      <c r="G46" s="871">
        <v>-392310045</v>
      </c>
      <c r="H46" s="868">
        <v>-392819840</v>
      </c>
      <c r="I46" s="419"/>
      <c r="J46" s="431">
        <f t="shared" si="12"/>
        <v>-392819840</v>
      </c>
      <c r="K46" s="868">
        <v>-403993443</v>
      </c>
      <c r="L46" s="419"/>
      <c r="M46" s="431">
        <f t="shared" si="13"/>
        <v>-403993443</v>
      </c>
      <c r="N46" s="868">
        <v>-405343139</v>
      </c>
      <c r="O46" s="419"/>
      <c r="P46" s="431">
        <f>SUM(N46:O46)</f>
        <v>-405343139</v>
      </c>
      <c r="Q46" s="868">
        <v>-390742856</v>
      </c>
      <c r="R46" s="419"/>
      <c r="S46" s="431">
        <f>SUM(Q46:R46)</f>
        <v>-390742856</v>
      </c>
      <c r="T46" s="868">
        <v>-390742856</v>
      </c>
      <c r="U46" s="419"/>
      <c r="V46" s="431">
        <f>SUM(T46:U46)</f>
        <v>-390742856</v>
      </c>
      <c r="W46" s="1204">
        <f t="shared" si="18"/>
        <v>100</v>
      </c>
      <c r="X46" s="1204">
        <v>0</v>
      </c>
      <c r="Y46" s="1215">
        <f t="shared" si="19"/>
        <v>100</v>
      </c>
    </row>
    <row r="47" spans="1:25" s="1" customFormat="1" ht="13.5" thickBot="1">
      <c r="A47" s="758" t="s">
        <v>716</v>
      </c>
      <c r="B47" s="418">
        <v>646424000</v>
      </c>
      <c r="C47" s="420">
        <v>114329000</v>
      </c>
      <c r="D47" s="427">
        <v>760753000</v>
      </c>
      <c r="E47" s="418">
        <v>664884743</v>
      </c>
      <c r="F47" s="420">
        <v>326878218</v>
      </c>
      <c r="G47" s="427">
        <v>991762961</v>
      </c>
      <c r="H47" s="418">
        <f>SUM(H45:H46)</f>
        <v>724036490</v>
      </c>
      <c r="I47" s="420">
        <f>SUM(I45:I46)</f>
        <v>329756029</v>
      </c>
      <c r="J47" s="427">
        <f t="shared" si="12"/>
        <v>1053792519</v>
      </c>
      <c r="K47" s="418">
        <f>SUM(K45:K46)</f>
        <v>772231658</v>
      </c>
      <c r="L47" s="420">
        <f>SUM(L45:L46)</f>
        <v>308780029</v>
      </c>
      <c r="M47" s="427">
        <f t="shared" si="13"/>
        <v>1081011687</v>
      </c>
      <c r="N47" s="418">
        <f>SUM(N45:N46)</f>
        <v>780173629</v>
      </c>
      <c r="O47" s="420">
        <f>SUM(O45:O46)</f>
        <v>484671242</v>
      </c>
      <c r="P47" s="427">
        <f t="shared" si="14"/>
        <v>1264844871</v>
      </c>
      <c r="Q47" s="418">
        <f>SUM(Q45:Q46)</f>
        <v>829757422</v>
      </c>
      <c r="R47" s="420">
        <f>SUM(R45:R46)</f>
        <v>498802748</v>
      </c>
      <c r="S47" s="427">
        <f>SUM(Q47:R47)</f>
        <v>1328560170</v>
      </c>
      <c r="T47" s="418">
        <f>SUM(T45:T46)</f>
        <v>739985824</v>
      </c>
      <c r="U47" s="420">
        <f>SUM(U45:U46)</f>
        <v>369904725</v>
      </c>
      <c r="V47" s="427">
        <f>SUM(T47:U47)</f>
        <v>1109890549</v>
      </c>
      <c r="W47" s="1211">
        <f t="shared" si="18"/>
        <v>89.18098282464052</v>
      </c>
      <c r="X47" s="1211">
        <f>SUM(U47/R47)*100</f>
        <v>74.15851786766821</v>
      </c>
      <c r="Y47" s="1212">
        <f t="shared" si="19"/>
        <v>83.54085679085202</v>
      </c>
    </row>
  </sheetData>
  <sheetProtection/>
  <mergeCells count="19">
    <mergeCell ref="W6:Y6"/>
    <mergeCell ref="W28:Y28"/>
    <mergeCell ref="E28:G28"/>
    <mergeCell ref="Q6:S6"/>
    <mergeCell ref="Q28:S28"/>
    <mergeCell ref="N6:P6"/>
    <mergeCell ref="N28:P28"/>
    <mergeCell ref="K6:M6"/>
    <mergeCell ref="K28:M28"/>
    <mergeCell ref="T6:V6"/>
    <mergeCell ref="T28:V28"/>
    <mergeCell ref="A2:B2"/>
    <mergeCell ref="B6:D6"/>
    <mergeCell ref="E6:G6"/>
    <mergeCell ref="H6:J6"/>
    <mergeCell ref="A4:M4"/>
    <mergeCell ref="A3:M3"/>
    <mergeCell ref="H28:J28"/>
    <mergeCell ref="B28:D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9" r:id="rId1"/>
  <colBreaks count="1" manualBreakCount="1">
    <brk id="13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B1:H13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2" max="2" width="19.140625" style="1442" customWidth="1"/>
    <col min="3" max="3" width="54.8515625" style="1110" bestFit="1" customWidth="1"/>
    <col min="4" max="4" width="6.57421875" style="1534" bestFit="1" customWidth="1"/>
    <col min="5" max="5" width="2.7109375" style="1535" bestFit="1" customWidth="1"/>
    <col min="6" max="6" width="11.57421875" style="1110" bestFit="1" customWidth="1"/>
    <col min="7" max="7" width="12.28125" style="1442" customWidth="1"/>
    <col min="8" max="8" width="12.00390625" style="1110" bestFit="1" customWidth="1"/>
  </cols>
  <sheetData>
    <row r="1" spans="2:8" ht="12.75">
      <c r="B1" s="615" t="s">
        <v>441</v>
      </c>
      <c r="C1" s="615"/>
      <c r="F1" s="615"/>
      <c r="G1" s="615"/>
      <c r="H1" s="615"/>
    </row>
    <row r="3" spans="2:8" ht="15.75">
      <c r="B3" s="2301" t="s">
        <v>2021</v>
      </c>
      <c r="C3" s="2301"/>
      <c r="D3" s="2301"/>
      <c r="E3" s="2301"/>
      <c r="F3" s="2301"/>
      <c r="G3" s="2301"/>
      <c r="H3" s="2301"/>
    </row>
    <row r="4" spans="2:8" ht="15.75">
      <c r="B4" s="2302" t="s">
        <v>1173</v>
      </c>
      <c r="C4" s="2302"/>
      <c r="D4" s="2302"/>
      <c r="E4" s="2302"/>
      <c r="F4" s="2302"/>
      <c r="G4" s="2302"/>
      <c r="H4" s="2302"/>
    </row>
    <row r="5" spans="2:8" ht="13.5" thickBot="1">
      <c r="B5" s="1443"/>
      <c r="C5" s="1468"/>
      <c r="F5" s="1442"/>
      <c r="G5" s="2303" t="s">
        <v>326</v>
      </c>
      <c r="H5" s="2303"/>
    </row>
    <row r="6" spans="2:8" ht="28.5" customHeight="1" thickBot="1">
      <c r="B6" s="1444" t="s">
        <v>396</v>
      </c>
      <c r="C6" s="607" t="s">
        <v>328</v>
      </c>
      <c r="D6" s="1536"/>
      <c r="E6" s="1537"/>
      <c r="F6" s="1489" t="s">
        <v>329</v>
      </c>
      <c r="G6" s="1490" t="s">
        <v>330</v>
      </c>
      <c r="H6" s="608" t="s">
        <v>331</v>
      </c>
    </row>
    <row r="7" spans="2:8" ht="15.75">
      <c r="B7" s="1070" t="s">
        <v>332</v>
      </c>
      <c r="C7" s="1469"/>
      <c r="D7" s="1538"/>
      <c r="E7" s="1539"/>
      <c r="F7" s="1491"/>
      <c r="G7" s="1492"/>
      <c r="H7" s="1491"/>
    </row>
    <row r="8" spans="2:8" ht="12.75">
      <c r="B8" s="1446" t="s">
        <v>333</v>
      </c>
      <c r="C8" s="1470" t="s">
        <v>334</v>
      </c>
      <c r="D8" s="1540" t="s">
        <v>520</v>
      </c>
      <c r="E8" s="1463"/>
      <c r="F8" s="1493">
        <v>2355000</v>
      </c>
      <c r="G8" s="1494">
        <v>1284390</v>
      </c>
      <c r="H8" s="1493">
        <f>SUM(F8-G8)</f>
        <v>1070610</v>
      </c>
    </row>
    <row r="9" spans="2:8" ht="15.75">
      <c r="B9" s="1060" t="s">
        <v>335</v>
      </c>
      <c r="C9" s="1471"/>
      <c r="D9" s="1540"/>
      <c r="E9" s="1463"/>
      <c r="F9" s="1458"/>
      <c r="G9" s="1466"/>
      <c r="H9" s="1458"/>
    </row>
    <row r="10" spans="2:8" ht="12.75">
      <c r="B10" s="1446" t="s">
        <v>336</v>
      </c>
      <c r="C10" s="1470" t="s">
        <v>1026</v>
      </c>
      <c r="D10" s="1540" t="s">
        <v>520</v>
      </c>
      <c r="E10" s="1463"/>
      <c r="F10" s="1495">
        <v>27174471</v>
      </c>
      <c r="G10" s="1496">
        <v>27174471</v>
      </c>
      <c r="H10" s="1495">
        <f>SUM(F10-G10)</f>
        <v>0</v>
      </c>
    </row>
    <row r="11" spans="2:8" ht="12.75">
      <c r="B11" s="1446" t="s">
        <v>521</v>
      </c>
      <c r="C11" s="1470" t="s">
        <v>727</v>
      </c>
      <c r="D11" s="1540" t="s">
        <v>522</v>
      </c>
      <c r="E11" s="1463">
        <v>10</v>
      </c>
      <c r="F11" s="1495">
        <v>1940000</v>
      </c>
      <c r="G11" s="1496">
        <v>1940000</v>
      </c>
      <c r="H11" s="1495">
        <f>SUM(F11-G11)</f>
        <v>0</v>
      </c>
    </row>
    <row r="12" spans="2:8" ht="12.75">
      <c r="B12" s="1467"/>
      <c r="C12" s="1472" t="s">
        <v>397</v>
      </c>
      <c r="D12" s="1540"/>
      <c r="E12" s="1463"/>
      <c r="F12" s="1493">
        <f>SUM(F10:F11)</f>
        <v>29114471</v>
      </c>
      <c r="G12" s="1493">
        <f>SUM(G10:G11)</f>
        <v>29114471</v>
      </c>
      <c r="H12" s="1493">
        <f>SUM(H10:H11)</f>
        <v>0</v>
      </c>
    </row>
    <row r="13" spans="2:8" ht="13.5" thickBot="1">
      <c r="B13" s="1447"/>
      <c r="C13" s="1473"/>
      <c r="D13" s="1541"/>
      <c r="E13" s="1542"/>
      <c r="F13" s="1497"/>
      <c r="G13" s="1497"/>
      <c r="H13" s="1497"/>
    </row>
    <row r="14" spans="2:8" ht="13.5" thickBot="1">
      <c r="B14" s="1448"/>
      <c r="C14" s="1474" t="s">
        <v>337</v>
      </c>
      <c r="D14" s="1536"/>
      <c r="E14" s="1537"/>
      <c r="F14" s="1498">
        <f>SUM(F8+F12)</f>
        <v>31469471</v>
      </c>
      <c r="G14" s="1498">
        <f>SUM(G8+G12)</f>
        <v>30398861</v>
      </c>
      <c r="H14" s="1499">
        <f>SUM(H8+H12)</f>
        <v>1070610</v>
      </c>
    </row>
    <row r="15" spans="2:8" ht="12.75">
      <c r="B15" s="1449"/>
      <c r="C15" s="1475"/>
      <c r="D15" s="1538"/>
      <c r="E15" s="1539"/>
      <c r="F15" s="1500"/>
      <c r="G15" s="1501"/>
      <c r="H15" s="1500"/>
    </row>
    <row r="16" spans="2:8" ht="12.75">
      <c r="B16" s="1446" t="s">
        <v>525</v>
      </c>
      <c r="C16" s="619" t="s">
        <v>728</v>
      </c>
      <c r="D16" s="1540" t="s">
        <v>523</v>
      </c>
      <c r="E16" s="1463">
        <v>4</v>
      </c>
      <c r="F16" s="1495">
        <v>16512341</v>
      </c>
      <c r="G16" s="1496">
        <v>995265</v>
      </c>
      <c r="H16" s="1495">
        <f>SUM(F16-G16)</f>
        <v>15517076</v>
      </c>
    </row>
    <row r="17" spans="2:8" ht="12.75">
      <c r="B17" s="1446" t="s">
        <v>526</v>
      </c>
      <c r="C17" s="619" t="s">
        <v>729</v>
      </c>
      <c r="D17" s="1540" t="s">
        <v>524</v>
      </c>
      <c r="E17" s="1463">
        <v>13</v>
      </c>
      <c r="F17" s="1495">
        <v>555000</v>
      </c>
      <c r="G17" s="1496">
        <v>304</v>
      </c>
      <c r="H17" s="1495">
        <f>SUM(F17-G17)</f>
        <v>554696</v>
      </c>
    </row>
    <row r="18" spans="2:8" ht="12.75">
      <c r="B18" s="1450"/>
      <c r="C18" s="1476" t="s">
        <v>527</v>
      </c>
      <c r="D18" s="1540"/>
      <c r="E18" s="1463"/>
      <c r="F18" s="1493">
        <f>SUM(F16:F17)</f>
        <v>17067341</v>
      </c>
      <c r="G18" s="1493">
        <f>SUM(G16:G17)</f>
        <v>995569</v>
      </c>
      <c r="H18" s="1493">
        <f>SUM(F18-G18)</f>
        <v>16071772</v>
      </c>
    </row>
    <row r="19" spans="2:8" ht="13.5" thickBot="1">
      <c r="B19" s="1460"/>
      <c r="C19" s="1477"/>
      <c r="D19" s="1541"/>
      <c r="E19" s="1542"/>
      <c r="F19" s="1502"/>
      <c r="G19" s="1503"/>
      <c r="H19" s="1502"/>
    </row>
    <row r="20" spans="2:8" ht="13.5" thickBot="1">
      <c r="B20" s="1451">
        <v>11</v>
      </c>
      <c r="C20" s="1478" t="s">
        <v>590</v>
      </c>
      <c r="D20" s="1536"/>
      <c r="E20" s="1537"/>
      <c r="F20" s="1498">
        <f>SUM(F14+F18)</f>
        <v>48536812</v>
      </c>
      <c r="G20" s="1498">
        <f>SUM(G14+G18)</f>
        <v>31394430</v>
      </c>
      <c r="H20" s="1499">
        <f>SUM(H14+H18)</f>
        <v>17142382</v>
      </c>
    </row>
    <row r="21" spans="2:8" ht="15.75">
      <c r="B21" s="1070" t="s">
        <v>339</v>
      </c>
      <c r="C21" s="1469"/>
      <c r="D21" s="1538"/>
      <c r="E21" s="1539"/>
      <c r="F21" s="1491"/>
      <c r="G21" s="1492"/>
      <c r="H21" s="1491"/>
    </row>
    <row r="22" spans="2:8" ht="12.75">
      <c r="B22" s="1446" t="s">
        <v>340</v>
      </c>
      <c r="C22" s="1470" t="s">
        <v>341</v>
      </c>
      <c r="D22" s="1540" t="s">
        <v>520</v>
      </c>
      <c r="E22" s="1463"/>
      <c r="F22" s="1495">
        <v>1780800</v>
      </c>
      <c r="G22" s="1496">
        <v>0</v>
      </c>
      <c r="H22" s="1495">
        <f>SUM(F22-G22)</f>
        <v>1780800</v>
      </c>
    </row>
    <row r="23" spans="2:8" ht="12.75">
      <c r="B23" s="1446" t="s">
        <v>529</v>
      </c>
      <c r="C23" s="1470" t="s">
        <v>730</v>
      </c>
      <c r="D23" s="1540" t="s">
        <v>528</v>
      </c>
      <c r="E23" s="1463">
        <v>19</v>
      </c>
      <c r="F23" s="1495">
        <v>13411941</v>
      </c>
      <c r="G23" s="1496">
        <v>0</v>
      </c>
      <c r="H23" s="1495">
        <f aca="true" t="shared" si="0" ref="H23:H28">SUM(F23-G23)</f>
        <v>13411941</v>
      </c>
    </row>
    <row r="24" spans="2:8" ht="12.75">
      <c r="B24" s="1446" t="s">
        <v>342</v>
      </c>
      <c r="C24" s="1470" t="s">
        <v>1027</v>
      </c>
      <c r="D24" s="1540" t="s">
        <v>520</v>
      </c>
      <c r="E24" s="1463"/>
      <c r="F24" s="1495">
        <v>513157665</v>
      </c>
      <c r="G24" s="1496">
        <v>0</v>
      </c>
      <c r="H24" s="1495">
        <f t="shared" si="0"/>
        <v>513157665</v>
      </c>
    </row>
    <row r="25" spans="2:8" ht="12.75">
      <c r="B25" s="1446" t="s">
        <v>1028</v>
      </c>
      <c r="C25" s="1470" t="s">
        <v>1029</v>
      </c>
      <c r="D25" s="1540" t="s">
        <v>520</v>
      </c>
      <c r="E25" s="1463"/>
      <c r="F25" s="1495">
        <v>1833522</v>
      </c>
      <c r="G25" s="1496">
        <v>0</v>
      </c>
      <c r="H25" s="1495">
        <f t="shared" si="0"/>
        <v>1833522</v>
      </c>
    </row>
    <row r="26" spans="2:8" ht="12.75">
      <c r="B26" s="1446" t="s">
        <v>343</v>
      </c>
      <c r="C26" s="1470" t="s">
        <v>1030</v>
      </c>
      <c r="D26" s="1540" t="s">
        <v>520</v>
      </c>
      <c r="E26" s="1463"/>
      <c r="F26" s="1495">
        <v>1537008</v>
      </c>
      <c r="G26" s="1496">
        <v>0</v>
      </c>
      <c r="H26" s="1495">
        <f t="shared" si="0"/>
        <v>1537008</v>
      </c>
    </row>
    <row r="27" spans="2:8" ht="12.75">
      <c r="B27" s="1446" t="s">
        <v>344</v>
      </c>
      <c r="C27" s="1470" t="s">
        <v>1031</v>
      </c>
      <c r="D27" s="1540" t="s">
        <v>520</v>
      </c>
      <c r="E27" s="1463"/>
      <c r="F27" s="1495">
        <v>81582576</v>
      </c>
      <c r="G27" s="1496">
        <v>0</v>
      </c>
      <c r="H27" s="1495">
        <f t="shared" si="0"/>
        <v>81582576</v>
      </c>
    </row>
    <row r="28" spans="2:8" ht="12.75">
      <c r="B28" s="1445"/>
      <c r="C28" s="1471" t="s">
        <v>1338</v>
      </c>
      <c r="D28" s="1540"/>
      <c r="E28" s="1463"/>
      <c r="F28" s="1493">
        <f>SUM(F22:F27)</f>
        <v>613303512</v>
      </c>
      <c r="G28" s="1494">
        <f>SUM(G22:G27)</f>
        <v>0</v>
      </c>
      <c r="H28" s="1493">
        <f t="shared" si="0"/>
        <v>613303512</v>
      </c>
    </row>
    <row r="29" spans="2:8" ht="15.75">
      <c r="B29" s="1060" t="s">
        <v>345</v>
      </c>
      <c r="C29" s="1471"/>
      <c r="D29" s="1540"/>
      <c r="E29" s="1463"/>
      <c r="F29" s="1458"/>
      <c r="G29" s="1466"/>
      <c r="H29" s="1458"/>
    </row>
    <row r="30" spans="2:8" ht="12.75">
      <c r="B30" s="1446" t="s">
        <v>346</v>
      </c>
      <c r="C30" s="1470" t="s">
        <v>530</v>
      </c>
      <c r="D30" s="1540" t="s">
        <v>520</v>
      </c>
      <c r="E30" s="1463"/>
      <c r="F30" s="1495">
        <v>0</v>
      </c>
      <c r="G30" s="1496">
        <v>0</v>
      </c>
      <c r="H30" s="1495">
        <f aca="true" t="shared" si="1" ref="H30:H35">SUM(F30-G30)</f>
        <v>0</v>
      </c>
    </row>
    <row r="31" spans="2:8" ht="12.75">
      <c r="B31" s="1446" t="s">
        <v>347</v>
      </c>
      <c r="C31" s="1470" t="s">
        <v>348</v>
      </c>
      <c r="D31" s="1540" t="s">
        <v>520</v>
      </c>
      <c r="E31" s="1463"/>
      <c r="F31" s="1495">
        <v>870700385</v>
      </c>
      <c r="G31" s="1496">
        <v>219080760</v>
      </c>
      <c r="H31" s="1495">
        <f t="shared" si="1"/>
        <v>651619625</v>
      </c>
    </row>
    <row r="32" spans="2:8" ht="12.75">
      <c r="B32" s="1446" t="s">
        <v>349</v>
      </c>
      <c r="C32" s="1470" t="s">
        <v>350</v>
      </c>
      <c r="D32" s="1540" t="s">
        <v>520</v>
      </c>
      <c r="E32" s="1463"/>
      <c r="F32" s="1495">
        <v>115038132</v>
      </c>
      <c r="G32" s="1496">
        <v>12624343</v>
      </c>
      <c r="H32" s="1495">
        <f t="shared" si="1"/>
        <v>102413789</v>
      </c>
    </row>
    <row r="33" spans="2:8" ht="12.75">
      <c r="B33" s="1446" t="s">
        <v>351</v>
      </c>
      <c r="C33" s="1470" t="s">
        <v>352</v>
      </c>
      <c r="D33" s="1540" t="s">
        <v>520</v>
      </c>
      <c r="E33" s="1463"/>
      <c r="F33" s="1495">
        <v>15778696</v>
      </c>
      <c r="G33" s="1496">
        <v>1823196</v>
      </c>
      <c r="H33" s="1495">
        <f t="shared" si="1"/>
        <v>13955500</v>
      </c>
    </row>
    <row r="34" spans="2:8" ht="12.75">
      <c r="B34" s="1446" t="s">
        <v>353</v>
      </c>
      <c r="C34" s="1470" t="s">
        <v>354</v>
      </c>
      <c r="D34" s="1540" t="s">
        <v>520</v>
      </c>
      <c r="E34" s="1463"/>
      <c r="F34" s="1495">
        <v>16834666</v>
      </c>
      <c r="G34" s="1496">
        <v>7147440</v>
      </c>
      <c r="H34" s="1495">
        <f t="shared" si="1"/>
        <v>9687226</v>
      </c>
    </row>
    <row r="35" spans="2:8" ht="12.75">
      <c r="B35" s="1446" t="s">
        <v>355</v>
      </c>
      <c r="C35" s="1470" t="s">
        <v>1032</v>
      </c>
      <c r="D35" s="1540" t="s">
        <v>520</v>
      </c>
      <c r="E35" s="1463"/>
      <c r="F35" s="1495">
        <v>34474847</v>
      </c>
      <c r="G35" s="1496">
        <v>9484379</v>
      </c>
      <c r="H35" s="1495">
        <f t="shared" si="1"/>
        <v>24990468</v>
      </c>
    </row>
    <row r="36" spans="2:8" ht="12.75">
      <c r="B36" s="1450"/>
      <c r="C36" s="1471" t="s">
        <v>1338</v>
      </c>
      <c r="D36" s="1540"/>
      <c r="E36" s="1463"/>
      <c r="F36" s="1493">
        <f>SUM(F30:F35)</f>
        <v>1052826726</v>
      </c>
      <c r="G36" s="1494">
        <f>SUM(G30:G35)</f>
        <v>250160118</v>
      </c>
      <c r="H36" s="1493">
        <f>SUM(H30:H35)</f>
        <v>802666608</v>
      </c>
    </row>
    <row r="37" spans="2:8" ht="15.75">
      <c r="B37" s="1060" t="s">
        <v>356</v>
      </c>
      <c r="C37" s="1471"/>
      <c r="D37" s="1540"/>
      <c r="E37" s="1463"/>
      <c r="F37" s="1493"/>
      <c r="G37" s="1494"/>
      <c r="H37" s="1493"/>
    </row>
    <row r="38" spans="2:8" ht="12.75">
      <c r="B38" s="1446" t="s">
        <v>357</v>
      </c>
      <c r="C38" s="1470" t="s">
        <v>358</v>
      </c>
      <c r="D38" s="1540" t="s">
        <v>520</v>
      </c>
      <c r="E38" s="1463"/>
      <c r="F38" s="1495">
        <v>1214070000</v>
      </c>
      <c r="G38" s="1496">
        <v>910802665</v>
      </c>
      <c r="H38" s="1495">
        <f>SUM(F38-G38)</f>
        <v>303267335</v>
      </c>
    </row>
    <row r="39" spans="2:8" ht="12.75">
      <c r="B39" s="1446" t="s">
        <v>359</v>
      </c>
      <c r="C39" s="1470" t="s">
        <v>360</v>
      </c>
      <c r="D39" s="1540" t="s">
        <v>520</v>
      </c>
      <c r="E39" s="1463"/>
      <c r="F39" s="1495">
        <v>76217571</v>
      </c>
      <c r="G39" s="1496">
        <v>6948508</v>
      </c>
      <c r="H39" s="1495">
        <f aca="true" t="shared" si="2" ref="H39:H44">SUM(F39-G39)</f>
        <v>69269063</v>
      </c>
    </row>
    <row r="40" spans="2:8" ht="12.75">
      <c r="B40" s="1446" t="s">
        <v>361</v>
      </c>
      <c r="C40" s="1470" t="s">
        <v>532</v>
      </c>
      <c r="D40" s="1540" t="s">
        <v>520</v>
      </c>
      <c r="E40" s="1463"/>
      <c r="F40" s="1495">
        <v>0</v>
      </c>
      <c r="G40" s="1496">
        <v>0</v>
      </c>
      <c r="H40" s="1495">
        <f t="shared" si="2"/>
        <v>0</v>
      </c>
    </row>
    <row r="41" spans="2:8" ht="12.75">
      <c r="B41" s="1446" t="s">
        <v>362</v>
      </c>
      <c r="C41" s="1470" t="s">
        <v>1033</v>
      </c>
      <c r="D41" s="1540" t="s">
        <v>520</v>
      </c>
      <c r="E41" s="1463"/>
      <c r="F41" s="1495">
        <v>5331200</v>
      </c>
      <c r="G41" s="1496">
        <v>280904</v>
      </c>
      <c r="H41" s="1495">
        <f t="shared" si="2"/>
        <v>5050296</v>
      </c>
    </row>
    <row r="42" spans="2:8" ht="12.75">
      <c r="B42" s="1446" t="s">
        <v>363</v>
      </c>
      <c r="C42" s="1470" t="s">
        <v>364</v>
      </c>
      <c r="D42" s="1540" t="s">
        <v>520</v>
      </c>
      <c r="E42" s="1463"/>
      <c r="F42" s="1495">
        <v>707226940</v>
      </c>
      <c r="G42" s="1496">
        <v>266240035</v>
      </c>
      <c r="H42" s="1495">
        <f t="shared" si="2"/>
        <v>440986905</v>
      </c>
    </row>
    <row r="43" spans="2:8" ht="12.75">
      <c r="B43" s="1446" t="s">
        <v>1917</v>
      </c>
      <c r="C43" s="1470" t="s">
        <v>1918</v>
      </c>
      <c r="D43" s="1540" t="s">
        <v>520</v>
      </c>
      <c r="E43" s="1463"/>
      <c r="F43" s="1495">
        <v>996730</v>
      </c>
      <c r="G43" s="1496">
        <v>142578</v>
      </c>
      <c r="H43" s="1495">
        <f t="shared" si="2"/>
        <v>854152</v>
      </c>
    </row>
    <row r="44" spans="2:8" ht="12.75">
      <c r="B44" s="1446" t="s">
        <v>1920</v>
      </c>
      <c r="C44" s="1470" t="s">
        <v>1919</v>
      </c>
      <c r="D44" s="1540" t="s">
        <v>520</v>
      </c>
      <c r="E44" s="1463"/>
      <c r="F44" s="1495">
        <v>24884640</v>
      </c>
      <c r="G44" s="1496">
        <v>14004453</v>
      </c>
      <c r="H44" s="1495">
        <f t="shared" si="2"/>
        <v>10880187</v>
      </c>
    </row>
    <row r="45" spans="2:8" ht="12.75">
      <c r="B45" s="1446" t="s">
        <v>1921</v>
      </c>
      <c r="C45" s="1470" t="s">
        <v>1034</v>
      </c>
      <c r="D45" s="1540" t="s">
        <v>520</v>
      </c>
      <c r="E45" s="1463"/>
      <c r="F45" s="1495">
        <v>1400000</v>
      </c>
      <c r="G45" s="1496">
        <v>1008085</v>
      </c>
      <c r="H45" s="1495">
        <f>SUM(F45-G45)</f>
        <v>391915</v>
      </c>
    </row>
    <row r="46" spans="2:8" ht="12.75">
      <c r="B46" s="1446" t="s">
        <v>531</v>
      </c>
      <c r="C46" s="1470" t="s">
        <v>731</v>
      </c>
      <c r="D46" s="1540" t="s">
        <v>522</v>
      </c>
      <c r="E46" s="1463">
        <v>10</v>
      </c>
      <c r="F46" s="1495">
        <v>27736778</v>
      </c>
      <c r="G46" s="1496">
        <v>5911230</v>
      </c>
      <c r="H46" s="1495">
        <f>SUM(F46-G46)</f>
        <v>21825548</v>
      </c>
    </row>
    <row r="47" spans="2:8" ht="12.75">
      <c r="B47" s="1446" t="s">
        <v>1922</v>
      </c>
      <c r="C47" s="1470" t="s">
        <v>1035</v>
      </c>
      <c r="D47" s="1540" t="s">
        <v>520</v>
      </c>
      <c r="E47" s="1463"/>
      <c r="F47" s="1495">
        <v>408926593</v>
      </c>
      <c r="G47" s="1496">
        <v>10787057</v>
      </c>
      <c r="H47" s="1495">
        <f>SUM(F47-G47)</f>
        <v>398139536</v>
      </c>
    </row>
    <row r="48" spans="2:8" ht="12.75">
      <c r="B48" s="1446" t="s">
        <v>1036</v>
      </c>
      <c r="C48" s="1470" t="s">
        <v>1037</v>
      </c>
      <c r="D48" s="1540" t="s">
        <v>520</v>
      </c>
      <c r="E48" s="1463"/>
      <c r="F48" s="1495">
        <v>52169737</v>
      </c>
      <c r="G48" s="1496">
        <v>2781024</v>
      </c>
      <c r="H48" s="1495">
        <f>SUM(F48-G48)</f>
        <v>49388713</v>
      </c>
    </row>
    <row r="49" spans="2:8" ht="12.75">
      <c r="B49" s="1445"/>
      <c r="C49" s="1471" t="s">
        <v>1338</v>
      </c>
      <c r="D49" s="1540"/>
      <c r="E49" s="1463"/>
      <c r="F49" s="1493">
        <f>SUM(F38:F48)</f>
        <v>2518960189</v>
      </c>
      <c r="G49" s="1494">
        <f>SUM(G38:G48)</f>
        <v>1218906539</v>
      </c>
      <c r="H49" s="1493">
        <f>SUM(H38:H48)</f>
        <v>1300053650</v>
      </c>
    </row>
    <row r="50" spans="2:8" ht="15.75">
      <c r="B50" s="1060" t="s">
        <v>1923</v>
      </c>
      <c r="C50" s="1470"/>
      <c r="D50" s="1540"/>
      <c r="E50" s="1463"/>
      <c r="F50" s="1458"/>
      <c r="G50" s="1466"/>
      <c r="H50" s="1458"/>
    </row>
    <row r="51" spans="2:8" ht="12.75">
      <c r="B51" s="1452" t="s">
        <v>533</v>
      </c>
      <c r="C51" s="619" t="s">
        <v>732</v>
      </c>
      <c r="D51" s="1540" t="s">
        <v>528</v>
      </c>
      <c r="E51" s="1463">
        <v>19</v>
      </c>
      <c r="F51" s="1458">
        <v>584500</v>
      </c>
      <c r="G51" s="1466">
        <v>584500</v>
      </c>
      <c r="H51" s="1458">
        <f>SUM(F51-G51)</f>
        <v>0</v>
      </c>
    </row>
    <row r="52" spans="2:8" ht="12.75">
      <c r="B52" s="1446" t="s">
        <v>1924</v>
      </c>
      <c r="C52" s="619" t="s">
        <v>1925</v>
      </c>
      <c r="D52" s="1540" t="s">
        <v>520</v>
      </c>
      <c r="E52" s="1463"/>
      <c r="F52" s="1496">
        <v>126789</v>
      </c>
      <c r="G52" s="1496">
        <v>126789</v>
      </c>
      <c r="H52" s="1495">
        <f>SUM(F52-G52)</f>
        <v>0</v>
      </c>
    </row>
    <row r="53" spans="2:8" ht="13.5" thickBot="1">
      <c r="B53" s="1462"/>
      <c r="C53" s="1479" t="s">
        <v>1338</v>
      </c>
      <c r="D53" s="1541"/>
      <c r="E53" s="1542"/>
      <c r="F53" s="1497">
        <f>SUM(F51:F52)</f>
        <v>711289</v>
      </c>
      <c r="G53" s="1504">
        <f>SUM(G51:G52)</f>
        <v>711289</v>
      </c>
      <c r="H53" s="1497">
        <f>SUM(H52)</f>
        <v>0</v>
      </c>
    </row>
    <row r="54" spans="2:8" ht="16.5" thickBot="1">
      <c r="B54" s="1077">
        <v>121</v>
      </c>
      <c r="C54" s="1480" t="s">
        <v>534</v>
      </c>
      <c r="D54" s="1536"/>
      <c r="E54" s="1537"/>
      <c r="F54" s="1498">
        <f>SUM(F28+F36+F49+F53)</f>
        <v>4185801716</v>
      </c>
      <c r="G54" s="1505">
        <f>SUM(G28+G36+G49+G53)</f>
        <v>1469777946</v>
      </c>
      <c r="H54" s="1499">
        <f>SUM(H28+H36+H49+H53)</f>
        <v>2716023770</v>
      </c>
    </row>
    <row r="55" spans="2:8" ht="12.75">
      <c r="B55" s="1453"/>
      <c r="C55" s="1481"/>
      <c r="D55" s="1538"/>
      <c r="E55" s="1539"/>
      <c r="F55" s="1500"/>
      <c r="G55" s="1501"/>
      <c r="H55" s="1500"/>
    </row>
    <row r="56" spans="2:8" ht="15.75">
      <c r="B56" s="1076" t="s">
        <v>406</v>
      </c>
      <c r="C56" s="1482"/>
      <c r="D56" s="1540"/>
      <c r="E56" s="1463"/>
      <c r="F56" s="1493"/>
      <c r="G56" s="1494"/>
      <c r="H56" s="1493"/>
    </row>
    <row r="57" spans="2:8" ht="12.75">
      <c r="B57" s="1446" t="s">
        <v>539</v>
      </c>
      <c r="C57" s="619" t="s">
        <v>535</v>
      </c>
      <c r="D57" s="1540" t="s">
        <v>523</v>
      </c>
      <c r="E57" s="1463">
        <v>4</v>
      </c>
      <c r="F57" s="1495">
        <v>225442435</v>
      </c>
      <c r="G57" s="1496">
        <v>1354054</v>
      </c>
      <c r="H57" s="1495">
        <f>SUM(F57-G57)</f>
        <v>224088381</v>
      </c>
    </row>
    <row r="58" spans="2:8" ht="12.75">
      <c r="B58" s="1446" t="s">
        <v>540</v>
      </c>
      <c r="C58" s="619" t="s">
        <v>536</v>
      </c>
      <c r="D58" s="1540" t="s">
        <v>528</v>
      </c>
      <c r="E58" s="1463">
        <v>19</v>
      </c>
      <c r="F58" s="1495">
        <v>125656278</v>
      </c>
      <c r="G58" s="1496">
        <v>52460450</v>
      </c>
      <c r="H58" s="1495">
        <f>SUM(F58-G58)</f>
        <v>73195828</v>
      </c>
    </row>
    <row r="59" spans="2:8" ht="12.75">
      <c r="B59" s="1446" t="s">
        <v>541</v>
      </c>
      <c r="C59" s="619" t="s">
        <v>537</v>
      </c>
      <c r="D59" s="1540" t="s">
        <v>538</v>
      </c>
      <c r="E59" s="1463">
        <v>5</v>
      </c>
      <c r="F59" s="1495">
        <v>79278584</v>
      </c>
      <c r="G59" s="1496">
        <v>312782</v>
      </c>
      <c r="H59" s="1495">
        <f>SUM(F59-G59)</f>
        <v>78965802</v>
      </c>
    </row>
    <row r="60" spans="2:8" ht="12.75">
      <c r="B60" s="1450"/>
      <c r="C60" s="1483" t="s">
        <v>1338</v>
      </c>
      <c r="D60" s="1540"/>
      <c r="E60" s="1463"/>
      <c r="F60" s="1493">
        <f>SUM(F57:F59)</f>
        <v>430377297</v>
      </c>
      <c r="G60" s="1493">
        <f>SUM(G57:G59)</f>
        <v>54127286</v>
      </c>
      <c r="H60" s="1493">
        <f>SUM(H57:H59)</f>
        <v>376250011</v>
      </c>
    </row>
    <row r="61" spans="2:8" ht="12.75">
      <c r="B61" s="1450"/>
      <c r="C61" s="1483"/>
      <c r="D61" s="1540"/>
      <c r="E61" s="1463"/>
      <c r="F61" s="1493"/>
      <c r="G61" s="1494"/>
      <c r="H61" s="1493"/>
    </row>
    <row r="62" spans="2:8" ht="15.75">
      <c r="B62" s="1076" t="s">
        <v>400</v>
      </c>
      <c r="C62" s="1483"/>
      <c r="D62" s="1540"/>
      <c r="E62" s="1463"/>
      <c r="F62" s="1493"/>
      <c r="G62" s="1494"/>
      <c r="H62" s="1493"/>
    </row>
    <row r="63" spans="2:8" ht="12.75">
      <c r="B63" s="1466" t="s">
        <v>551</v>
      </c>
      <c r="C63" s="619" t="s">
        <v>542</v>
      </c>
      <c r="D63" s="1540" t="s">
        <v>548</v>
      </c>
      <c r="E63" s="1543">
        <v>12</v>
      </c>
      <c r="F63" s="1495">
        <v>10890000</v>
      </c>
      <c r="G63" s="1548">
        <v>597</v>
      </c>
      <c r="H63" s="1495">
        <f aca="true" t="shared" si="3" ref="H63:H73">SUM(F63-G63)</f>
        <v>10889403</v>
      </c>
    </row>
    <row r="64" spans="2:8" ht="12.75">
      <c r="B64" s="1466" t="s">
        <v>552</v>
      </c>
      <c r="C64" s="619" t="s">
        <v>543</v>
      </c>
      <c r="D64" s="1540" t="s">
        <v>523</v>
      </c>
      <c r="E64" s="1543">
        <v>4</v>
      </c>
      <c r="F64" s="1495">
        <v>10629911</v>
      </c>
      <c r="G64" s="1548">
        <v>68844</v>
      </c>
      <c r="H64" s="1495">
        <f t="shared" si="3"/>
        <v>10561067</v>
      </c>
    </row>
    <row r="65" spans="2:8" ht="12.75">
      <c r="B65" s="1466" t="s">
        <v>553</v>
      </c>
      <c r="C65" s="619" t="s">
        <v>542</v>
      </c>
      <c r="D65" s="1540" t="s">
        <v>548</v>
      </c>
      <c r="E65" s="1543">
        <v>12</v>
      </c>
      <c r="F65" s="1495">
        <v>21245712</v>
      </c>
      <c r="G65" s="1548">
        <v>1164</v>
      </c>
      <c r="H65" s="1495">
        <f t="shared" si="3"/>
        <v>21244548</v>
      </c>
    </row>
    <row r="66" spans="2:8" ht="12.75">
      <c r="B66" s="1466" t="s">
        <v>554</v>
      </c>
      <c r="C66" s="619" t="s">
        <v>544</v>
      </c>
      <c r="D66" s="1540" t="s">
        <v>549</v>
      </c>
      <c r="E66" s="1543">
        <v>13</v>
      </c>
      <c r="F66" s="1495">
        <v>108171375</v>
      </c>
      <c r="G66" s="1548">
        <v>6109</v>
      </c>
      <c r="H66" s="1495">
        <f t="shared" si="3"/>
        <v>108165266</v>
      </c>
    </row>
    <row r="67" spans="2:8" ht="12.75">
      <c r="B67" s="1466" t="s">
        <v>555</v>
      </c>
      <c r="C67" s="619" t="s">
        <v>543</v>
      </c>
      <c r="D67" s="1540" t="s">
        <v>523</v>
      </c>
      <c r="E67" s="1543">
        <v>4</v>
      </c>
      <c r="F67" s="1495">
        <v>5708715</v>
      </c>
      <c r="G67" s="1548">
        <v>51611</v>
      </c>
      <c r="H67" s="1495">
        <f t="shared" si="3"/>
        <v>5657104</v>
      </c>
    </row>
    <row r="68" spans="2:8" ht="12.75">
      <c r="B68" s="1466" t="s">
        <v>556</v>
      </c>
      <c r="C68" s="619" t="s">
        <v>545</v>
      </c>
      <c r="D68" s="1540" t="s">
        <v>550</v>
      </c>
      <c r="E68" s="1543">
        <v>6</v>
      </c>
      <c r="F68" s="1495">
        <v>39123836</v>
      </c>
      <c r="G68" s="1548">
        <v>353721</v>
      </c>
      <c r="H68" s="1495">
        <f t="shared" si="3"/>
        <v>38770115</v>
      </c>
    </row>
    <row r="69" spans="2:8" ht="12.75">
      <c r="B69" s="1466" t="s">
        <v>557</v>
      </c>
      <c r="C69" s="619" t="s">
        <v>542</v>
      </c>
      <c r="D69" s="1540" t="s">
        <v>548</v>
      </c>
      <c r="E69" s="1543">
        <v>12</v>
      </c>
      <c r="F69" s="1495">
        <v>119048516</v>
      </c>
      <c r="G69" s="1548">
        <v>9769</v>
      </c>
      <c r="H69" s="1495">
        <f t="shared" si="3"/>
        <v>119038747</v>
      </c>
    </row>
    <row r="70" spans="2:8" ht="12.75">
      <c r="B70" s="1466" t="s">
        <v>558</v>
      </c>
      <c r="C70" s="619" t="s">
        <v>544</v>
      </c>
      <c r="D70" s="1540" t="s">
        <v>549</v>
      </c>
      <c r="E70" s="1543">
        <v>13</v>
      </c>
      <c r="F70" s="1495">
        <v>864937093</v>
      </c>
      <c r="G70" s="1548">
        <v>71021</v>
      </c>
      <c r="H70" s="1495">
        <f t="shared" si="3"/>
        <v>864866072</v>
      </c>
    </row>
    <row r="71" spans="2:8" ht="12.75">
      <c r="B71" s="1466" t="s">
        <v>559</v>
      </c>
      <c r="C71" s="619" t="s">
        <v>546</v>
      </c>
      <c r="D71" s="1540" t="s">
        <v>528</v>
      </c>
      <c r="E71" s="1543">
        <v>19</v>
      </c>
      <c r="F71" s="1495">
        <v>407752</v>
      </c>
      <c r="G71" s="1548">
        <v>223018</v>
      </c>
      <c r="H71" s="1495">
        <f t="shared" si="3"/>
        <v>184734</v>
      </c>
    </row>
    <row r="72" spans="2:8" ht="12.75">
      <c r="B72" s="1466" t="s">
        <v>560</v>
      </c>
      <c r="C72" s="619" t="s">
        <v>547</v>
      </c>
      <c r="D72" s="1540" t="s">
        <v>538</v>
      </c>
      <c r="E72" s="1543">
        <v>5</v>
      </c>
      <c r="F72" s="1495">
        <v>155362659</v>
      </c>
      <c r="G72" s="1548">
        <v>613006</v>
      </c>
      <c r="H72" s="1495">
        <f t="shared" si="3"/>
        <v>154749653</v>
      </c>
    </row>
    <row r="73" spans="2:8" ht="12.75">
      <c r="B73" s="1466" t="s">
        <v>560</v>
      </c>
      <c r="C73" s="619" t="s">
        <v>547</v>
      </c>
      <c r="D73" s="1540" t="s">
        <v>538</v>
      </c>
      <c r="E73" s="1543">
        <v>5</v>
      </c>
      <c r="F73" s="1495">
        <v>267885464</v>
      </c>
      <c r="G73" s="1548">
        <v>1579306</v>
      </c>
      <c r="H73" s="1495">
        <f t="shared" si="3"/>
        <v>266306158</v>
      </c>
    </row>
    <row r="74" spans="2:8" ht="12.75">
      <c r="B74" s="1450"/>
      <c r="C74" s="1483" t="s">
        <v>1338</v>
      </c>
      <c r="D74" s="1540"/>
      <c r="E74" s="1463"/>
      <c r="F74" s="1493">
        <f>SUM(F63:F73)</f>
        <v>1603411033</v>
      </c>
      <c r="G74" s="1549">
        <f>SUM(G63:G73)</f>
        <v>2978166</v>
      </c>
      <c r="H74" s="1493">
        <f>SUM(H63:H73)</f>
        <v>1600432867</v>
      </c>
    </row>
    <row r="75" spans="2:8" ht="13.5" thickBot="1">
      <c r="B75" s="1454"/>
      <c r="C75" s="1482"/>
      <c r="D75" s="1541"/>
      <c r="E75" s="1542"/>
      <c r="F75" s="1497"/>
      <c r="G75" s="1504"/>
      <c r="H75" s="1497"/>
    </row>
    <row r="76" spans="2:8" ht="13.5" thickBot="1">
      <c r="B76" s="1451">
        <v>12</v>
      </c>
      <c r="C76" s="1478" t="s">
        <v>405</v>
      </c>
      <c r="D76" s="1536"/>
      <c r="E76" s="1537"/>
      <c r="F76" s="1505">
        <f>SUM(F54+F60+F74)</f>
        <v>6219590046</v>
      </c>
      <c r="G76" s="1505">
        <f>SUM(G54+G60+G74)</f>
        <v>1526883398</v>
      </c>
      <c r="H76" s="1506">
        <f>SUM(H54+H60+H74)</f>
        <v>4692706648</v>
      </c>
    </row>
    <row r="77" spans="2:8" ht="12.75">
      <c r="B77" s="1459"/>
      <c r="C77" s="1469"/>
      <c r="D77" s="1538"/>
      <c r="E77" s="1539"/>
      <c r="F77" s="1507"/>
      <c r="G77" s="1508"/>
      <c r="H77" s="1507"/>
    </row>
    <row r="78" spans="2:8" ht="15.75">
      <c r="B78" s="1060" t="s">
        <v>404</v>
      </c>
      <c r="C78" s="1471"/>
      <c r="D78" s="1540"/>
      <c r="E78" s="1463"/>
      <c r="F78" s="1509"/>
      <c r="G78" s="1510"/>
      <c r="H78" s="1509"/>
    </row>
    <row r="79" spans="2:8" ht="12.75">
      <c r="B79" s="1446" t="s">
        <v>1928</v>
      </c>
      <c r="C79" s="1470" t="s">
        <v>1929</v>
      </c>
      <c r="D79" s="1540" t="s">
        <v>520</v>
      </c>
      <c r="E79" s="1463"/>
      <c r="F79" s="1495">
        <v>14554914</v>
      </c>
      <c r="G79" s="1496">
        <v>7887126</v>
      </c>
      <c r="H79" s="1495">
        <f>SUM(F79-G79)</f>
        <v>6667788</v>
      </c>
    </row>
    <row r="80" spans="2:8" ht="12.75">
      <c r="B80" s="1446" t="s">
        <v>1930</v>
      </c>
      <c r="C80" s="1470" t="s">
        <v>1931</v>
      </c>
      <c r="D80" s="1540" t="s">
        <v>520</v>
      </c>
      <c r="E80" s="1463"/>
      <c r="F80" s="1495">
        <v>21245025</v>
      </c>
      <c r="G80" s="1496">
        <v>5847968</v>
      </c>
      <c r="H80" s="1495">
        <f>SUM(F80-G80)</f>
        <v>15397057</v>
      </c>
    </row>
    <row r="81" spans="2:8" ht="12.75">
      <c r="B81" s="1446" t="s">
        <v>1932</v>
      </c>
      <c r="C81" s="1470" t="s">
        <v>1933</v>
      </c>
      <c r="D81" s="1540" t="s">
        <v>520</v>
      </c>
      <c r="E81" s="1463"/>
      <c r="F81" s="1495">
        <v>10415089</v>
      </c>
      <c r="G81" s="1496">
        <v>0</v>
      </c>
      <c r="H81" s="1495">
        <f>SUM(F81-G81)</f>
        <v>10415089</v>
      </c>
    </row>
    <row r="82" spans="2:8" ht="12.75">
      <c r="B82" s="1446" t="s">
        <v>561</v>
      </c>
      <c r="C82" s="1470" t="s">
        <v>562</v>
      </c>
      <c r="D82" s="1540" t="s">
        <v>528</v>
      </c>
      <c r="E82" s="1463">
        <v>19</v>
      </c>
      <c r="F82" s="1495">
        <v>4673814</v>
      </c>
      <c r="G82" s="1496">
        <v>0</v>
      </c>
      <c r="H82" s="1495">
        <f>SUM(F82-G82)</f>
        <v>4673814</v>
      </c>
    </row>
    <row r="83" spans="2:8" ht="12.75">
      <c r="B83" s="1450"/>
      <c r="C83" s="1471" t="s">
        <v>1338</v>
      </c>
      <c r="D83" s="1540"/>
      <c r="E83" s="1463"/>
      <c r="F83" s="1493">
        <f>SUM(F79:F82)</f>
        <v>50888842</v>
      </c>
      <c r="G83" s="1493">
        <f>SUM(G79:G82)</f>
        <v>13735094</v>
      </c>
      <c r="H83" s="1493">
        <f>SUM(H79:H82)</f>
        <v>37153748</v>
      </c>
    </row>
    <row r="84" spans="2:8" ht="15.75">
      <c r="B84" s="1060" t="s">
        <v>403</v>
      </c>
      <c r="C84" s="1471"/>
      <c r="D84" s="1540"/>
      <c r="E84" s="1463"/>
      <c r="F84" s="1458"/>
      <c r="G84" s="1466"/>
      <c r="H84" s="1458"/>
    </row>
    <row r="85" spans="2:8" ht="12.75">
      <c r="B85" s="1452" t="s">
        <v>1937</v>
      </c>
      <c r="C85" s="1470" t="s">
        <v>1936</v>
      </c>
      <c r="D85" s="1540" t="s">
        <v>520</v>
      </c>
      <c r="E85" s="1463"/>
      <c r="F85" s="1458">
        <v>275976</v>
      </c>
      <c r="G85" s="1466">
        <v>275976</v>
      </c>
      <c r="H85" s="1458">
        <v>0</v>
      </c>
    </row>
    <row r="86" spans="2:8" ht="12.75">
      <c r="B86" s="1446" t="s">
        <v>1935</v>
      </c>
      <c r="C86" s="1470" t="s">
        <v>1936</v>
      </c>
      <c r="D86" s="1540" t="s">
        <v>520</v>
      </c>
      <c r="E86" s="1463"/>
      <c r="F86" s="1495">
        <v>747195</v>
      </c>
      <c r="G86" s="1496">
        <v>747195</v>
      </c>
      <c r="H86" s="1495">
        <v>0</v>
      </c>
    </row>
    <row r="87" spans="2:8" ht="12.75">
      <c r="B87" s="1455">
        <v>131911210</v>
      </c>
      <c r="C87" s="1470" t="s">
        <v>563</v>
      </c>
      <c r="D87" s="1540" t="s">
        <v>522</v>
      </c>
      <c r="E87" s="1463">
        <v>10</v>
      </c>
      <c r="F87" s="1495">
        <v>255584</v>
      </c>
      <c r="G87" s="1496">
        <v>255584</v>
      </c>
      <c r="H87" s="1495">
        <v>0</v>
      </c>
    </row>
    <row r="88" spans="2:8" ht="12.75">
      <c r="B88" s="1456"/>
      <c r="C88" s="1483" t="s">
        <v>1338</v>
      </c>
      <c r="D88" s="1540"/>
      <c r="E88" s="1463"/>
      <c r="F88" s="1493">
        <f>SUM(F85:F87)</f>
        <v>1278755</v>
      </c>
      <c r="G88" s="1493">
        <f>SUM(G85:G87)</f>
        <v>1278755</v>
      </c>
      <c r="H88" s="1493">
        <f>SUM(H85:H87)</f>
        <v>0</v>
      </c>
    </row>
    <row r="89" spans="2:8" ht="15.75">
      <c r="B89" s="1060" t="s">
        <v>1934</v>
      </c>
      <c r="C89" s="1471"/>
      <c r="D89" s="1540"/>
      <c r="E89" s="1463"/>
      <c r="F89" s="1458"/>
      <c r="G89" s="1466"/>
      <c r="H89" s="1458"/>
    </row>
    <row r="90" spans="2:8" ht="12.75">
      <c r="B90" s="1446" t="s">
        <v>1038</v>
      </c>
      <c r="C90" s="1470" t="s">
        <v>1938</v>
      </c>
      <c r="D90" s="1540" t="s">
        <v>520</v>
      </c>
      <c r="E90" s="1463"/>
      <c r="F90" s="1495">
        <v>14151629</v>
      </c>
      <c r="G90" s="1496">
        <v>14151629</v>
      </c>
      <c r="H90" s="1495">
        <v>0</v>
      </c>
    </row>
    <row r="91" spans="2:8" ht="12.75">
      <c r="B91" s="1446" t="s">
        <v>1939</v>
      </c>
      <c r="C91" s="1470" t="s">
        <v>1938</v>
      </c>
      <c r="D91" s="1540" t="s">
        <v>520</v>
      </c>
      <c r="E91" s="1463"/>
      <c r="F91" s="1495">
        <v>10761024</v>
      </c>
      <c r="G91" s="1496">
        <v>10761024</v>
      </c>
      <c r="H91" s="1495">
        <v>0</v>
      </c>
    </row>
    <row r="92" spans="2:8" ht="12.75">
      <c r="B92" s="1446" t="s">
        <v>565</v>
      </c>
      <c r="C92" s="1470" t="s">
        <v>566</v>
      </c>
      <c r="D92" s="1540" t="s">
        <v>522</v>
      </c>
      <c r="E92" s="1463">
        <v>10</v>
      </c>
      <c r="F92" s="1495">
        <v>1631047</v>
      </c>
      <c r="G92" s="1496">
        <v>1631047</v>
      </c>
      <c r="H92" s="1495">
        <v>0</v>
      </c>
    </row>
    <row r="93" spans="2:8" ht="12.75">
      <c r="B93" s="1446" t="s">
        <v>564</v>
      </c>
      <c r="C93" s="1470" t="s">
        <v>567</v>
      </c>
      <c r="D93" s="1540" t="s">
        <v>528</v>
      </c>
      <c r="E93" s="1463">
        <v>19</v>
      </c>
      <c r="F93" s="1495">
        <v>1019827</v>
      </c>
      <c r="G93" s="1496">
        <v>1019827</v>
      </c>
      <c r="H93" s="1495">
        <v>0</v>
      </c>
    </row>
    <row r="94" spans="2:8" s="48" customFormat="1" ht="12.75">
      <c r="B94" s="1450"/>
      <c r="C94" s="1471" t="s">
        <v>1338</v>
      </c>
      <c r="D94" s="1544"/>
      <c r="E94" s="1545"/>
      <c r="F94" s="1493">
        <f>SUM(F90:F93)</f>
        <v>27563527</v>
      </c>
      <c r="G94" s="1494">
        <f>SUM(G90:G93)</f>
        <v>27563527</v>
      </c>
      <c r="H94" s="1493">
        <f>SUM(H90:H93)</f>
        <v>0</v>
      </c>
    </row>
    <row r="95" spans="2:8" ht="15.75">
      <c r="B95" s="1076" t="s">
        <v>1940</v>
      </c>
      <c r="C95" s="1470"/>
      <c r="D95" s="1540"/>
      <c r="E95" s="1463"/>
      <c r="F95" s="1458"/>
      <c r="G95" s="1466"/>
      <c r="H95" s="1458"/>
    </row>
    <row r="96" spans="2:8" ht="12.75">
      <c r="B96" s="1446" t="s">
        <v>1941</v>
      </c>
      <c r="C96" s="1470" t="s">
        <v>1942</v>
      </c>
      <c r="D96" s="1540" t="s">
        <v>520</v>
      </c>
      <c r="E96" s="1463"/>
      <c r="F96" s="1495">
        <v>2433907</v>
      </c>
      <c r="G96" s="1496">
        <v>2433907</v>
      </c>
      <c r="H96" s="1495">
        <v>0</v>
      </c>
    </row>
    <row r="97" spans="2:8" ht="12.75">
      <c r="B97" s="1446" t="s">
        <v>1943</v>
      </c>
      <c r="C97" s="1470" t="s">
        <v>568</v>
      </c>
      <c r="D97" s="1540"/>
      <c r="E97" s="1463"/>
      <c r="F97" s="1495">
        <v>4559661</v>
      </c>
      <c r="G97" s="1496">
        <v>4559661</v>
      </c>
      <c r="H97" s="1495">
        <v>0</v>
      </c>
    </row>
    <row r="98" spans="2:8" ht="12.75">
      <c r="B98" s="1446" t="s">
        <v>1943</v>
      </c>
      <c r="C98" s="1470" t="s">
        <v>569</v>
      </c>
      <c r="D98" s="1540" t="s">
        <v>520</v>
      </c>
      <c r="E98" s="1463"/>
      <c r="F98" s="1495">
        <v>388677</v>
      </c>
      <c r="G98" s="1496">
        <v>388677</v>
      </c>
      <c r="H98" s="1495">
        <v>0</v>
      </c>
    </row>
    <row r="99" spans="2:8" ht="13.5" thickBot="1">
      <c r="B99" s="1464"/>
      <c r="C99" s="1484" t="s">
        <v>1338</v>
      </c>
      <c r="D99" s="1541"/>
      <c r="E99" s="1542"/>
      <c r="F99" s="1497">
        <f>SUM(F96:F98)</f>
        <v>7382245</v>
      </c>
      <c r="G99" s="1504">
        <f>SUM(G96:G98)</f>
        <v>7382245</v>
      </c>
      <c r="H99" s="1497">
        <f>SUM(H96:H98)</f>
        <v>0</v>
      </c>
    </row>
    <row r="100" spans="2:8" ht="13.5" thickBot="1">
      <c r="B100" s="1451">
        <v>131</v>
      </c>
      <c r="C100" s="1478" t="s">
        <v>570</v>
      </c>
      <c r="D100" s="1536"/>
      <c r="E100" s="1537"/>
      <c r="F100" s="1498">
        <f>SUM(F83+F88+F94+F99)</f>
        <v>87113369</v>
      </c>
      <c r="G100" s="1505">
        <f>SUM(G83+G88+G94+G99)</f>
        <v>49959621</v>
      </c>
      <c r="H100" s="1499">
        <f>SUM(H83+H88+H94+H99)</f>
        <v>37153748</v>
      </c>
    </row>
    <row r="101" spans="2:8" ht="15.75">
      <c r="B101" s="1070" t="s">
        <v>366</v>
      </c>
      <c r="C101" s="1469"/>
      <c r="D101" s="1538"/>
      <c r="E101" s="1539"/>
      <c r="F101" s="1491"/>
      <c r="G101" s="1492"/>
      <c r="H101" s="1491"/>
    </row>
    <row r="102" spans="2:8" ht="12.75">
      <c r="B102" s="1446" t="s">
        <v>367</v>
      </c>
      <c r="C102" s="1470" t="s">
        <v>368</v>
      </c>
      <c r="D102" s="1540" t="s">
        <v>520</v>
      </c>
      <c r="E102" s="1463"/>
      <c r="F102" s="1495">
        <v>27789845</v>
      </c>
      <c r="G102" s="1496">
        <v>10054947</v>
      </c>
      <c r="H102" s="1495">
        <f>SUM(F102-G102)</f>
        <v>17734898</v>
      </c>
    </row>
    <row r="103" spans="2:8" ht="12.75">
      <c r="B103" s="1456"/>
      <c r="C103" s="1483" t="s">
        <v>1338</v>
      </c>
      <c r="D103" s="1540"/>
      <c r="E103" s="1463"/>
      <c r="F103" s="1493">
        <f>SUM(F102)</f>
        <v>27789845</v>
      </c>
      <c r="G103" s="1494">
        <f>SUM(G102)</f>
        <v>10054947</v>
      </c>
      <c r="H103" s="1493">
        <f>SUM(H102)</f>
        <v>17734898</v>
      </c>
    </row>
    <row r="104" spans="2:8" ht="15.75">
      <c r="B104" s="1060" t="s">
        <v>369</v>
      </c>
      <c r="C104" s="1471"/>
      <c r="D104" s="1540"/>
      <c r="E104" s="1463"/>
      <c r="F104" s="1458"/>
      <c r="G104" s="1466"/>
      <c r="H104" s="1458"/>
    </row>
    <row r="105" spans="2:8" ht="12.75">
      <c r="B105" s="1446" t="s">
        <v>370</v>
      </c>
      <c r="C105" s="1470" t="s">
        <v>371</v>
      </c>
      <c r="D105" s="1540" t="s">
        <v>520</v>
      </c>
      <c r="E105" s="1463"/>
      <c r="F105" s="1495">
        <v>4120000</v>
      </c>
      <c r="G105" s="1496">
        <v>4120000</v>
      </c>
      <c r="H105" s="1495">
        <v>0</v>
      </c>
    </row>
    <row r="106" spans="2:8" ht="12.75">
      <c r="B106" s="1447" t="s">
        <v>372</v>
      </c>
      <c r="C106" s="1470" t="s">
        <v>371</v>
      </c>
      <c r="D106" s="1540" t="s">
        <v>520</v>
      </c>
      <c r="E106" s="1463"/>
      <c r="F106" s="1495">
        <v>106375828</v>
      </c>
      <c r="G106" s="1496">
        <v>106375828</v>
      </c>
      <c r="H106" s="1495">
        <v>0</v>
      </c>
    </row>
    <row r="107" spans="2:8" ht="12.75">
      <c r="B107" s="1457" t="s">
        <v>572</v>
      </c>
      <c r="C107" s="1470" t="s">
        <v>571</v>
      </c>
      <c r="D107" s="1540" t="s">
        <v>522</v>
      </c>
      <c r="E107" s="1463">
        <v>10</v>
      </c>
      <c r="F107" s="1495">
        <v>3458973</v>
      </c>
      <c r="G107" s="1496">
        <v>3458973</v>
      </c>
      <c r="H107" s="1495">
        <v>0</v>
      </c>
    </row>
    <row r="108" spans="2:8" ht="13.5" thickBot="1">
      <c r="B108" s="1465"/>
      <c r="C108" s="1479" t="s">
        <v>1338</v>
      </c>
      <c r="D108" s="1541"/>
      <c r="E108" s="1542"/>
      <c r="F108" s="1497">
        <f>SUM(F105:F107)</f>
        <v>113954801</v>
      </c>
      <c r="G108" s="1497">
        <f>SUM(G105:G107)</f>
        <v>113954801</v>
      </c>
      <c r="H108" s="1497">
        <f>SUM(H105:H107)</f>
        <v>0</v>
      </c>
    </row>
    <row r="109" spans="2:8" ht="13.5" thickBot="1">
      <c r="B109" s="1448">
        <v>132</v>
      </c>
      <c r="C109" s="1485" t="s">
        <v>373</v>
      </c>
      <c r="D109" s="1536"/>
      <c r="E109" s="1537"/>
      <c r="F109" s="1498">
        <f>SUM(F103+F108)</f>
        <v>141744646</v>
      </c>
      <c r="G109" s="1498">
        <f>SUM(G103+G108)</f>
        <v>124009748</v>
      </c>
      <c r="H109" s="1499">
        <f>SUM(H103+H108)</f>
        <v>17734898</v>
      </c>
    </row>
    <row r="110" spans="2:8" ht="12.75">
      <c r="B110" s="1453"/>
      <c r="C110" s="1486"/>
      <c r="D110" s="1538"/>
      <c r="E110" s="1539"/>
      <c r="F110" s="1500"/>
      <c r="G110" s="1500"/>
      <c r="H110" s="1500"/>
    </row>
    <row r="111" spans="2:8" ht="15.75">
      <c r="B111" s="1087" t="s">
        <v>402</v>
      </c>
      <c r="C111" s="1476"/>
      <c r="D111" s="1540"/>
      <c r="E111" s="1463"/>
      <c r="F111" s="1493"/>
      <c r="G111" s="1493"/>
      <c r="H111" s="1493"/>
    </row>
    <row r="112" spans="2:8" ht="12.75">
      <c r="B112" s="1458" t="s">
        <v>576</v>
      </c>
      <c r="C112" s="1470" t="s">
        <v>573</v>
      </c>
      <c r="D112" s="1540"/>
      <c r="E112" s="1463">
        <v>4</v>
      </c>
      <c r="F112" s="1495">
        <v>482248</v>
      </c>
      <c r="G112" s="1495">
        <v>47960</v>
      </c>
      <c r="H112" s="1495">
        <f>SUM(F112-G112)</f>
        <v>434288</v>
      </c>
    </row>
    <row r="113" spans="2:8" ht="12.75">
      <c r="B113" s="1458" t="s">
        <v>577</v>
      </c>
      <c r="C113" s="1470" t="s">
        <v>574</v>
      </c>
      <c r="D113" s="1540"/>
      <c r="E113" s="1463">
        <v>5</v>
      </c>
      <c r="F113" s="1495">
        <v>827057</v>
      </c>
      <c r="G113" s="1495">
        <v>53840</v>
      </c>
      <c r="H113" s="1495">
        <f>SUM(F113-G113)</f>
        <v>773217</v>
      </c>
    </row>
    <row r="114" spans="2:8" ht="12.75">
      <c r="B114" s="1458" t="s">
        <v>578</v>
      </c>
      <c r="C114" s="1470" t="s">
        <v>575</v>
      </c>
      <c r="D114" s="1540"/>
      <c r="E114" s="1463">
        <v>13</v>
      </c>
      <c r="F114" s="1495">
        <v>675000</v>
      </c>
      <c r="G114" s="1495">
        <v>610</v>
      </c>
      <c r="H114" s="1495">
        <f>SUM(F114-G114)</f>
        <v>674390</v>
      </c>
    </row>
    <row r="115" spans="2:8" ht="12.75">
      <c r="B115" s="1456"/>
      <c r="C115" s="1476" t="s">
        <v>1338</v>
      </c>
      <c r="D115" s="1540"/>
      <c r="E115" s="1463"/>
      <c r="F115" s="1493">
        <f>SUM(F112:F114)</f>
        <v>1984305</v>
      </c>
      <c r="G115" s="1493">
        <f>SUM(G112:G114)</f>
        <v>102410</v>
      </c>
      <c r="H115" s="1493">
        <f>SUM(F115-G115)</f>
        <v>1881895</v>
      </c>
    </row>
    <row r="116" spans="2:8" ht="12.75">
      <c r="B116" s="1456"/>
      <c r="C116" s="1476"/>
      <c r="D116" s="1540"/>
      <c r="E116" s="1463"/>
      <c r="F116" s="1493"/>
      <c r="G116" s="1493"/>
      <c r="H116" s="1493"/>
    </row>
    <row r="117" spans="2:8" ht="15.75">
      <c r="B117" s="1087" t="s">
        <v>401</v>
      </c>
      <c r="C117" s="1476"/>
      <c r="D117" s="1540"/>
      <c r="E117" s="1463"/>
      <c r="F117" s="1493"/>
      <c r="G117" s="1493"/>
      <c r="H117" s="1493"/>
    </row>
    <row r="118" spans="2:8" ht="12.75">
      <c r="B118" s="1458" t="s">
        <v>584</v>
      </c>
      <c r="C118" s="1470" t="s">
        <v>579</v>
      </c>
      <c r="D118" s="1540" t="s">
        <v>523</v>
      </c>
      <c r="E118" s="1463">
        <v>4</v>
      </c>
      <c r="F118" s="1495">
        <v>107944350</v>
      </c>
      <c r="G118" s="1495">
        <v>4717015</v>
      </c>
      <c r="H118" s="1495">
        <f>SUM(F118-G118)</f>
        <v>103227335</v>
      </c>
    </row>
    <row r="119" spans="2:8" ht="12.75">
      <c r="B119" s="1458" t="s">
        <v>585</v>
      </c>
      <c r="C119" s="1470" t="s">
        <v>580</v>
      </c>
      <c r="D119" s="1540" t="s">
        <v>538</v>
      </c>
      <c r="E119" s="1463">
        <v>5</v>
      </c>
      <c r="F119" s="1495">
        <v>179678136</v>
      </c>
      <c r="G119" s="1495">
        <v>5139476</v>
      </c>
      <c r="H119" s="1495">
        <f>SUM(F119-G119)</f>
        <v>174538660</v>
      </c>
    </row>
    <row r="120" spans="2:8" ht="12.75">
      <c r="B120" s="1458" t="s">
        <v>586</v>
      </c>
      <c r="C120" s="1470" t="s">
        <v>581</v>
      </c>
      <c r="D120" s="1540" t="s">
        <v>589</v>
      </c>
      <c r="E120" s="1463">
        <v>6</v>
      </c>
      <c r="F120" s="1495">
        <v>1627964</v>
      </c>
      <c r="G120" s="1495">
        <v>71140</v>
      </c>
      <c r="H120" s="1495">
        <f>SUM(F120-G120)</f>
        <v>1556824</v>
      </c>
    </row>
    <row r="121" spans="2:8" ht="12.75">
      <c r="B121" s="1458" t="s">
        <v>587</v>
      </c>
      <c r="C121" s="1470" t="s">
        <v>582</v>
      </c>
      <c r="D121" s="1540" t="s">
        <v>548</v>
      </c>
      <c r="E121" s="1463">
        <v>12</v>
      </c>
      <c r="F121" s="1495">
        <v>1269932</v>
      </c>
      <c r="G121" s="1495">
        <v>504</v>
      </c>
      <c r="H121" s="1495">
        <f>SUM(F121-G121)</f>
        <v>1269428</v>
      </c>
    </row>
    <row r="122" spans="2:8" ht="12.75">
      <c r="B122" s="1458" t="s">
        <v>588</v>
      </c>
      <c r="C122" s="1470" t="s">
        <v>583</v>
      </c>
      <c r="D122" s="1540" t="s">
        <v>549</v>
      </c>
      <c r="E122" s="1463">
        <v>13</v>
      </c>
      <c r="F122" s="1495">
        <v>185080734</v>
      </c>
      <c r="G122" s="1495">
        <v>73599</v>
      </c>
      <c r="H122" s="1495">
        <f>SUM(F122-G122)</f>
        <v>185007135</v>
      </c>
    </row>
    <row r="123" spans="2:8" ht="12.75">
      <c r="B123" s="1456"/>
      <c r="C123" s="1476" t="s">
        <v>1338</v>
      </c>
      <c r="D123" s="1540"/>
      <c r="E123" s="1463"/>
      <c r="F123" s="1493">
        <f>SUM(F118:F122)</f>
        <v>475601116</v>
      </c>
      <c r="G123" s="1493">
        <f>SUM(G118:G122)</f>
        <v>10001734</v>
      </c>
      <c r="H123" s="1493">
        <f>SUM(H118:H122)</f>
        <v>465599382</v>
      </c>
    </row>
    <row r="124" spans="2:8" ht="13.5" thickBot="1">
      <c r="B124" s="1453"/>
      <c r="C124" s="1486"/>
      <c r="D124" s="1541"/>
      <c r="E124" s="1542"/>
      <c r="F124" s="1497"/>
      <c r="G124" s="1497"/>
      <c r="H124" s="1497"/>
    </row>
    <row r="125" spans="2:8" ht="13.5" thickBot="1">
      <c r="B125" s="1451">
        <v>13</v>
      </c>
      <c r="C125" s="1478" t="s">
        <v>591</v>
      </c>
      <c r="D125" s="1536"/>
      <c r="E125" s="1537"/>
      <c r="F125" s="1498">
        <f>SUM(F100+F109+F115+F123)</f>
        <v>706443436</v>
      </c>
      <c r="G125" s="1498">
        <f>SUM(G100+G109+G115+G123)</f>
        <v>184073513</v>
      </c>
      <c r="H125" s="1499">
        <f>SUM(H100+H109+H115+H123)</f>
        <v>522369923</v>
      </c>
    </row>
    <row r="126" spans="2:8" ht="12.75">
      <c r="B126" s="1459"/>
      <c r="C126" s="1469"/>
      <c r="D126" s="1538"/>
      <c r="E126" s="1539"/>
      <c r="F126" s="1500"/>
      <c r="G126" s="1501"/>
      <c r="H126" s="1500"/>
    </row>
    <row r="127" spans="2:8" ht="12.75">
      <c r="B127" s="1445" t="s">
        <v>374</v>
      </c>
      <c r="C127" s="1471"/>
      <c r="D127" s="1540"/>
      <c r="E127" s="1463"/>
      <c r="F127" s="1493"/>
      <c r="G127" s="1494"/>
      <c r="H127" s="1493"/>
    </row>
    <row r="128" spans="2:8" ht="12.75">
      <c r="B128" s="1446" t="s">
        <v>376</v>
      </c>
      <c r="C128" s="1470" t="s">
        <v>593</v>
      </c>
      <c r="D128" s="1540" t="s">
        <v>520</v>
      </c>
      <c r="E128" s="1463"/>
      <c r="F128" s="1495">
        <v>790000</v>
      </c>
      <c r="G128" s="1496">
        <v>0</v>
      </c>
      <c r="H128" s="1495">
        <f>SUM(F128)</f>
        <v>790000</v>
      </c>
    </row>
    <row r="129" spans="2:8" ht="12.75">
      <c r="B129" s="1460" t="s">
        <v>375</v>
      </c>
      <c r="C129" s="1477" t="s">
        <v>594</v>
      </c>
      <c r="D129" s="1540" t="s">
        <v>520</v>
      </c>
      <c r="E129" s="1463"/>
      <c r="F129" s="1495">
        <v>53142073</v>
      </c>
      <c r="G129" s="1496">
        <v>0</v>
      </c>
      <c r="H129" s="1495">
        <f>SUM(F129)</f>
        <v>53142073</v>
      </c>
    </row>
    <row r="130" spans="2:8" ht="13.5" thickBot="1">
      <c r="B130" s="1447" t="s">
        <v>592</v>
      </c>
      <c r="C130" s="1487" t="s">
        <v>595</v>
      </c>
      <c r="D130" s="1541" t="s">
        <v>520</v>
      </c>
      <c r="E130" s="1542"/>
      <c r="F130" s="1511">
        <v>999500</v>
      </c>
      <c r="G130" s="1512">
        <v>0</v>
      </c>
      <c r="H130" s="1511">
        <f>SUM(F130)</f>
        <v>999500</v>
      </c>
    </row>
    <row r="131" spans="2:8" ht="13.5" thickBot="1">
      <c r="B131" s="1451">
        <v>15</v>
      </c>
      <c r="C131" s="1478" t="s">
        <v>1338</v>
      </c>
      <c r="D131" s="1536"/>
      <c r="E131" s="1537"/>
      <c r="F131" s="1498">
        <f>SUM(F128:F130)</f>
        <v>54931573</v>
      </c>
      <c r="G131" s="1498">
        <f>SUM(G128:G130)</f>
        <v>0</v>
      </c>
      <c r="H131" s="1499">
        <f>SUM(H128:H130)</f>
        <v>54931573</v>
      </c>
    </row>
    <row r="132" spans="2:8" ht="13.5" thickBot="1">
      <c r="B132" s="1454"/>
      <c r="C132" s="1340"/>
      <c r="D132" s="1546"/>
      <c r="E132" s="1547"/>
      <c r="F132" s="1513"/>
      <c r="G132" s="1514"/>
      <c r="H132" s="1513"/>
    </row>
    <row r="133" spans="2:8" ht="13.5" thickBot="1">
      <c r="B133" s="1461" t="s">
        <v>399</v>
      </c>
      <c r="C133" s="1488" t="s">
        <v>398</v>
      </c>
      <c r="D133" s="1536"/>
      <c r="E133" s="1537"/>
      <c r="F133" s="1498">
        <f>SUM(F20+F76+F125+F131)</f>
        <v>7029501867</v>
      </c>
      <c r="G133" s="1505">
        <f>SUM(G20+G76+G125+G131)</f>
        <v>1742351341</v>
      </c>
      <c r="H133" s="1499">
        <f>SUM(H20+H76+H125+H131)</f>
        <v>5287150526</v>
      </c>
    </row>
  </sheetData>
  <sheetProtection/>
  <mergeCells count="3">
    <mergeCell ref="B3:H3"/>
    <mergeCell ref="B4:H4"/>
    <mergeCell ref="G5:H5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8" scale="88" r:id="rId1"/>
  <rowBreaks count="1" manualBreakCount="1">
    <brk id="76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17.140625" style="18" customWidth="1"/>
    <col min="3" max="3" width="39.00390625" style="18" customWidth="1"/>
    <col min="5" max="5" width="13.7109375" style="18" bestFit="1" customWidth="1"/>
    <col min="6" max="6" width="14.57421875" style="1083" bestFit="1" customWidth="1"/>
    <col min="7" max="7" width="14.8515625" style="18" bestFit="1" customWidth="1"/>
  </cols>
  <sheetData>
    <row r="1" spans="2:6" ht="15.75">
      <c r="B1" s="18" t="s">
        <v>442</v>
      </c>
      <c r="F1" s="18"/>
    </row>
    <row r="3" spans="2:7" ht="15.75">
      <c r="B3" s="2301" t="s">
        <v>2110</v>
      </c>
      <c r="C3" s="2301"/>
      <c r="D3" s="2301"/>
      <c r="E3" s="2301"/>
      <c r="F3" s="2301"/>
      <c r="G3" s="2301"/>
    </row>
    <row r="4" spans="2:7" ht="15.75">
      <c r="B4" s="2283" t="s">
        <v>1171</v>
      </c>
      <c r="C4" s="2283"/>
      <c r="D4" s="2283"/>
      <c r="E4" s="2283"/>
      <c r="F4" s="2283"/>
      <c r="G4" s="2283"/>
    </row>
    <row r="6" spans="5:7" ht="16.5" thickBot="1">
      <c r="E6" s="1083"/>
      <c r="G6" s="1083" t="s">
        <v>326</v>
      </c>
    </row>
    <row r="7" spans="1:7" ht="32.25" thickBot="1">
      <c r="A7" s="2"/>
      <c r="B7" s="1056" t="s">
        <v>327</v>
      </c>
      <c r="C7" s="1057" t="s">
        <v>328</v>
      </c>
      <c r="D7" s="1551" t="s">
        <v>1902</v>
      </c>
      <c r="E7" s="1057" t="s">
        <v>329</v>
      </c>
      <c r="F7" s="1057" t="s">
        <v>330</v>
      </c>
      <c r="G7" s="1058" t="s">
        <v>331</v>
      </c>
    </row>
    <row r="8" spans="2:7" ht="15.75">
      <c r="B8" s="1091"/>
      <c r="C8" s="1088" t="s">
        <v>1001</v>
      </c>
      <c r="D8" s="1440"/>
      <c r="E8" s="730"/>
      <c r="F8" s="1071"/>
      <c r="G8" s="1072"/>
    </row>
    <row r="9" spans="2:7" ht="15.75">
      <c r="B9" s="1091"/>
      <c r="C9" s="1088"/>
      <c r="D9" s="1438"/>
      <c r="E9" s="730"/>
      <c r="F9" s="1071"/>
      <c r="G9" s="1072"/>
    </row>
    <row r="10" spans="2:7" ht="15.75">
      <c r="B10" s="1090" t="s">
        <v>332</v>
      </c>
      <c r="C10" s="1084"/>
      <c r="D10" s="1438"/>
      <c r="E10" s="920"/>
      <c r="F10" s="1061"/>
      <c r="G10" s="1062"/>
    </row>
    <row r="11" spans="2:7" ht="15.75">
      <c r="B11" s="1063" t="s">
        <v>1002</v>
      </c>
      <c r="C11" s="1085" t="s">
        <v>1003</v>
      </c>
      <c r="D11" s="1438"/>
      <c r="E11" s="729">
        <v>0</v>
      </c>
      <c r="F11" s="1064">
        <v>0</v>
      </c>
      <c r="G11" s="1050">
        <f>SUM(E11-F11)</f>
        <v>0</v>
      </c>
    </row>
    <row r="12" spans="2:7" ht="15.75">
      <c r="B12" s="1090"/>
      <c r="C12" s="1084" t="s">
        <v>1338</v>
      </c>
      <c r="D12" s="1438"/>
      <c r="E12" s="920">
        <f>SUM(E11:E11)</f>
        <v>0</v>
      </c>
      <c r="F12" s="1061">
        <f>SUM(F11:F11)</f>
        <v>0</v>
      </c>
      <c r="G12" s="1062">
        <f>SUM(G11:G11)</f>
        <v>0</v>
      </c>
    </row>
    <row r="13" spans="2:7" ht="15.75">
      <c r="B13" s="1090"/>
      <c r="C13" s="1084"/>
      <c r="D13" s="1438"/>
      <c r="E13" s="920"/>
      <c r="F13" s="1061"/>
      <c r="G13" s="1062"/>
    </row>
    <row r="14" spans="2:7" ht="15.75">
      <c r="B14" s="1090" t="s">
        <v>1004</v>
      </c>
      <c r="C14" s="1084"/>
      <c r="D14" s="1438"/>
      <c r="E14" s="729"/>
      <c r="F14" s="1064"/>
      <c r="G14" s="1050"/>
    </row>
    <row r="15" spans="2:7" ht="15.75">
      <c r="B15" s="1063" t="s">
        <v>1887</v>
      </c>
      <c r="C15" s="1085" t="s">
        <v>1888</v>
      </c>
      <c r="D15" s="1438">
        <v>1119112</v>
      </c>
      <c r="E15" s="729">
        <v>4081126</v>
      </c>
      <c r="F15" s="1064">
        <v>4081126</v>
      </c>
      <c r="G15" s="1050">
        <f>SUM(E15-F15)</f>
        <v>0</v>
      </c>
    </row>
    <row r="16" spans="2:7" ht="15.75">
      <c r="B16" s="1090"/>
      <c r="C16" s="1084" t="s">
        <v>1338</v>
      </c>
      <c r="D16" s="1438"/>
      <c r="E16" s="1061">
        <f>SUM(E15:E15)</f>
        <v>4081126</v>
      </c>
      <c r="F16" s="1061">
        <f>SUM(F15:F15)</f>
        <v>4081126</v>
      </c>
      <c r="G16" s="1062">
        <f>SUM(G15:G15)</f>
        <v>0</v>
      </c>
    </row>
    <row r="17" spans="2:7" ht="15.75">
      <c r="B17" s="1090"/>
      <c r="C17" s="1084"/>
      <c r="D17" s="1438"/>
      <c r="E17" s="1061"/>
      <c r="F17" s="1061"/>
      <c r="G17" s="1080"/>
    </row>
    <row r="18" spans="2:7" ht="15.75">
      <c r="B18" s="1090"/>
      <c r="C18" s="1084"/>
      <c r="D18" s="1438"/>
      <c r="E18" s="729"/>
      <c r="F18" s="1064"/>
      <c r="G18" s="1050"/>
    </row>
    <row r="19" spans="2:7" ht="15.75">
      <c r="B19" s="1063" t="s">
        <v>1889</v>
      </c>
      <c r="C19" s="1085" t="s">
        <v>1890</v>
      </c>
      <c r="D19" s="1438">
        <v>1122</v>
      </c>
      <c r="E19" s="729">
        <v>136513</v>
      </c>
      <c r="F19" s="1064">
        <v>136513</v>
      </c>
      <c r="G19" s="1050">
        <f>SUM(E19-F19)</f>
        <v>0</v>
      </c>
    </row>
    <row r="20" spans="2:7" ht="15.75">
      <c r="B20" s="1090"/>
      <c r="C20" s="1084" t="s">
        <v>1338</v>
      </c>
      <c r="D20" s="1438"/>
      <c r="E20" s="920">
        <f>SUM(E19:E19)</f>
        <v>136513</v>
      </c>
      <c r="F20" s="1061">
        <f>SUM(F19:F19)</f>
        <v>136513</v>
      </c>
      <c r="G20" s="1062">
        <f>SUM(G19:G19)</f>
        <v>0</v>
      </c>
    </row>
    <row r="21" spans="2:7" ht="16.5" thickBot="1">
      <c r="B21" s="1092"/>
      <c r="C21" s="1093"/>
      <c r="D21" s="1439"/>
      <c r="E21" s="916"/>
      <c r="F21" s="1067"/>
      <c r="G21" s="1078"/>
    </row>
    <row r="22" spans="2:7" ht="16.5" thickBot="1">
      <c r="B22" s="1082">
        <v>11</v>
      </c>
      <c r="C22" s="1086" t="s">
        <v>338</v>
      </c>
      <c r="D22" s="1441"/>
      <c r="E22" s="917">
        <f>SUM(E12+E16+E20)</f>
        <v>4217639</v>
      </c>
      <c r="F22" s="1069">
        <f>SUM(F12+F16+F20)</f>
        <v>4217639</v>
      </c>
      <c r="G22" s="1055">
        <f>SUM(G12+G16+G20)</f>
        <v>0</v>
      </c>
    </row>
    <row r="23" spans="2:7" ht="16.5" thickBot="1">
      <c r="B23" s="1092"/>
      <c r="C23" s="1093"/>
      <c r="D23" s="1550"/>
      <c r="E23" s="724"/>
      <c r="F23" s="1065"/>
      <c r="G23" s="1066"/>
    </row>
    <row r="24" spans="2:7" ht="16.5" thickBot="1">
      <c r="B24" s="1082">
        <v>12</v>
      </c>
      <c r="C24" s="1086" t="s">
        <v>1926</v>
      </c>
      <c r="D24" s="1441"/>
      <c r="E24" s="1069">
        <v>0</v>
      </c>
      <c r="F24" s="1069">
        <v>0</v>
      </c>
      <c r="G24" s="746">
        <v>0</v>
      </c>
    </row>
    <row r="25" spans="2:7" ht="15.75">
      <c r="B25" s="1091"/>
      <c r="C25" s="1088"/>
      <c r="D25" s="1440"/>
      <c r="E25" s="923"/>
      <c r="F25" s="1079"/>
      <c r="G25" s="1048"/>
    </row>
    <row r="26" spans="2:7" ht="15.75">
      <c r="B26" s="1090" t="s">
        <v>1927</v>
      </c>
      <c r="C26" s="1084"/>
      <c r="D26" s="1438"/>
      <c r="E26" s="920"/>
      <c r="F26" s="1061"/>
      <c r="G26" s="1062"/>
    </row>
    <row r="27" spans="2:7" ht="15.75">
      <c r="B27" s="1063" t="s">
        <v>1891</v>
      </c>
      <c r="C27" s="1085" t="s">
        <v>1892</v>
      </c>
      <c r="D27" s="1438">
        <v>1311122</v>
      </c>
      <c r="E27" s="729">
        <v>704545</v>
      </c>
      <c r="F27" s="1064">
        <v>416336</v>
      </c>
      <c r="G27" s="1050">
        <f>SUM(E27-F27)</f>
        <v>288209</v>
      </c>
    </row>
    <row r="28" spans="2:7" ht="15.75">
      <c r="B28" s="1063" t="s">
        <v>1905</v>
      </c>
      <c r="C28" s="1085" t="s">
        <v>1896</v>
      </c>
      <c r="D28" s="1438">
        <v>1311222</v>
      </c>
      <c r="E28" s="729">
        <v>1469090</v>
      </c>
      <c r="F28" s="1064">
        <v>831694</v>
      </c>
      <c r="G28" s="1050">
        <f>SUM(E28-F28)</f>
        <v>637396</v>
      </c>
    </row>
    <row r="29" spans="2:7" ht="15.75">
      <c r="B29" s="1090"/>
      <c r="C29" s="1084" t="s">
        <v>1338</v>
      </c>
      <c r="D29" s="1438"/>
      <c r="E29" s="920">
        <f>SUM(E27:E28)</f>
        <v>2173635</v>
      </c>
      <c r="F29" s="1061">
        <f>SUM(F27:F28)</f>
        <v>1248030</v>
      </c>
      <c r="G29" s="1062">
        <f>SUM(G27:G28)</f>
        <v>925605</v>
      </c>
    </row>
    <row r="30" spans="2:7" ht="15.75">
      <c r="B30" s="1090"/>
      <c r="C30" s="1084"/>
      <c r="D30" s="1438"/>
      <c r="E30" s="920"/>
      <c r="F30" s="1061"/>
      <c r="G30" s="1062"/>
    </row>
    <row r="31" spans="2:7" ht="15.75">
      <c r="B31" s="1090" t="s">
        <v>1934</v>
      </c>
      <c r="C31" s="1084"/>
      <c r="D31" s="1438"/>
      <c r="E31" s="729"/>
      <c r="F31" s="1064"/>
      <c r="G31" s="1050"/>
    </row>
    <row r="32" spans="2:7" ht="15.75">
      <c r="B32" s="1063" t="s">
        <v>1897</v>
      </c>
      <c r="C32" s="1085" t="s">
        <v>1898</v>
      </c>
      <c r="D32" s="1438">
        <v>1319122</v>
      </c>
      <c r="E32" s="729">
        <v>12987730</v>
      </c>
      <c r="F32" s="1064">
        <v>12987730</v>
      </c>
      <c r="G32" s="1050">
        <f>SUM(E32-F32)</f>
        <v>0</v>
      </c>
    </row>
    <row r="33" spans="2:7" ht="15.75">
      <c r="B33" s="1063" t="s">
        <v>1899</v>
      </c>
      <c r="C33" s="1085" t="s">
        <v>1900</v>
      </c>
      <c r="D33" s="1438">
        <v>1319222</v>
      </c>
      <c r="E33" s="729">
        <v>5152765</v>
      </c>
      <c r="F33" s="1064">
        <v>5152765</v>
      </c>
      <c r="G33" s="1050">
        <f>SUM(E33-F33)</f>
        <v>0</v>
      </c>
    </row>
    <row r="34" spans="2:7" ht="15.75">
      <c r="B34" s="1063"/>
      <c r="C34" s="1084" t="s">
        <v>1338</v>
      </c>
      <c r="D34" s="1438"/>
      <c r="E34" s="920">
        <f>SUM(E32:E33)</f>
        <v>18140495</v>
      </c>
      <c r="F34" s="1061">
        <f>SUM(F32:F33)</f>
        <v>18140495</v>
      </c>
      <c r="G34" s="1062">
        <f>SUM(G33:G33)</f>
        <v>0</v>
      </c>
    </row>
    <row r="35" spans="2:7" ht="15.75">
      <c r="B35" s="1063"/>
      <c r="C35" s="1084"/>
      <c r="D35" s="1438"/>
      <c r="E35" s="920"/>
      <c r="F35" s="1061"/>
      <c r="G35" s="1062"/>
    </row>
    <row r="36" spans="2:7" ht="15.75">
      <c r="B36" s="1081" t="s">
        <v>1940</v>
      </c>
      <c r="C36" s="1085"/>
      <c r="D36" s="1438"/>
      <c r="E36" s="729"/>
      <c r="F36" s="1064"/>
      <c r="G36" s="1050"/>
    </row>
    <row r="37" spans="2:7" ht="15.75">
      <c r="B37" s="1063" t="s">
        <v>1648</v>
      </c>
      <c r="C37" s="1085" t="s">
        <v>1894</v>
      </c>
      <c r="D37" s="1438">
        <v>131792</v>
      </c>
      <c r="E37" s="729">
        <v>2518412</v>
      </c>
      <c r="F37" s="1064">
        <v>2518412</v>
      </c>
      <c r="G37" s="1050">
        <f>SUM(E37-F37)</f>
        <v>0</v>
      </c>
    </row>
    <row r="38" spans="2:7" ht="15.75">
      <c r="B38" s="1063" t="s">
        <v>1893</v>
      </c>
      <c r="C38" s="1085" t="s">
        <v>1895</v>
      </c>
      <c r="D38" s="1438">
        <v>131794</v>
      </c>
      <c r="E38" s="729">
        <v>370157</v>
      </c>
      <c r="F38" s="1064">
        <v>370157</v>
      </c>
      <c r="G38" s="1050"/>
    </row>
    <row r="39" spans="2:7" ht="15.75">
      <c r="B39" s="1063"/>
      <c r="C39" s="1084" t="s">
        <v>1338</v>
      </c>
      <c r="D39" s="1438"/>
      <c r="E39" s="920">
        <f>SUM(E37)+E38</f>
        <v>2888569</v>
      </c>
      <c r="F39" s="920">
        <f>SUM(F37)+F38</f>
        <v>2888569</v>
      </c>
      <c r="G39" s="1062">
        <f>SUM(G36:G37)</f>
        <v>0</v>
      </c>
    </row>
    <row r="40" spans="2:7" ht="15.75">
      <c r="B40" s="1063"/>
      <c r="C40" s="1085"/>
      <c r="D40" s="1438"/>
      <c r="E40" s="729"/>
      <c r="F40" s="1064"/>
      <c r="G40" s="1050"/>
    </row>
    <row r="41" spans="2:7" ht="16.5" thickBot="1">
      <c r="B41" s="1092"/>
      <c r="C41" s="1093"/>
      <c r="D41" s="1439"/>
      <c r="E41" s="916"/>
      <c r="F41" s="1067"/>
      <c r="G41" s="1078"/>
    </row>
    <row r="42" spans="2:7" ht="16.5" thickBot="1">
      <c r="B42" s="1082">
        <v>131</v>
      </c>
      <c r="C42" s="1086" t="s">
        <v>365</v>
      </c>
      <c r="D42" s="1441"/>
      <c r="E42" s="917">
        <f>SUM(E29+E34+E39)</f>
        <v>23202699</v>
      </c>
      <c r="F42" s="917">
        <f>SUM(F29+F34+F39)</f>
        <v>22277094</v>
      </c>
      <c r="G42" s="1055">
        <f>SUM(G29+G34+G39)</f>
        <v>925605</v>
      </c>
    </row>
    <row r="43" spans="2:7" ht="15.75">
      <c r="B43" s="1092"/>
      <c r="C43" s="1093"/>
      <c r="D43" s="1440"/>
      <c r="E43" s="916"/>
      <c r="F43" s="1067"/>
      <c r="G43" s="1078"/>
    </row>
    <row r="44" spans="2:7" ht="15.75">
      <c r="B44" s="1090" t="s">
        <v>366</v>
      </c>
      <c r="C44" s="1084"/>
      <c r="D44" s="1438"/>
      <c r="E44" s="920"/>
      <c r="F44" s="1061"/>
      <c r="G44" s="1062"/>
    </row>
    <row r="45" spans="2:7" ht="15.75">
      <c r="B45" s="1063" t="s">
        <v>1901</v>
      </c>
      <c r="C45" s="1085" t="s">
        <v>1005</v>
      </c>
      <c r="D45" s="1438">
        <v>132112</v>
      </c>
      <c r="E45" s="729">
        <v>3220902</v>
      </c>
      <c r="F45" s="1064">
        <v>357964</v>
      </c>
      <c r="G45" s="1050">
        <f>SUM(E45-F45)</f>
        <v>2862938</v>
      </c>
    </row>
    <row r="46" spans="2:7" ht="15.75">
      <c r="B46" s="1090"/>
      <c r="C46" s="1084" t="s">
        <v>1338</v>
      </c>
      <c r="D46" s="1438"/>
      <c r="E46" s="920">
        <f>SUM(E45)</f>
        <v>3220902</v>
      </c>
      <c r="F46" s="920">
        <f>SUM(F45)</f>
        <v>357964</v>
      </c>
      <c r="G46" s="1062">
        <f>SUM(G44:G45)</f>
        <v>2862938</v>
      </c>
    </row>
    <row r="47" spans="2:7" ht="16.5" thickBot="1">
      <c r="B47" s="1095"/>
      <c r="C47" s="1096"/>
      <c r="D47" s="1439"/>
      <c r="E47" s="941"/>
      <c r="F47" s="1074"/>
      <c r="G47" s="1075"/>
    </row>
    <row r="48" spans="2:7" ht="16.5" thickBot="1">
      <c r="B48" s="1082">
        <v>132</v>
      </c>
      <c r="C48" s="1086" t="s">
        <v>1006</v>
      </c>
      <c r="D48" s="1441"/>
      <c r="E48" s="917">
        <f>SUM(E46)</f>
        <v>3220902</v>
      </c>
      <c r="F48" s="917">
        <f>SUM(F46)</f>
        <v>357964</v>
      </c>
      <c r="G48" s="1055">
        <f>SUM(G46)</f>
        <v>2862938</v>
      </c>
    </row>
    <row r="49" spans="2:7" ht="16.5" thickBot="1">
      <c r="B49" s="1097"/>
      <c r="C49" s="1093"/>
      <c r="D49" s="1550"/>
      <c r="E49" s="916"/>
      <c r="F49" s="1067"/>
      <c r="G49" s="1078"/>
    </row>
    <row r="50" spans="2:7" ht="16.5" thickBot="1">
      <c r="B50" s="1082">
        <v>13</v>
      </c>
      <c r="C50" s="1086" t="s">
        <v>1039</v>
      </c>
      <c r="D50" s="1441"/>
      <c r="E50" s="917">
        <f>SUM(E42+E48)</f>
        <v>26423601</v>
      </c>
      <c r="F50" s="1069">
        <f>SUM(F42+F48)</f>
        <v>22635058</v>
      </c>
      <c r="G50" s="1055">
        <f>SUM(G42+G48)</f>
        <v>3788543</v>
      </c>
    </row>
    <row r="51" spans="2:7" ht="16.5" thickBot="1">
      <c r="B51" s="1094"/>
      <c r="C51" s="1093"/>
      <c r="D51" s="1550"/>
      <c r="E51" s="916"/>
      <c r="F51" s="1067"/>
      <c r="G51" s="1078"/>
    </row>
    <row r="52" spans="2:7" ht="16.5" thickBot="1">
      <c r="B52" s="1027"/>
      <c r="C52" s="1086" t="s">
        <v>1025</v>
      </c>
      <c r="D52" s="1441"/>
      <c r="E52" s="917">
        <f>SUM(E22+E24+E50)</f>
        <v>30641240</v>
      </c>
      <c r="F52" s="917">
        <f>SUM(F22+F24+F50)</f>
        <v>26852697</v>
      </c>
      <c r="G52" s="1055">
        <f>SUM(G22+G24+G50)</f>
        <v>3788543</v>
      </c>
    </row>
    <row r="53" ht="15.75">
      <c r="E53" s="1083"/>
    </row>
  </sheetData>
  <sheetProtection/>
  <mergeCells count="2">
    <mergeCell ref="B3:G3"/>
    <mergeCell ref="B4:G4"/>
  </mergeCells>
  <printOptions/>
  <pageMargins left="0.75" right="0.75" top="1" bottom="1" header="0.5" footer="0.5"/>
  <pageSetup horizontalDpi="600" verticalDpi="600" orientation="portrait" paperSize="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28125" style="18" customWidth="1"/>
    <col min="2" max="2" width="52.8515625" style="18" customWidth="1"/>
    <col min="3" max="3" width="8.00390625" style="0" bestFit="1" customWidth="1"/>
    <col min="4" max="4" width="14.8515625" style="1083" customWidth="1"/>
    <col min="5" max="5" width="14.421875" style="1083" customWidth="1"/>
    <col min="6" max="6" width="14.8515625" style="1083" bestFit="1" customWidth="1"/>
  </cols>
  <sheetData>
    <row r="1" spans="1:6" ht="15.75">
      <c r="A1" s="16" t="s">
        <v>443</v>
      </c>
      <c r="B1" s="16"/>
      <c r="D1" s="16"/>
      <c r="E1" s="16"/>
      <c r="F1" s="16"/>
    </row>
    <row r="2" spans="1:6" ht="15.75">
      <c r="A2" s="15"/>
      <c r="B2" s="15"/>
      <c r="D2" s="15"/>
      <c r="E2" s="15"/>
      <c r="F2" s="15"/>
    </row>
    <row r="3" spans="1:6" ht="15.75">
      <c r="A3" s="2301" t="s">
        <v>2111</v>
      </c>
      <c r="B3" s="2301"/>
      <c r="C3" s="2301"/>
      <c r="D3" s="2301"/>
      <c r="E3" s="2301"/>
      <c r="F3" s="2301"/>
    </row>
    <row r="4" spans="1:6" ht="15.75">
      <c r="A4" s="2283" t="s">
        <v>1171</v>
      </c>
      <c r="B4" s="2283"/>
      <c r="C4" s="2283"/>
      <c r="D4" s="2283"/>
      <c r="E4" s="2283"/>
      <c r="F4" s="2283"/>
    </row>
    <row r="5" spans="1:6" ht="15.75">
      <c r="A5" s="918"/>
      <c r="B5" s="918"/>
      <c r="D5" s="1059"/>
      <c r="E5" s="1059"/>
      <c r="F5" s="1059"/>
    </row>
    <row r="6" ht="16.5" thickBot="1">
      <c r="F6" s="1083" t="s">
        <v>326</v>
      </c>
    </row>
    <row r="7" spans="1:6" ht="32.25" thickBot="1">
      <c r="A7" s="1056" t="s">
        <v>327</v>
      </c>
      <c r="B7" s="1057" t="s">
        <v>328</v>
      </c>
      <c r="C7" s="1551" t="s">
        <v>1902</v>
      </c>
      <c r="D7" s="1057" t="s">
        <v>329</v>
      </c>
      <c r="E7" s="1057" t="s">
        <v>330</v>
      </c>
      <c r="F7" s="1058" t="s">
        <v>331</v>
      </c>
    </row>
    <row r="8" spans="1:6" ht="15.75">
      <c r="A8" s="1091"/>
      <c r="B8" s="1088" t="s">
        <v>1007</v>
      </c>
      <c r="C8" s="1440"/>
      <c r="D8" s="1071"/>
      <c r="E8" s="1071"/>
      <c r="F8" s="1073"/>
    </row>
    <row r="9" spans="1:6" ht="15.75">
      <c r="A9" s="1091"/>
      <c r="B9" s="1088"/>
      <c r="C9" s="1438"/>
      <c r="D9" s="1071"/>
      <c r="E9" s="1071"/>
      <c r="F9" s="1073"/>
    </row>
    <row r="10" spans="1:6" ht="15.75">
      <c r="A10" s="1090" t="s">
        <v>332</v>
      </c>
      <c r="B10" s="1084"/>
      <c r="C10" s="1438"/>
      <c r="D10" s="1061"/>
      <c r="E10" s="1061"/>
      <c r="F10" s="1080"/>
    </row>
    <row r="11" spans="1:6" ht="15.75">
      <c r="A11" s="1063" t="s">
        <v>1903</v>
      </c>
      <c r="B11" s="1085" t="s">
        <v>1008</v>
      </c>
      <c r="C11" s="1438"/>
      <c r="D11" s="1064">
        <v>0</v>
      </c>
      <c r="E11" s="1064">
        <v>0</v>
      </c>
      <c r="F11" s="743">
        <f>SUM(D11-E11)</f>
        <v>0</v>
      </c>
    </row>
    <row r="12" spans="1:6" ht="15.75">
      <c r="A12" s="1090"/>
      <c r="B12" s="1084" t="s">
        <v>1338</v>
      </c>
      <c r="C12" s="1438"/>
      <c r="D12" s="1061">
        <f>SUM(D11:D11)</f>
        <v>0</v>
      </c>
      <c r="E12" s="1061">
        <f>SUM(E11:E11)</f>
        <v>0</v>
      </c>
      <c r="F12" s="1080">
        <f>SUM(F11:F11)</f>
        <v>0</v>
      </c>
    </row>
    <row r="13" spans="1:6" ht="15.75">
      <c r="A13" s="1090"/>
      <c r="B13" s="1084"/>
      <c r="C13" s="1438"/>
      <c r="D13" s="1061"/>
      <c r="E13" s="1061"/>
      <c r="F13" s="1080"/>
    </row>
    <row r="14" spans="1:6" ht="15.75">
      <c r="A14" s="1090" t="s">
        <v>1040</v>
      </c>
      <c r="B14" s="1084"/>
      <c r="C14" s="1438"/>
      <c r="D14" s="1064"/>
      <c r="E14" s="1064"/>
      <c r="F14" s="743"/>
    </row>
    <row r="15" spans="1:6" ht="15.75">
      <c r="A15" s="1063" t="s">
        <v>1904</v>
      </c>
      <c r="B15" s="1085" t="s">
        <v>1084</v>
      </c>
      <c r="C15" s="1438">
        <v>111933</v>
      </c>
      <c r="D15" s="1064">
        <v>68750</v>
      </c>
      <c r="E15" s="1064">
        <v>68750</v>
      </c>
      <c r="F15" s="743">
        <f>SUM(D15-E15)</f>
        <v>0</v>
      </c>
    </row>
    <row r="16" spans="1:6" ht="15.75">
      <c r="A16" s="1090"/>
      <c r="B16" s="1084" t="s">
        <v>1338</v>
      </c>
      <c r="C16" s="1438"/>
      <c r="D16" s="1061">
        <f>SUM(D15:D15)</f>
        <v>68750</v>
      </c>
      <c r="E16" s="1061">
        <f>SUM(E15:E15)</f>
        <v>68750</v>
      </c>
      <c r="F16" s="1080">
        <f>SUM(F14:F15)</f>
        <v>0</v>
      </c>
    </row>
    <row r="17" spans="1:6" ht="15.75">
      <c r="A17" s="1090"/>
      <c r="B17" s="1084"/>
      <c r="C17" s="1438"/>
      <c r="D17" s="1061"/>
      <c r="E17" s="1061"/>
      <c r="F17" s="1080"/>
    </row>
    <row r="18" spans="1:6" ht="15.75">
      <c r="A18" s="1090" t="s">
        <v>1004</v>
      </c>
      <c r="B18" s="1084"/>
      <c r="C18" s="1438"/>
      <c r="D18" s="1064"/>
      <c r="E18" s="1064"/>
      <c r="F18" s="743"/>
    </row>
    <row r="19" spans="1:6" ht="15.75">
      <c r="A19" s="1023" t="s">
        <v>1903</v>
      </c>
      <c r="B19" s="1085" t="s">
        <v>1085</v>
      </c>
      <c r="C19" s="1438">
        <v>111911</v>
      </c>
      <c r="D19" s="1064">
        <v>323180</v>
      </c>
      <c r="E19" s="1064">
        <v>323180</v>
      </c>
      <c r="F19" s="743">
        <v>0</v>
      </c>
    </row>
    <row r="20" spans="1:6" ht="15.75">
      <c r="A20" s="1063" t="s">
        <v>1887</v>
      </c>
      <c r="B20" s="1085" t="s">
        <v>1085</v>
      </c>
      <c r="C20" s="1438">
        <v>111943</v>
      </c>
      <c r="D20" s="1064">
        <v>117300</v>
      </c>
      <c r="E20" s="1064">
        <v>117300</v>
      </c>
      <c r="F20" s="743">
        <f>SUM(D20-E20)</f>
        <v>0</v>
      </c>
    </row>
    <row r="21" spans="1:6" ht="15.75">
      <c r="A21" s="1090"/>
      <c r="B21" s="1084" t="s">
        <v>1338</v>
      </c>
      <c r="C21" s="1438"/>
      <c r="D21" s="1061">
        <f>SUM(D19:D20)</f>
        <v>440480</v>
      </c>
      <c r="E21" s="1061">
        <f>SUM(E19:E20)</f>
        <v>440480</v>
      </c>
      <c r="F21" s="1080">
        <f>SUM(F19:F20)</f>
        <v>0</v>
      </c>
    </row>
    <row r="22" spans="1:6" ht="15.75">
      <c r="A22" s="1092"/>
      <c r="B22" s="1093"/>
      <c r="C22" s="1438"/>
      <c r="D22" s="1061"/>
      <c r="E22" s="1061"/>
      <c r="F22" s="1080"/>
    </row>
    <row r="23" spans="1:6" ht="15.75">
      <c r="A23" s="1063" t="s">
        <v>1903</v>
      </c>
      <c r="B23" s="1085" t="s">
        <v>1890</v>
      </c>
      <c r="C23" s="1438">
        <v>1122</v>
      </c>
      <c r="D23" s="1064">
        <v>76850</v>
      </c>
      <c r="E23" s="1064">
        <v>76850</v>
      </c>
      <c r="F23" s="743">
        <f>SUM(D23-E23)</f>
        <v>0</v>
      </c>
    </row>
    <row r="24" spans="1:6" ht="15.75">
      <c r="A24" s="1090"/>
      <c r="B24" s="1084" t="s">
        <v>1338</v>
      </c>
      <c r="C24" s="1438"/>
      <c r="D24" s="1061">
        <f>SUM(D23)</f>
        <v>76850</v>
      </c>
      <c r="E24" s="1061">
        <f>SUM(E23)</f>
        <v>76850</v>
      </c>
      <c r="F24" s="1061">
        <f>SUM(F23)</f>
        <v>0</v>
      </c>
    </row>
    <row r="25" spans="1:6" ht="16.5" thickBot="1">
      <c r="A25" s="1092"/>
      <c r="B25" s="1093"/>
      <c r="C25" s="1439"/>
      <c r="D25" s="1074"/>
      <c r="E25" s="1074"/>
      <c r="F25" s="1552"/>
    </row>
    <row r="26" spans="1:6" ht="16.5" thickBot="1">
      <c r="A26" s="1082">
        <v>11</v>
      </c>
      <c r="B26" s="1086" t="s">
        <v>338</v>
      </c>
      <c r="C26" s="1441"/>
      <c r="D26" s="1069">
        <f>SUM(D12+D16+D21+D24)</f>
        <v>586080</v>
      </c>
      <c r="E26" s="1069">
        <f>SUM(E12+E16+E21+E24)</f>
        <v>586080</v>
      </c>
      <c r="F26" s="746">
        <f>SUM(F12+F16+F21+F24)</f>
        <v>0</v>
      </c>
    </row>
    <row r="27" spans="1:6" ht="16.5" thickBot="1">
      <c r="A27" s="1097"/>
      <c r="B27" s="1093"/>
      <c r="C27" s="1550"/>
      <c r="D27" s="1067"/>
      <c r="E27" s="1067"/>
      <c r="F27" s="1068"/>
    </row>
    <row r="28" spans="1:6" ht="16.5" thickBot="1">
      <c r="A28" s="1082">
        <v>12</v>
      </c>
      <c r="B28" s="1086" t="s">
        <v>1926</v>
      </c>
      <c r="C28" s="1441"/>
      <c r="D28" s="1069">
        <v>0</v>
      </c>
      <c r="E28" s="1069">
        <v>0</v>
      </c>
      <c r="F28" s="746">
        <v>0</v>
      </c>
    </row>
    <row r="29" spans="1:6" ht="15.75">
      <c r="A29" s="1091"/>
      <c r="B29" s="1088"/>
      <c r="C29" s="1440"/>
      <c r="D29" s="1079"/>
      <c r="E29" s="1079"/>
      <c r="F29" s="742"/>
    </row>
    <row r="30" spans="1:6" ht="15.75">
      <c r="A30" s="1090" t="s">
        <v>1927</v>
      </c>
      <c r="B30" s="1084"/>
      <c r="C30" s="1438"/>
      <c r="D30" s="1061"/>
      <c r="E30" s="1061"/>
      <c r="F30" s="1080"/>
    </row>
    <row r="31" spans="1:6" ht="15.75">
      <c r="A31" s="1063" t="s">
        <v>1891</v>
      </c>
      <c r="B31" s="1085" t="s">
        <v>1086</v>
      </c>
      <c r="C31" s="1438">
        <v>1311123</v>
      </c>
      <c r="D31" s="1064">
        <v>238637</v>
      </c>
      <c r="E31" s="1064">
        <v>168659</v>
      </c>
      <c r="F31" s="743">
        <f>SUM(D31-E31)</f>
        <v>69978</v>
      </c>
    </row>
    <row r="32" spans="1:6" ht="15.75">
      <c r="A32" s="1063" t="s">
        <v>1905</v>
      </c>
      <c r="B32" s="1085" t="s">
        <v>1087</v>
      </c>
      <c r="C32" s="1438">
        <v>1311223</v>
      </c>
      <c r="D32" s="1064">
        <v>5522922</v>
      </c>
      <c r="E32" s="1064">
        <v>5114411</v>
      </c>
      <c r="F32" s="743">
        <f>SUM(D32-E32)</f>
        <v>408511</v>
      </c>
    </row>
    <row r="33" spans="1:6" ht="15.75">
      <c r="A33" s="1063"/>
      <c r="B33" s="1085"/>
      <c r="C33" s="1438"/>
      <c r="D33" s="1064"/>
      <c r="E33" s="1064"/>
      <c r="F33" s="743"/>
    </row>
    <row r="34" spans="1:6" ht="15.75">
      <c r="A34" s="1090"/>
      <c r="B34" s="1084" t="s">
        <v>1338</v>
      </c>
      <c r="C34" s="1438"/>
      <c r="D34" s="1061">
        <f>SUM(D31:D33)</f>
        <v>5761559</v>
      </c>
      <c r="E34" s="1061">
        <f>SUM(E31:E33)</f>
        <v>5283070</v>
      </c>
      <c r="F34" s="1080">
        <f>SUM(F31:F33)</f>
        <v>478489</v>
      </c>
    </row>
    <row r="35" spans="1:6" ht="15.75">
      <c r="A35" s="1090"/>
      <c r="B35" s="1084"/>
      <c r="C35" s="1438"/>
      <c r="D35" s="1061"/>
      <c r="E35" s="1061"/>
      <c r="F35" s="1080"/>
    </row>
    <row r="36" spans="1:6" ht="15.75">
      <c r="A36" s="1090" t="s">
        <v>1934</v>
      </c>
      <c r="B36" s="1084"/>
      <c r="C36" s="1438"/>
      <c r="D36" s="1064"/>
      <c r="E36" s="1064"/>
      <c r="F36" s="743"/>
    </row>
    <row r="37" spans="1:6" ht="15.75">
      <c r="A37" s="1063" t="s">
        <v>1897</v>
      </c>
      <c r="B37" s="1085" t="s">
        <v>1906</v>
      </c>
      <c r="C37" s="1438">
        <v>1311913</v>
      </c>
      <c r="D37" s="1064">
        <v>1644217</v>
      </c>
      <c r="E37" s="1064">
        <v>1644217</v>
      </c>
      <c r="F37" s="743">
        <f>SUM(D37-E37)</f>
        <v>0</v>
      </c>
    </row>
    <row r="38" spans="1:6" ht="15.75">
      <c r="A38" s="1063" t="s">
        <v>1897</v>
      </c>
      <c r="B38" s="1085" t="s">
        <v>1906</v>
      </c>
      <c r="C38" s="1438">
        <v>1319123</v>
      </c>
      <c r="D38" s="1064">
        <v>346947</v>
      </c>
      <c r="E38" s="1064">
        <v>346947</v>
      </c>
      <c r="F38" s="743">
        <f>SUM(D38-E38)</f>
        <v>0</v>
      </c>
    </row>
    <row r="39" spans="1:6" ht="15.75">
      <c r="A39" s="1063" t="s">
        <v>1899</v>
      </c>
      <c r="B39" s="1085" t="s">
        <v>1089</v>
      </c>
      <c r="C39" s="1438">
        <v>1311923</v>
      </c>
      <c r="D39" s="1064">
        <v>335770</v>
      </c>
      <c r="E39" s="1064">
        <v>335770</v>
      </c>
      <c r="F39" s="743">
        <f>SUM(D39-E39)</f>
        <v>0</v>
      </c>
    </row>
    <row r="40" spans="1:6" ht="15.75">
      <c r="A40" s="1063" t="s">
        <v>1899</v>
      </c>
      <c r="B40" s="1085" t="s">
        <v>1089</v>
      </c>
      <c r="C40" s="1438">
        <v>1319223</v>
      </c>
      <c r="D40" s="1064">
        <v>64680</v>
      </c>
      <c r="E40" s="1064">
        <v>64680</v>
      </c>
      <c r="F40" s="743">
        <v>0</v>
      </c>
    </row>
    <row r="41" spans="1:6" ht="15.75">
      <c r="A41" s="1063"/>
      <c r="B41" s="1084" t="s">
        <v>1338</v>
      </c>
      <c r="C41" s="1438"/>
      <c r="D41" s="1061">
        <f>SUM(D37:D40)</f>
        <v>2391614</v>
      </c>
      <c r="E41" s="1061">
        <f>SUM(E37:E40)</f>
        <v>2391614</v>
      </c>
      <c r="F41" s="1080">
        <f>SUM(F36:F39)</f>
        <v>0</v>
      </c>
    </row>
    <row r="42" spans="1:6" ht="15.75">
      <c r="A42" s="1063"/>
      <c r="B42" s="1084"/>
      <c r="C42" s="1438"/>
      <c r="D42" s="1061"/>
      <c r="E42" s="1061"/>
      <c r="F42" s="1080"/>
    </row>
    <row r="43" spans="1:6" ht="15.75">
      <c r="A43" s="1081" t="s">
        <v>1090</v>
      </c>
      <c r="B43" s="1085"/>
      <c r="C43" s="1438"/>
      <c r="D43" s="1064"/>
      <c r="E43" s="1064"/>
      <c r="F43" s="743"/>
    </row>
    <row r="44" spans="1:6" ht="15.75">
      <c r="A44" s="1063" t="s">
        <v>1893</v>
      </c>
      <c r="B44" s="1085" t="s">
        <v>1910</v>
      </c>
      <c r="C44" s="1438">
        <v>131794</v>
      </c>
      <c r="D44" s="1064">
        <v>263433</v>
      </c>
      <c r="E44" s="1064">
        <v>263433</v>
      </c>
      <c r="F44" s="743">
        <f>SUM(D44-E44)</f>
        <v>0</v>
      </c>
    </row>
    <row r="45" spans="1:6" ht="15.75">
      <c r="A45" s="1063" t="s">
        <v>1899</v>
      </c>
      <c r="B45" s="1085" t="s">
        <v>1091</v>
      </c>
      <c r="C45" s="1438">
        <v>13179</v>
      </c>
      <c r="D45" s="1064">
        <v>138140</v>
      </c>
      <c r="E45" s="1064">
        <v>138140</v>
      </c>
      <c r="F45" s="743">
        <f>SUM(D45-E45)</f>
        <v>0</v>
      </c>
    </row>
    <row r="46" spans="1:6" ht="15.75">
      <c r="A46" s="1063" t="s">
        <v>1092</v>
      </c>
      <c r="B46" s="1085" t="s">
        <v>1093</v>
      </c>
      <c r="C46" s="1438">
        <v>131790</v>
      </c>
      <c r="D46" s="1064">
        <v>1747609</v>
      </c>
      <c r="E46" s="1064">
        <v>1747609</v>
      </c>
      <c r="F46" s="743">
        <f>SUM(D46-E46)</f>
        <v>0</v>
      </c>
    </row>
    <row r="47" spans="1:6" ht="15.75">
      <c r="A47" s="1063" t="s">
        <v>1907</v>
      </c>
      <c r="B47" s="1085" t="s">
        <v>1908</v>
      </c>
      <c r="C47" s="1438">
        <v>1317931</v>
      </c>
      <c r="D47" s="1064">
        <v>528765</v>
      </c>
      <c r="E47" s="1064">
        <v>528765</v>
      </c>
      <c r="F47" s="743">
        <f>SUM(D47-E47)</f>
        <v>0</v>
      </c>
    </row>
    <row r="48" spans="1:6" ht="15.75">
      <c r="A48" s="1090"/>
      <c r="B48" s="1084" t="s">
        <v>1338</v>
      </c>
      <c r="C48" s="1438"/>
      <c r="D48" s="1061">
        <f>SUM(D44:D47)</f>
        <v>2677947</v>
      </c>
      <c r="E48" s="1061">
        <f>SUM(E44:E47)</f>
        <v>2677947</v>
      </c>
      <c r="F48" s="1061">
        <f>SUM(F44:F47)</f>
        <v>0</v>
      </c>
    </row>
    <row r="49" spans="1:6" ht="16.5" thickBot="1">
      <c r="A49" s="1092"/>
      <c r="B49" s="1093"/>
      <c r="C49" s="1439"/>
      <c r="D49" s="1067"/>
      <c r="E49" s="1067"/>
      <c r="F49" s="1068"/>
    </row>
    <row r="50" spans="1:6" ht="16.5" thickBot="1">
      <c r="A50" s="1082">
        <v>131</v>
      </c>
      <c r="B50" s="1086" t="s">
        <v>365</v>
      </c>
      <c r="C50" s="1441"/>
      <c r="D50" s="1069">
        <f>SUM(D34+D41+D48)</f>
        <v>10831120</v>
      </c>
      <c r="E50" s="1069">
        <f>SUM(E34+E41+E48)</f>
        <v>10352631</v>
      </c>
      <c r="F50" s="746">
        <f>SUM(F34+F41+F48)</f>
        <v>478489</v>
      </c>
    </row>
    <row r="51" spans="1:6" ht="15.75">
      <c r="A51" s="1092"/>
      <c r="B51" s="1093"/>
      <c r="C51" s="1440"/>
      <c r="D51" s="1067"/>
      <c r="E51" s="1067"/>
      <c r="F51" s="1068"/>
    </row>
    <row r="52" spans="1:6" ht="15.75">
      <c r="A52" s="1090" t="s">
        <v>369</v>
      </c>
      <c r="B52" s="1084"/>
      <c r="C52" s="1438"/>
      <c r="D52" s="1064"/>
      <c r="E52" s="1064"/>
      <c r="F52" s="743"/>
    </row>
    <row r="53" spans="1:6" ht="15.75">
      <c r="A53" s="1063" t="s">
        <v>1909</v>
      </c>
      <c r="B53" s="1085" t="s">
        <v>1094</v>
      </c>
      <c r="C53" s="1438">
        <v>132193</v>
      </c>
      <c r="D53" s="1064">
        <v>5754599</v>
      </c>
      <c r="E53" s="1064">
        <v>5754599</v>
      </c>
      <c r="F53" s="743">
        <f>SUM(D53-E53)</f>
        <v>0</v>
      </c>
    </row>
    <row r="54" spans="1:6" ht="15.75">
      <c r="A54" s="1063"/>
      <c r="B54" s="1084" t="s">
        <v>1338</v>
      </c>
      <c r="C54" s="1438"/>
      <c r="D54" s="1061">
        <f>SUM(D53:D53)</f>
        <v>5754599</v>
      </c>
      <c r="E54" s="1061">
        <f>SUM(E53:E53)</f>
        <v>5754599</v>
      </c>
      <c r="F54" s="1080">
        <f>SUM(F51:F53)</f>
        <v>0</v>
      </c>
    </row>
    <row r="55" spans="1:6" ht="16.5" thickBot="1">
      <c r="A55" s="1098"/>
      <c r="B55" s="1093"/>
      <c r="C55" s="1439"/>
      <c r="D55" s="1067"/>
      <c r="E55" s="1067"/>
      <c r="F55" s="1068"/>
    </row>
    <row r="56" spans="1:6" ht="16.5" thickBot="1">
      <c r="A56" s="1082">
        <v>132</v>
      </c>
      <c r="B56" s="1086" t="s">
        <v>1006</v>
      </c>
      <c r="C56" s="1441"/>
      <c r="D56" s="1069">
        <f>SUM(D54)</f>
        <v>5754599</v>
      </c>
      <c r="E56" s="1069">
        <f>SUM(E54)</f>
        <v>5754599</v>
      </c>
      <c r="F56" s="746">
        <f>SUM(F54)</f>
        <v>0</v>
      </c>
    </row>
    <row r="57" spans="1:6" ht="16.5" thickBot="1">
      <c r="A57" s="1097"/>
      <c r="B57" s="1093"/>
      <c r="C57" s="1550"/>
      <c r="D57" s="1067"/>
      <c r="E57" s="1067"/>
      <c r="F57" s="1068"/>
    </row>
    <row r="58" spans="1:6" ht="16.5" thickBot="1">
      <c r="A58" s="1082">
        <v>13</v>
      </c>
      <c r="B58" s="1086" t="s">
        <v>1039</v>
      </c>
      <c r="C58" s="1441"/>
      <c r="D58" s="1069">
        <f>SUM(D50+D56)</f>
        <v>16585719</v>
      </c>
      <c r="E58" s="1069">
        <f>SUM(E50+E56)</f>
        <v>16107230</v>
      </c>
      <c r="F58" s="746">
        <f>SUM(F50+F56)</f>
        <v>478489</v>
      </c>
    </row>
    <row r="59" spans="1:6" ht="16.5" thickBot="1">
      <c r="A59" s="1094"/>
      <c r="B59" s="1093"/>
      <c r="C59" s="1550"/>
      <c r="D59" s="1067"/>
      <c r="E59" s="1067"/>
      <c r="F59" s="1068"/>
    </row>
    <row r="60" spans="1:6" ht="16.5" thickBot="1">
      <c r="A60" s="1027"/>
      <c r="B60" s="1086" t="s">
        <v>1025</v>
      </c>
      <c r="C60" s="1441"/>
      <c r="D60" s="1069">
        <f>SUM(D26+D28+D58)</f>
        <v>17171799</v>
      </c>
      <c r="E60" s="1069">
        <f>SUM(E26+E28+E58)</f>
        <v>16693310</v>
      </c>
      <c r="F60" s="746">
        <f>SUM(F26+F28+F58)</f>
        <v>478489</v>
      </c>
    </row>
  </sheetData>
  <sheetProtection/>
  <mergeCells count="2"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16.7109375" style="18" customWidth="1"/>
    <col min="3" max="3" width="52.421875" style="18" bestFit="1" customWidth="1"/>
    <col min="5" max="5" width="13.7109375" style="18" bestFit="1" customWidth="1"/>
    <col min="6" max="6" width="14.57421875" style="18" bestFit="1" customWidth="1"/>
    <col min="7" max="7" width="14.8515625" style="18" bestFit="1" customWidth="1"/>
  </cols>
  <sheetData>
    <row r="1" spans="2:7" ht="15.75">
      <c r="B1" s="16" t="s">
        <v>444</v>
      </c>
      <c r="C1" s="16"/>
      <c r="E1" s="16"/>
      <c r="F1" s="16"/>
      <c r="G1" s="16"/>
    </row>
    <row r="3" spans="2:7" ht="15.75">
      <c r="B3" s="2301" t="s">
        <v>1374</v>
      </c>
      <c r="C3" s="2301"/>
      <c r="D3" s="2301"/>
      <c r="E3" s="2301"/>
      <c r="F3" s="2301"/>
      <c r="G3" s="2301"/>
    </row>
    <row r="4" spans="2:7" ht="15.75">
      <c r="B4" s="2283" t="s">
        <v>1172</v>
      </c>
      <c r="C4" s="2283"/>
      <c r="D4" s="2283"/>
      <c r="E4" s="2283"/>
      <c r="F4" s="2283"/>
      <c r="G4" s="2283"/>
    </row>
    <row r="5" spans="2:7" ht="15.75">
      <c r="B5" s="918"/>
      <c r="C5" s="918"/>
      <c r="E5" s="918"/>
      <c r="F5" s="918"/>
      <c r="G5" s="918"/>
    </row>
    <row r="6" spans="2:7" ht="15.75">
      <c r="B6" s="918"/>
      <c r="C6" s="918"/>
      <c r="E6" s="918"/>
      <c r="F6" s="918"/>
      <c r="G6" s="918"/>
    </row>
    <row r="7" ht="16.5" thickBot="1">
      <c r="G7" s="1083" t="s">
        <v>326</v>
      </c>
    </row>
    <row r="8" spans="1:7" ht="32.25" thickBot="1">
      <c r="A8" s="2"/>
      <c r="B8" s="926" t="s">
        <v>327</v>
      </c>
      <c r="C8" s="925" t="s">
        <v>328</v>
      </c>
      <c r="D8" s="1553" t="s">
        <v>1902</v>
      </c>
      <c r="E8" s="1057" t="s">
        <v>329</v>
      </c>
      <c r="F8" s="1057" t="s">
        <v>330</v>
      </c>
      <c r="G8" s="1058" t="s">
        <v>331</v>
      </c>
    </row>
    <row r="9" spans="2:7" ht="15.75">
      <c r="B9" s="1091"/>
      <c r="C9" s="1088" t="s">
        <v>1001</v>
      </c>
      <c r="D9" s="1440"/>
      <c r="E9" s="1099"/>
      <c r="F9" s="1099"/>
      <c r="G9" s="1100"/>
    </row>
    <row r="10" spans="2:7" ht="15.75">
      <c r="B10" s="1091"/>
      <c r="C10" s="1088"/>
      <c r="D10" s="1438"/>
      <c r="E10" s="1099"/>
      <c r="F10" s="1099"/>
      <c r="G10" s="1100"/>
    </row>
    <row r="11" spans="2:7" ht="15.75">
      <c r="B11" s="1081" t="s">
        <v>335</v>
      </c>
      <c r="C11" s="1084"/>
      <c r="D11" s="1438"/>
      <c r="E11" s="1101"/>
      <c r="F11" s="1101"/>
      <c r="G11" s="1102"/>
    </row>
    <row r="12" spans="2:7" ht="15.75">
      <c r="B12" s="1063" t="s">
        <v>1887</v>
      </c>
      <c r="C12" s="1085" t="s">
        <v>1095</v>
      </c>
      <c r="D12" s="1438">
        <v>1119114</v>
      </c>
      <c r="E12" s="1045">
        <v>4884080</v>
      </c>
      <c r="F12" s="1045">
        <v>4884080</v>
      </c>
      <c r="G12" s="1103">
        <v>0</v>
      </c>
    </row>
    <row r="13" spans="2:7" ht="15.75">
      <c r="B13" s="1090"/>
      <c r="C13" s="1084" t="s">
        <v>1338</v>
      </c>
      <c r="D13" s="1438"/>
      <c r="E13" s="1101">
        <f>SUM(E12:E12)</f>
        <v>4884080</v>
      </c>
      <c r="F13" s="1101">
        <f>SUM(F12:F12)</f>
        <v>4884080</v>
      </c>
      <c r="G13" s="1102">
        <f>SUM(G12:G12)</f>
        <v>0</v>
      </c>
    </row>
    <row r="14" spans="2:7" ht="15.75">
      <c r="B14" s="1090"/>
      <c r="C14" s="1084"/>
      <c r="D14" s="1438"/>
      <c r="E14" s="1101"/>
      <c r="F14" s="1101"/>
      <c r="G14" s="1102"/>
    </row>
    <row r="15" spans="2:7" ht="15.75">
      <c r="B15" s="1090" t="s">
        <v>1040</v>
      </c>
      <c r="C15" s="1084"/>
      <c r="D15" s="1438"/>
      <c r="E15" s="1045"/>
      <c r="F15" s="1045"/>
      <c r="G15" s="1103"/>
    </row>
    <row r="16" spans="2:7" ht="15.75">
      <c r="B16" s="1063" t="s">
        <v>1904</v>
      </c>
      <c r="C16" s="1085" t="s">
        <v>1084</v>
      </c>
      <c r="D16" s="1438">
        <v>111934</v>
      </c>
      <c r="E16" s="1045">
        <v>37500</v>
      </c>
      <c r="F16" s="1045">
        <v>37500</v>
      </c>
      <c r="G16" s="1103">
        <v>0</v>
      </c>
    </row>
    <row r="17" spans="2:7" ht="15.75">
      <c r="B17" s="1090"/>
      <c r="C17" s="1084" t="s">
        <v>1338</v>
      </c>
      <c r="D17" s="1438"/>
      <c r="E17" s="1101">
        <f>SUM(E16:E16)</f>
        <v>37500</v>
      </c>
      <c r="F17" s="1101">
        <f>SUM(F16:F16)</f>
        <v>37500</v>
      </c>
      <c r="G17" s="1102">
        <f>SUM(G16:G16)</f>
        <v>0</v>
      </c>
    </row>
    <row r="18" spans="2:7" ht="15.75">
      <c r="B18" s="1090"/>
      <c r="C18" s="1084"/>
      <c r="D18" s="1438"/>
      <c r="E18" s="1101"/>
      <c r="F18" s="1101"/>
      <c r="G18" s="1102"/>
    </row>
    <row r="19" spans="2:7" ht="15.75">
      <c r="B19" s="1090" t="s">
        <v>1004</v>
      </c>
      <c r="C19" s="1084"/>
      <c r="D19" s="1438"/>
      <c r="E19" s="1045"/>
      <c r="F19" s="1045"/>
      <c r="G19" s="1103"/>
    </row>
    <row r="20" spans="2:7" ht="15.75">
      <c r="B20" s="1063">
        <v>111944</v>
      </c>
      <c r="C20" s="1085" t="s">
        <v>1096</v>
      </c>
      <c r="D20" s="1438"/>
      <c r="E20" s="1045">
        <v>0</v>
      </c>
      <c r="F20" s="1045">
        <v>0</v>
      </c>
      <c r="G20" s="1103">
        <v>0</v>
      </c>
    </row>
    <row r="21" spans="2:7" ht="15.75">
      <c r="B21" s="1090"/>
      <c r="C21" s="1084" t="s">
        <v>1338</v>
      </c>
      <c r="D21" s="1438"/>
      <c r="E21" s="1101">
        <f>SUM(E20:E20)</f>
        <v>0</v>
      </c>
      <c r="F21" s="1101">
        <f>SUM(F20:F20)</f>
        <v>0</v>
      </c>
      <c r="G21" s="1102">
        <f>SUM(G20:G20)</f>
        <v>0</v>
      </c>
    </row>
    <row r="22" spans="2:7" ht="16.5" thickBot="1">
      <c r="B22" s="1092"/>
      <c r="C22" s="1093"/>
      <c r="D22" s="1439"/>
      <c r="E22" s="1104"/>
      <c r="F22" s="1104"/>
      <c r="G22" s="1105"/>
    </row>
    <row r="23" spans="2:7" ht="16.5" thickBot="1">
      <c r="B23" s="1082">
        <v>11</v>
      </c>
      <c r="C23" s="1086" t="s">
        <v>338</v>
      </c>
      <c r="D23" s="1441"/>
      <c r="E23" s="1106">
        <f>SUM(E13+E17+E21)</f>
        <v>4921580</v>
      </c>
      <c r="F23" s="1106">
        <f>SUM(F13+F17+F21)</f>
        <v>4921580</v>
      </c>
      <c r="G23" s="1107">
        <f>SUM(G13+G17+G21)</f>
        <v>0</v>
      </c>
    </row>
    <row r="24" spans="2:7" ht="16.5" thickBot="1">
      <c r="B24" s="1097"/>
      <c r="C24" s="1093"/>
      <c r="D24" s="1550"/>
      <c r="E24" s="1104"/>
      <c r="F24" s="1104"/>
      <c r="G24" s="1105"/>
    </row>
    <row r="25" spans="2:7" ht="16.5" thickBot="1">
      <c r="B25" s="1082">
        <v>12</v>
      </c>
      <c r="C25" s="1086" t="s">
        <v>1926</v>
      </c>
      <c r="D25" s="1441"/>
      <c r="E25" s="1106">
        <v>0</v>
      </c>
      <c r="F25" s="1106">
        <v>0</v>
      </c>
      <c r="G25" s="1107">
        <v>0</v>
      </c>
    </row>
    <row r="26" spans="2:7" ht="15.75">
      <c r="B26" s="1091"/>
      <c r="C26" s="1088"/>
      <c r="D26" s="1440"/>
      <c r="E26" s="1554"/>
      <c r="F26" s="1554"/>
      <c r="G26" s="1555"/>
    </row>
    <row r="27" spans="2:7" ht="15.75">
      <c r="B27" s="1090" t="s">
        <v>1927</v>
      </c>
      <c r="C27" s="1084"/>
      <c r="D27" s="1438"/>
      <c r="E27" s="1101"/>
      <c r="F27" s="1101"/>
      <c r="G27" s="1102"/>
    </row>
    <row r="28" spans="2:7" ht="15.75">
      <c r="B28" s="1063" t="s">
        <v>1891</v>
      </c>
      <c r="C28" s="1085" t="s">
        <v>1086</v>
      </c>
      <c r="D28" s="1438">
        <v>131112</v>
      </c>
      <c r="E28" s="1045">
        <v>228346</v>
      </c>
      <c r="F28" s="1045">
        <v>56032</v>
      </c>
      <c r="G28" s="1103">
        <f>SUM(E28-F28)</f>
        <v>172314</v>
      </c>
    </row>
    <row r="29" spans="2:7" ht="15.75">
      <c r="B29" s="1063" t="s">
        <v>1891</v>
      </c>
      <c r="C29" s="1085" t="s">
        <v>1086</v>
      </c>
      <c r="D29" s="1438">
        <v>1311124</v>
      </c>
      <c r="E29" s="1045">
        <v>110000</v>
      </c>
      <c r="F29" s="1045">
        <v>77121</v>
      </c>
      <c r="G29" s="1103">
        <f>SUM(E29-F29)</f>
        <v>32879</v>
      </c>
    </row>
    <row r="30" spans="2:7" ht="15.75">
      <c r="B30" s="1063" t="s">
        <v>1905</v>
      </c>
      <c r="C30" s="1085" t="s">
        <v>1097</v>
      </c>
      <c r="D30" s="1438">
        <v>1311224</v>
      </c>
      <c r="E30" s="1045">
        <v>3740600</v>
      </c>
      <c r="F30" s="1045">
        <v>2020137</v>
      </c>
      <c r="G30" s="1103">
        <f>SUM(E30-F30)</f>
        <v>1720463</v>
      </c>
    </row>
    <row r="31" spans="2:7" ht="15.75">
      <c r="B31" s="1090"/>
      <c r="C31" s="1084" t="s">
        <v>1338</v>
      </c>
      <c r="D31" s="1438"/>
      <c r="E31" s="1101">
        <f>SUM(E28:E30)</f>
        <v>4078946</v>
      </c>
      <c r="F31" s="1101">
        <f>SUM(F28:F30)</f>
        <v>2153290</v>
      </c>
      <c r="G31" s="1103">
        <f>SUM(E31-F31)</f>
        <v>1925656</v>
      </c>
    </row>
    <row r="32" spans="2:7" ht="15.75">
      <c r="B32" s="1090"/>
      <c r="C32" s="1084"/>
      <c r="D32" s="1438"/>
      <c r="E32" s="1101"/>
      <c r="F32" s="1101"/>
      <c r="G32" s="1102"/>
    </row>
    <row r="33" spans="2:7" ht="15.75">
      <c r="B33" s="1090" t="s">
        <v>1934</v>
      </c>
      <c r="C33" s="1084"/>
      <c r="D33" s="1438"/>
      <c r="E33" s="1045"/>
      <c r="F33" s="1045"/>
      <c r="G33" s="1103"/>
    </row>
    <row r="34" spans="2:7" ht="15.75">
      <c r="B34" s="1063" t="s">
        <v>1897</v>
      </c>
      <c r="C34" s="1085" t="s">
        <v>1088</v>
      </c>
      <c r="D34" s="1438">
        <v>13191241</v>
      </c>
      <c r="E34" s="1045">
        <v>7437868</v>
      </c>
      <c r="F34" s="1045">
        <v>7437868</v>
      </c>
      <c r="G34" s="1103">
        <v>0</v>
      </c>
    </row>
    <row r="35" spans="2:7" ht="15.75">
      <c r="B35" s="1063" t="s">
        <v>1899</v>
      </c>
      <c r="C35" s="1085" t="s">
        <v>1089</v>
      </c>
      <c r="D35" s="1438">
        <v>1311924</v>
      </c>
      <c r="E35" s="1045">
        <v>4664423</v>
      </c>
      <c r="F35" s="1045">
        <v>4664423</v>
      </c>
      <c r="G35" s="1103">
        <v>0</v>
      </c>
    </row>
    <row r="36" spans="2:7" ht="15.75">
      <c r="B36" s="1063" t="s">
        <v>1899</v>
      </c>
      <c r="C36" s="1085" t="s">
        <v>1089</v>
      </c>
      <c r="D36" s="1438">
        <v>1319224</v>
      </c>
      <c r="E36" s="1045">
        <v>3901840</v>
      </c>
      <c r="F36" s="1045">
        <v>3901840</v>
      </c>
      <c r="G36" s="1103">
        <v>0</v>
      </c>
    </row>
    <row r="37" spans="2:7" ht="15.75">
      <c r="B37" s="1081"/>
      <c r="C37" s="1084" t="s">
        <v>1338</v>
      </c>
      <c r="D37" s="1438"/>
      <c r="E37" s="1101">
        <f>SUM(E34:E36)</f>
        <v>16004131</v>
      </c>
      <c r="F37" s="1101">
        <f>SUM(F34:F36)</f>
        <v>16004131</v>
      </c>
      <c r="G37" s="1102">
        <f>SUM(G34:G36)</f>
        <v>0</v>
      </c>
    </row>
    <row r="38" spans="2:7" ht="15.75">
      <c r="B38" s="1063"/>
      <c r="C38" s="1084"/>
      <c r="D38" s="1438"/>
      <c r="E38" s="1045"/>
      <c r="F38" s="1045"/>
      <c r="G38" s="1103"/>
    </row>
    <row r="39" spans="2:7" ht="15.75">
      <c r="B39" s="1081" t="s">
        <v>1940</v>
      </c>
      <c r="C39" s="1085"/>
      <c r="D39" s="1438"/>
      <c r="E39" s="1045"/>
      <c r="F39" s="1045"/>
      <c r="G39" s="1103"/>
    </row>
    <row r="40" spans="2:7" ht="15.75">
      <c r="B40" s="1063" t="s">
        <v>1907</v>
      </c>
      <c r="C40" s="1085" t="s">
        <v>1911</v>
      </c>
      <c r="D40" s="1438">
        <v>13179</v>
      </c>
      <c r="E40" s="1045">
        <v>872205</v>
      </c>
      <c r="F40" s="1045">
        <v>872205</v>
      </c>
      <c r="G40" s="1103"/>
    </row>
    <row r="41" spans="2:7" ht="15.75">
      <c r="B41" s="1063" t="s">
        <v>1907</v>
      </c>
      <c r="C41" s="1085" t="s">
        <v>1911</v>
      </c>
      <c r="D41" s="1438">
        <v>131794</v>
      </c>
      <c r="E41" s="1045">
        <v>3683107</v>
      </c>
      <c r="F41" s="1045">
        <v>3683107</v>
      </c>
      <c r="G41" s="1103">
        <v>0</v>
      </c>
    </row>
    <row r="42" spans="2:7" ht="15.75">
      <c r="B42" s="1090"/>
      <c r="C42" s="1084" t="s">
        <v>1338</v>
      </c>
      <c r="D42" s="1438"/>
      <c r="E42" s="1101">
        <f>SUM(E40:E41)</f>
        <v>4555312</v>
      </c>
      <c r="F42" s="1101">
        <f>SUM(F40:F41)</f>
        <v>4555312</v>
      </c>
      <c r="G42" s="1102">
        <f>SUM(G41)</f>
        <v>0</v>
      </c>
    </row>
    <row r="43" spans="2:7" ht="15.75">
      <c r="B43" s="1063"/>
      <c r="C43" s="1085"/>
      <c r="D43" s="1438"/>
      <c r="E43" s="1045"/>
      <c r="F43" s="1045"/>
      <c r="G43" s="1103"/>
    </row>
    <row r="44" spans="2:7" ht="16.5" thickBot="1">
      <c r="B44" s="1092"/>
      <c r="C44" s="1093"/>
      <c r="D44" s="1439"/>
      <c r="E44" s="1108"/>
      <c r="F44" s="1108"/>
      <c r="G44" s="1109"/>
    </row>
    <row r="45" spans="2:7" ht="16.5" thickBot="1">
      <c r="B45" s="1082">
        <v>131</v>
      </c>
      <c r="C45" s="1086" t="s">
        <v>365</v>
      </c>
      <c r="D45" s="1441"/>
      <c r="E45" s="1106">
        <f>SUM(E31+E37+E42)</f>
        <v>24638389</v>
      </c>
      <c r="F45" s="1106">
        <f>SUM(F31+F37+F42)</f>
        <v>22712733</v>
      </c>
      <c r="G45" s="1107">
        <f>SUM(G31+G37+G42)</f>
        <v>1925656</v>
      </c>
    </row>
    <row r="46" spans="2:7" ht="16.5" thickBot="1">
      <c r="B46" s="1097"/>
      <c r="C46" s="1093"/>
      <c r="D46" s="1550"/>
      <c r="E46" s="1108"/>
      <c r="F46" s="1108"/>
      <c r="G46" s="1109"/>
    </row>
    <row r="47" spans="2:7" ht="16.5" thickBot="1">
      <c r="B47" s="1082">
        <v>132</v>
      </c>
      <c r="C47" s="1086" t="s">
        <v>1006</v>
      </c>
      <c r="D47" s="1441"/>
      <c r="E47" s="1106">
        <v>0</v>
      </c>
      <c r="F47" s="1106">
        <v>0</v>
      </c>
      <c r="G47" s="1107">
        <v>0</v>
      </c>
    </row>
    <row r="48" spans="2:7" ht="16.5" thickBot="1">
      <c r="B48" s="1097"/>
      <c r="C48" s="1093"/>
      <c r="D48" s="1550"/>
      <c r="E48" s="1104"/>
      <c r="F48" s="1104"/>
      <c r="G48" s="1105"/>
    </row>
    <row r="49" spans="2:7" ht="16.5" thickBot="1">
      <c r="B49" s="1082">
        <v>13</v>
      </c>
      <c r="C49" s="1086" t="s">
        <v>440</v>
      </c>
      <c r="D49" s="1441"/>
      <c r="E49" s="1106">
        <f>SUM(E45+E47)</f>
        <v>24638389</v>
      </c>
      <c r="F49" s="1106">
        <f>SUM(F45+F47)</f>
        <v>22712733</v>
      </c>
      <c r="G49" s="1107">
        <f>SUM(G45+G47)</f>
        <v>1925656</v>
      </c>
    </row>
    <row r="50" spans="2:7" ht="16.5" thickBot="1">
      <c r="B50" s="1094"/>
      <c r="C50" s="1093"/>
      <c r="D50" s="1550"/>
      <c r="E50" s="1104"/>
      <c r="F50" s="1104"/>
      <c r="G50" s="1105"/>
    </row>
    <row r="51" spans="2:7" ht="16.5" thickBot="1">
      <c r="B51" s="1027"/>
      <c r="C51" s="1086" t="s">
        <v>1025</v>
      </c>
      <c r="D51" s="1441"/>
      <c r="E51" s="1106">
        <f>SUM(E23+E25+E49)</f>
        <v>29559969</v>
      </c>
      <c r="F51" s="1106">
        <f>SUM(F23+F25+F49)</f>
        <v>27634313</v>
      </c>
      <c r="G51" s="1107">
        <f>SUM(G23+G25+G49)</f>
        <v>1925656</v>
      </c>
    </row>
    <row r="52" spans="5:7" ht="15.75">
      <c r="E52" s="1083"/>
      <c r="F52" s="1083"/>
      <c r="G52" s="1083"/>
    </row>
  </sheetData>
  <sheetProtection/>
  <mergeCells count="2">
    <mergeCell ref="B3:G3"/>
    <mergeCell ref="B4:G4"/>
  </mergeCells>
  <printOptions/>
  <pageMargins left="0.75" right="0.75" top="1" bottom="1" header="0.5" footer="0.5"/>
  <pageSetup horizontalDpi="600" verticalDpi="600" orientation="portrait" paperSize="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G38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21.00390625" style="18" customWidth="1"/>
    <col min="3" max="3" width="38.140625" style="18" customWidth="1"/>
    <col min="5" max="5" width="18.140625" style="18" customWidth="1"/>
    <col min="6" max="6" width="14.57421875" style="18" bestFit="1" customWidth="1"/>
    <col min="7" max="7" width="14.8515625" style="18" bestFit="1" customWidth="1"/>
  </cols>
  <sheetData>
    <row r="1" spans="2:7" ht="15.75">
      <c r="B1" s="16" t="s">
        <v>435</v>
      </c>
      <c r="C1" s="16"/>
      <c r="E1" s="16"/>
      <c r="F1" s="16"/>
      <c r="G1" s="16"/>
    </row>
    <row r="2" spans="2:7" ht="15.75">
      <c r="B2" s="15"/>
      <c r="C2" s="15"/>
      <c r="E2" s="15"/>
      <c r="F2" s="15"/>
      <c r="G2" s="15"/>
    </row>
    <row r="3" spans="2:7" ht="15.75">
      <c r="B3" s="2301" t="s">
        <v>2112</v>
      </c>
      <c r="C3" s="2301"/>
      <c r="D3" s="2301"/>
      <c r="E3" s="2301"/>
      <c r="F3" s="2301"/>
      <c r="G3" s="2301"/>
    </row>
    <row r="4" spans="2:7" ht="15.75">
      <c r="B4" s="2283" t="s">
        <v>1171</v>
      </c>
      <c r="C4" s="2283"/>
      <c r="D4" s="2283"/>
      <c r="E4" s="2283"/>
      <c r="F4" s="2283"/>
      <c r="G4" s="2283"/>
    </row>
    <row r="5" spans="2:7" ht="15.75">
      <c r="B5" s="918"/>
      <c r="C5" s="918"/>
      <c r="E5" s="918"/>
      <c r="F5" s="918"/>
      <c r="G5" s="918"/>
    </row>
    <row r="6" spans="2:7" ht="15.75">
      <c r="B6" s="918"/>
      <c r="C6" s="918"/>
      <c r="E6" s="918"/>
      <c r="F6" s="918"/>
      <c r="G6" s="918"/>
    </row>
    <row r="7" ht="16.5" thickBot="1">
      <c r="G7" s="1083" t="s">
        <v>326</v>
      </c>
    </row>
    <row r="8" spans="2:7" ht="32.25" thickBot="1">
      <c r="B8" s="926" t="s">
        <v>327</v>
      </c>
      <c r="C8" s="925" t="s">
        <v>328</v>
      </c>
      <c r="D8" s="1556" t="s">
        <v>1902</v>
      </c>
      <c r="E8" s="1057" t="s">
        <v>329</v>
      </c>
      <c r="F8" s="1057" t="s">
        <v>330</v>
      </c>
      <c r="G8" s="1058" t="s">
        <v>331</v>
      </c>
    </row>
    <row r="9" spans="2:7" ht="15.75">
      <c r="B9" s="1091"/>
      <c r="C9" s="1088" t="s">
        <v>1001</v>
      </c>
      <c r="D9" s="1440"/>
      <c r="E9" s="1071"/>
      <c r="F9" s="1071"/>
      <c r="G9" s="1073"/>
    </row>
    <row r="10" spans="2:7" ht="16.5" thickBot="1">
      <c r="B10" s="1092"/>
      <c r="C10" s="1093"/>
      <c r="D10" s="1439"/>
      <c r="E10" s="1067"/>
      <c r="F10" s="1067"/>
      <c r="G10" s="1068"/>
    </row>
    <row r="11" spans="2:7" ht="16.5" thickBot="1">
      <c r="B11" s="1082">
        <v>11</v>
      </c>
      <c r="C11" s="1086" t="s">
        <v>338</v>
      </c>
      <c r="D11" s="1441"/>
      <c r="E11" s="1069">
        <v>0</v>
      </c>
      <c r="F11" s="1069">
        <v>0</v>
      </c>
      <c r="G11" s="746">
        <v>0</v>
      </c>
    </row>
    <row r="12" spans="2:7" ht="16.5" thickBot="1">
      <c r="B12" s="1097"/>
      <c r="C12" s="1093"/>
      <c r="D12" s="1550"/>
      <c r="E12" s="1067"/>
      <c r="F12" s="1067"/>
      <c r="G12" s="1068"/>
    </row>
    <row r="13" spans="2:7" ht="16.5" thickBot="1">
      <c r="B13" s="1082">
        <v>12</v>
      </c>
      <c r="C13" s="1086" t="s">
        <v>1926</v>
      </c>
      <c r="D13" s="1441"/>
      <c r="E13" s="1069">
        <v>0</v>
      </c>
      <c r="F13" s="1069">
        <v>0</v>
      </c>
      <c r="G13" s="746">
        <v>0</v>
      </c>
    </row>
    <row r="14" spans="2:7" ht="15.75">
      <c r="B14" s="1091"/>
      <c r="C14" s="1088"/>
      <c r="D14" s="1440"/>
      <c r="E14" s="1079"/>
      <c r="F14" s="1079"/>
      <c r="G14" s="742"/>
    </row>
    <row r="15" spans="2:7" ht="15.75">
      <c r="B15" s="1090" t="s">
        <v>1927</v>
      </c>
      <c r="C15" s="1084"/>
      <c r="D15" s="1438"/>
      <c r="E15" s="1061"/>
      <c r="F15" s="1061"/>
      <c r="G15" s="1080"/>
    </row>
    <row r="16" spans="2:7" ht="15.75">
      <c r="B16" s="1063" t="s">
        <v>1891</v>
      </c>
      <c r="C16" s="1085" t="s">
        <v>1098</v>
      </c>
      <c r="D16" s="1438">
        <v>131112</v>
      </c>
      <c r="E16" s="1064">
        <v>353522</v>
      </c>
      <c r="F16" s="1064">
        <v>229158</v>
      </c>
      <c r="G16" s="743">
        <f>SUM(E16-F16)</f>
        <v>124364</v>
      </c>
    </row>
    <row r="17" spans="2:7" ht="15.75">
      <c r="B17" s="1063" t="s">
        <v>1905</v>
      </c>
      <c r="C17" s="1085" t="s">
        <v>1099</v>
      </c>
      <c r="D17" s="1438">
        <v>131122</v>
      </c>
      <c r="E17" s="1064">
        <v>4962586</v>
      </c>
      <c r="F17" s="1064">
        <v>2703715</v>
      </c>
      <c r="G17" s="743">
        <f>SUM(E17-F17)</f>
        <v>2258871</v>
      </c>
    </row>
    <row r="18" spans="2:7" ht="15.75">
      <c r="B18" s="1090"/>
      <c r="C18" s="1084" t="s">
        <v>1338</v>
      </c>
      <c r="D18" s="1438"/>
      <c r="E18" s="1061">
        <f>SUM(E16:E17)</f>
        <v>5316108</v>
      </c>
      <c r="F18" s="1061">
        <f>SUM(F16:F17)</f>
        <v>2932873</v>
      </c>
      <c r="G18" s="1080">
        <f>SUM(E18-F18)</f>
        <v>2383235</v>
      </c>
    </row>
    <row r="19" spans="2:7" ht="15.75">
      <c r="B19" s="1090"/>
      <c r="C19" s="1084"/>
      <c r="D19" s="1438"/>
      <c r="E19" s="1061"/>
      <c r="F19" s="1061"/>
      <c r="G19" s="1080"/>
    </row>
    <row r="20" spans="2:7" ht="15.75">
      <c r="B20" s="1090" t="s">
        <v>1934</v>
      </c>
      <c r="C20" s="1084"/>
      <c r="D20" s="1438"/>
      <c r="E20" s="1064"/>
      <c r="F20" s="1064"/>
      <c r="G20" s="743"/>
    </row>
    <row r="21" spans="2:7" ht="15.75">
      <c r="B21" s="1063" t="s">
        <v>1916</v>
      </c>
      <c r="C21" s="1085" t="s">
        <v>1100</v>
      </c>
      <c r="D21" s="1438">
        <v>131912</v>
      </c>
      <c r="E21" s="1064">
        <v>498459</v>
      </c>
      <c r="F21" s="1064">
        <v>498459</v>
      </c>
      <c r="G21" s="743">
        <v>0</v>
      </c>
    </row>
    <row r="22" spans="2:7" ht="15.75">
      <c r="B22" s="1063" t="s">
        <v>1899</v>
      </c>
      <c r="C22" s="1085" t="s">
        <v>1101</v>
      </c>
      <c r="D22" s="1438">
        <v>131922</v>
      </c>
      <c r="E22" s="1064">
        <v>3508139</v>
      </c>
      <c r="F22" s="1064">
        <v>3508139</v>
      </c>
      <c r="G22" s="743">
        <v>0</v>
      </c>
    </row>
    <row r="23" spans="2:7" ht="15.75">
      <c r="B23" s="1081"/>
      <c r="C23" s="1084" t="s">
        <v>1338</v>
      </c>
      <c r="D23" s="1438"/>
      <c r="E23" s="1061">
        <f>SUM(E21:E22)</f>
        <v>4006598</v>
      </c>
      <c r="F23" s="1061">
        <f>SUM(F21:F22)</f>
        <v>4006598</v>
      </c>
      <c r="G23" s="1080">
        <f>SUM(G21:G22)</f>
        <v>0</v>
      </c>
    </row>
    <row r="24" spans="2:7" ht="15.75">
      <c r="B24" s="1063"/>
      <c r="C24" s="1084"/>
      <c r="D24" s="1438"/>
      <c r="E24" s="1064"/>
      <c r="F24" s="1064"/>
      <c r="G24" s="743"/>
    </row>
    <row r="25" spans="2:7" ht="15.75">
      <c r="B25" s="1081" t="s">
        <v>1940</v>
      </c>
      <c r="C25" s="1085"/>
      <c r="D25" s="1438"/>
      <c r="E25" s="1064"/>
      <c r="F25" s="1064"/>
      <c r="G25" s="743"/>
    </row>
    <row r="26" spans="2:7" ht="15.75">
      <c r="B26" s="1063" t="s">
        <v>1907</v>
      </c>
      <c r="C26" s="1085" t="s">
        <v>1913</v>
      </c>
      <c r="D26" s="1438">
        <v>13179</v>
      </c>
      <c r="E26" s="1064">
        <v>890583</v>
      </c>
      <c r="F26" s="1064">
        <v>890583</v>
      </c>
      <c r="G26" s="743">
        <v>0</v>
      </c>
    </row>
    <row r="27" spans="2:7" ht="15.75">
      <c r="B27" s="1063" t="s">
        <v>1893</v>
      </c>
      <c r="C27" s="1085" t="s">
        <v>1914</v>
      </c>
      <c r="D27" s="1438">
        <v>131791</v>
      </c>
      <c r="E27" s="1064">
        <v>69827</v>
      </c>
      <c r="F27" s="1064">
        <v>69827</v>
      </c>
      <c r="G27" s="743">
        <v>0</v>
      </c>
    </row>
    <row r="28" spans="2:7" ht="15.75">
      <c r="B28" s="1063" t="s">
        <v>1905</v>
      </c>
      <c r="C28" s="1085" t="s">
        <v>1915</v>
      </c>
      <c r="D28" s="1438">
        <v>131795</v>
      </c>
      <c r="E28" s="1064">
        <v>4358955</v>
      </c>
      <c r="F28" s="1064">
        <v>4358955</v>
      </c>
      <c r="G28" s="743">
        <v>0</v>
      </c>
    </row>
    <row r="29" spans="2:7" ht="15.75">
      <c r="B29" s="1090"/>
      <c r="C29" s="1084" t="s">
        <v>1338</v>
      </c>
      <c r="D29" s="1438"/>
      <c r="E29" s="1061">
        <f>SUM(E26:E28)</f>
        <v>5319365</v>
      </c>
      <c r="F29" s="1061">
        <f>SUM(F26:F28)</f>
        <v>5319365</v>
      </c>
      <c r="G29" s="1080">
        <f>SUM(G26:G28)</f>
        <v>0</v>
      </c>
    </row>
    <row r="30" spans="2:7" ht="15.75">
      <c r="B30" s="1090"/>
      <c r="C30" s="1084"/>
      <c r="D30" s="1438"/>
      <c r="E30" s="1064"/>
      <c r="F30" s="1064"/>
      <c r="G30" s="743"/>
    </row>
    <row r="31" spans="2:7" ht="16.5" thickBot="1">
      <c r="B31" s="1092"/>
      <c r="C31" s="1093"/>
      <c r="D31" s="1550"/>
      <c r="E31" s="1065"/>
      <c r="F31" s="1065"/>
      <c r="G31" s="1089"/>
    </row>
    <row r="32" spans="2:7" ht="16.5" thickBot="1">
      <c r="B32" s="1082">
        <v>131</v>
      </c>
      <c r="C32" s="1086" t="s">
        <v>365</v>
      </c>
      <c r="D32" s="1441"/>
      <c r="E32" s="1069">
        <f>SUM(E18+E23+E29)</f>
        <v>14642071</v>
      </c>
      <c r="F32" s="1069">
        <f>SUM(F18+F23+F29)</f>
        <v>12258836</v>
      </c>
      <c r="G32" s="746">
        <f>SUM(G18+G23+G29)</f>
        <v>2383235</v>
      </c>
    </row>
    <row r="33" spans="2:7" ht="16.5" thickBot="1">
      <c r="B33" s="1092"/>
      <c r="C33" s="1093"/>
      <c r="D33" s="1550"/>
      <c r="E33" s="1067"/>
      <c r="F33" s="1067"/>
      <c r="G33" s="1068"/>
    </row>
    <row r="34" spans="2:7" ht="16.5" thickBot="1">
      <c r="B34" s="1082">
        <v>132</v>
      </c>
      <c r="C34" s="1086" t="s">
        <v>1006</v>
      </c>
      <c r="D34" s="1441"/>
      <c r="E34" s="1069">
        <v>0</v>
      </c>
      <c r="F34" s="1069">
        <v>0</v>
      </c>
      <c r="G34" s="746">
        <v>0</v>
      </c>
    </row>
    <row r="35" spans="2:7" ht="16.5" thickBot="1">
      <c r="B35" s="1097"/>
      <c r="C35" s="1093"/>
      <c r="D35" s="1550"/>
      <c r="E35" s="1067"/>
      <c r="F35" s="1067"/>
      <c r="G35" s="1068"/>
    </row>
    <row r="36" spans="2:7" ht="16.5" thickBot="1">
      <c r="B36" s="1082">
        <v>13</v>
      </c>
      <c r="C36" s="1086" t="s">
        <v>1912</v>
      </c>
      <c r="D36" s="1441"/>
      <c r="E36" s="1069">
        <f>SUM(E32+E34)</f>
        <v>14642071</v>
      </c>
      <c r="F36" s="1069">
        <f>SUM(F32+F34)</f>
        <v>12258836</v>
      </c>
      <c r="G36" s="746">
        <f>SUM(G32+G34)</f>
        <v>2383235</v>
      </c>
    </row>
    <row r="37" spans="2:7" ht="16.5" thickBot="1">
      <c r="B37" s="1094"/>
      <c r="C37" s="1093"/>
      <c r="D37" s="1550"/>
      <c r="E37" s="1067"/>
      <c r="F37" s="1067"/>
      <c r="G37" s="1068"/>
    </row>
    <row r="38" spans="2:7" ht="16.5" thickBot="1">
      <c r="B38" s="1027"/>
      <c r="C38" s="1086" t="s">
        <v>1025</v>
      </c>
      <c r="D38" s="1441"/>
      <c r="E38" s="1069">
        <f>SUM(E11+E13+E36)</f>
        <v>14642071</v>
      </c>
      <c r="F38" s="1069">
        <f>SUM(F11+F13+F36)</f>
        <v>12258836</v>
      </c>
      <c r="G38" s="746">
        <f>SUM(G11+G13+G36)</f>
        <v>2383235</v>
      </c>
    </row>
  </sheetData>
  <sheetProtection/>
  <mergeCells count="2">
    <mergeCell ref="B3:G3"/>
    <mergeCell ref="B4:G4"/>
  </mergeCells>
  <printOptions/>
  <pageMargins left="0.75" right="0.75" top="1" bottom="1" header="0.5" footer="0.5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46.421875" style="1918" customWidth="1"/>
    <col min="2" max="2" width="14.28125" style="1842" bestFit="1" customWidth="1"/>
    <col min="3" max="3" width="13.421875" style="1842" customWidth="1"/>
    <col min="4" max="5" width="14.28125" style="1842" bestFit="1" customWidth="1"/>
    <col min="6" max="6" width="13.421875" style="1842" customWidth="1"/>
    <col min="7" max="8" width="14.28125" style="1842" bestFit="1" customWidth="1"/>
    <col min="9" max="9" width="13.140625" style="1842" customWidth="1"/>
    <col min="10" max="11" width="14.28125" style="1842" bestFit="1" customWidth="1"/>
    <col min="12" max="12" width="13.7109375" style="1842" customWidth="1"/>
    <col min="13" max="14" width="14.28125" style="1842" bestFit="1" customWidth="1"/>
    <col min="15" max="15" width="13.28125" style="1842" customWidth="1"/>
    <col min="16" max="17" width="14.28125" style="1842" bestFit="1" customWidth="1"/>
    <col min="18" max="18" width="13.421875" style="1842" customWidth="1"/>
    <col min="19" max="20" width="14.28125" style="1842" bestFit="1" customWidth="1"/>
    <col min="21" max="21" width="13.00390625" style="1842" bestFit="1" customWidth="1"/>
    <col min="22" max="22" width="14.28125" style="1842" bestFit="1" customWidth="1"/>
  </cols>
  <sheetData>
    <row r="1" spans="1:22" ht="15.75">
      <c r="A1" s="2193" t="s">
        <v>446</v>
      </c>
      <c r="B1" s="2193"/>
      <c r="C1" s="1843"/>
      <c r="D1" s="1843"/>
      <c r="E1" s="1844"/>
      <c r="F1" s="1843"/>
      <c r="G1" s="1843"/>
      <c r="H1" s="1844"/>
      <c r="I1" s="1843"/>
      <c r="J1" s="1843"/>
      <c r="K1" s="1844"/>
      <c r="L1" s="1843"/>
      <c r="M1" s="1843"/>
      <c r="N1" s="1844"/>
      <c r="O1" s="1843"/>
      <c r="P1" s="1843"/>
      <c r="Q1" s="1844"/>
      <c r="R1" s="1843"/>
      <c r="S1" s="1843"/>
      <c r="T1" s="1844"/>
      <c r="U1" s="1843"/>
      <c r="V1" s="1843"/>
    </row>
    <row r="2" spans="1:22" ht="15.75">
      <c r="A2" s="2196"/>
      <c r="B2" s="2196"/>
      <c r="C2" s="1843"/>
      <c r="D2" s="1843"/>
      <c r="E2" s="1843"/>
      <c r="F2" s="1843"/>
      <c r="G2" s="1843"/>
      <c r="H2" s="1843"/>
      <c r="I2" s="1843"/>
      <c r="J2" s="1843"/>
      <c r="K2" s="1843"/>
      <c r="L2" s="1843"/>
      <c r="M2" s="1843"/>
      <c r="N2" s="1843"/>
      <c r="O2" s="1843"/>
      <c r="P2" s="1843"/>
      <c r="Q2" s="1843"/>
      <c r="R2" s="1843"/>
      <c r="S2" s="1843"/>
      <c r="T2" s="1843"/>
      <c r="U2" s="1843"/>
      <c r="V2" s="1843"/>
    </row>
    <row r="3" spans="1:22" ht="15.75">
      <c r="A3" s="2198" t="s">
        <v>2021</v>
      </c>
      <c r="B3" s="2198"/>
      <c r="C3" s="2198"/>
      <c r="D3" s="2198"/>
      <c r="E3" s="2198"/>
      <c r="F3" s="2198"/>
      <c r="G3" s="2198"/>
      <c r="H3" s="2198"/>
      <c r="I3" s="2198"/>
      <c r="J3" s="2198"/>
      <c r="K3" s="2198"/>
      <c r="L3" s="2198"/>
      <c r="M3" s="2198"/>
      <c r="N3" s="2198"/>
      <c r="O3" s="2198"/>
      <c r="P3" s="2198"/>
      <c r="Q3" s="2198"/>
      <c r="R3" s="2198"/>
      <c r="S3" s="2198"/>
      <c r="T3" s="2198"/>
      <c r="U3" s="2198"/>
      <c r="V3" s="2198"/>
    </row>
    <row r="4" spans="1:22" ht="15.75">
      <c r="A4" s="2198" t="s">
        <v>445</v>
      </c>
      <c r="B4" s="2198"/>
      <c r="C4" s="2198"/>
      <c r="D4" s="2198"/>
      <c r="E4" s="2198"/>
      <c r="F4" s="2198"/>
      <c r="G4" s="2198"/>
      <c r="H4" s="2198"/>
      <c r="I4" s="2198"/>
      <c r="J4" s="2198"/>
      <c r="K4" s="2198"/>
      <c r="L4" s="2198"/>
      <c r="M4" s="2198"/>
      <c r="N4" s="2198"/>
      <c r="O4" s="2198"/>
      <c r="P4" s="2198"/>
      <c r="Q4" s="2198"/>
      <c r="R4" s="2198"/>
      <c r="S4" s="2198"/>
      <c r="T4" s="2198"/>
      <c r="U4" s="2198"/>
      <c r="V4" s="2198"/>
    </row>
    <row r="5" spans="1:22" ht="16.5" thickBot="1">
      <c r="A5" s="1845"/>
      <c r="B5" s="1844"/>
      <c r="C5" s="1843"/>
      <c r="D5" s="1843"/>
      <c r="E5" s="1844"/>
      <c r="F5" s="1843"/>
      <c r="G5" s="1843"/>
      <c r="H5" s="1844"/>
      <c r="I5" s="1843"/>
      <c r="J5" s="1843"/>
      <c r="K5" s="1844"/>
      <c r="L5" s="1843"/>
      <c r="M5" s="1843"/>
      <c r="N5" s="1844"/>
      <c r="O5" s="1843"/>
      <c r="P5" s="1843"/>
      <c r="Q5" s="1844"/>
      <c r="R5" s="1843"/>
      <c r="S5" s="1843"/>
      <c r="T5" s="1844"/>
      <c r="U5" s="1843"/>
      <c r="V5" s="1843" t="s">
        <v>847</v>
      </c>
    </row>
    <row r="6" spans="1:22" s="1515" customFormat="1" ht="26.25" customHeight="1" thickBot="1">
      <c r="A6" s="1846" t="s">
        <v>1333</v>
      </c>
      <c r="B6" s="2197" t="s">
        <v>684</v>
      </c>
      <c r="C6" s="2194"/>
      <c r="D6" s="2195"/>
      <c r="E6" s="2194" t="s">
        <v>1397</v>
      </c>
      <c r="F6" s="2194"/>
      <c r="G6" s="2195"/>
      <c r="H6" s="2194" t="s">
        <v>1398</v>
      </c>
      <c r="I6" s="2194"/>
      <c r="J6" s="2195"/>
      <c r="K6" s="2194" t="s">
        <v>1399</v>
      </c>
      <c r="L6" s="2194"/>
      <c r="M6" s="2195"/>
      <c r="N6" s="2194" t="s">
        <v>1134</v>
      </c>
      <c r="O6" s="2194"/>
      <c r="P6" s="2195"/>
      <c r="Q6" s="2194" t="s">
        <v>1077</v>
      </c>
      <c r="R6" s="2194"/>
      <c r="S6" s="2195"/>
      <c r="T6" s="2194" t="s">
        <v>280</v>
      </c>
      <c r="U6" s="2194"/>
      <c r="V6" s="2195"/>
    </row>
    <row r="7" spans="1:22" s="8" customFormat="1" ht="48" thickBot="1">
      <c r="A7" s="1847" t="s">
        <v>1334</v>
      </c>
      <c r="B7" s="1848" t="s">
        <v>1072</v>
      </c>
      <c r="C7" s="1849" t="s">
        <v>1073</v>
      </c>
      <c r="D7" s="1850" t="s">
        <v>1338</v>
      </c>
      <c r="E7" s="1848" t="s">
        <v>1072</v>
      </c>
      <c r="F7" s="1849" t="s">
        <v>1073</v>
      </c>
      <c r="G7" s="1851" t="s">
        <v>1338</v>
      </c>
      <c r="H7" s="1848" t="s">
        <v>1072</v>
      </c>
      <c r="I7" s="1849" t="s">
        <v>1073</v>
      </c>
      <c r="J7" s="1851" t="s">
        <v>1338</v>
      </c>
      <c r="K7" s="1848" t="s">
        <v>1072</v>
      </c>
      <c r="L7" s="1849" t="s">
        <v>1073</v>
      </c>
      <c r="M7" s="1851" t="s">
        <v>1338</v>
      </c>
      <c r="N7" s="1848" t="s">
        <v>1072</v>
      </c>
      <c r="O7" s="1849" t="s">
        <v>1073</v>
      </c>
      <c r="P7" s="1851" t="s">
        <v>1338</v>
      </c>
      <c r="Q7" s="1848" t="s">
        <v>1072</v>
      </c>
      <c r="R7" s="1849" t="s">
        <v>1073</v>
      </c>
      <c r="S7" s="1851" t="s">
        <v>1338</v>
      </c>
      <c r="T7" s="1848" t="s">
        <v>1072</v>
      </c>
      <c r="U7" s="1849" t="s">
        <v>1073</v>
      </c>
      <c r="V7" s="1851" t="s">
        <v>1338</v>
      </c>
    </row>
    <row r="8" spans="1:22" ht="15.75">
      <c r="A8" s="1852" t="s">
        <v>1407</v>
      </c>
      <c r="B8" s="1853">
        <v>286474663</v>
      </c>
      <c r="C8" s="1854"/>
      <c r="D8" s="1855">
        <v>286474663</v>
      </c>
      <c r="E8" s="1853">
        <v>290650010</v>
      </c>
      <c r="F8" s="1854"/>
      <c r="G8" s="1855">
        <v>290650010</v>
      </c>
      <c r="H8" s="1853">
        <v>293943803</v>
      </c>
      <c r="I8" s="1854"/>
      <c r="J8" s="1855">
        <v>293943803</v>
      </c>
      <c r="K8" s="1853">
        <v>294160734</v>
      </c>
      <c r="L8" s="1854"/>
      <c r="M8" s="1855">
        <v>294160734</v>
      </c>
      <c r="N8" s="1853">
        <v>295157745</v>
      </c>
      <c r="O8" s="1854"/>
      <c r="P8" s="1855">
        <v>295157745</v>
      </c>
      <c r="Q8" s="1853">
        <v>301157114</v>
      </c>
      <c r="R8" s="1854"/>
      <c r="S8" s="1855">
        <v>301157114</v>
      </c>
      <c r="T8" s="1853">
        <v>301157114</v>
      </c>
      <c r="U8" s="1854"/>
      <c r="V8" s="1855">
        <v>301157114</v>
      </c>
    </row>
    <row r="9" spans="1:22" ht="31.5">
      <c r="A9" s="1856" t="s">
        <v>4</v>
      </c>
      <c r="B9" s="1857">
        <v>0</v>
      </c>
      <c r="C9" s="1858"/>
      <c r="D9" s="1859">
        <v>0</v>
      </c>
      <c r="E9" s="1857">
        <v>529655</v>
      </c>
      <c r="F9" s="1858"/>
      <c r="G9" s="1859">
        <v>529655</v>
      </c>
      <c r="H9" s="1857">
        <v>102269455</v>
      </c>
      <c r="I9" s="1858"/>
      <c r="J9" s="1859">
        <v>102269455</v>
      </c>
      <c r="K9" s="1857">
        <v>103829655</v>
      </c>
      <c r="L9" s="1858"/>
      <c r="M9" s="1859">
        <v>103829655</v>
      </c>
      <c r="N9" s="1857">
        <v>103829655</v>
      </c>
      <c r="O9" s="1858"/>
      <c r="P9" s="1859">
        <v>103829655</v>
      </c>
      <c r="Q9" s="1857">
        <v>112702054</v>
      </c>
      <c r="R9" s="1858"/>
      <c r="S9" s="1859">
        <v>112702054</v>
      </c>
      <c r="T9" s="1857">
        <v>112701454</v>
      </c>
      <c r="U9" s="1858"/>
      <c r="V9" s="1859">
        <v>112701454</v>
      </c>
    </row>
    <row r="10" spans="1:22" ht="31.5">
      <c r="A10" s="1860" t="s">
        <v>6</v>
      </c>
      <c r="B10" s="1857"/>
      <c r="C10" s="1858">
        <v>50000000</v>
      </c>
      <c r="D10" s="1859">
        <v>50000000</v>
      </c>
      <c r="E10" s="1857"/>
      <c r="F10" s="1858">
        <v>50500000</v>
      </c>
      <c r="G10" s="1859">
        <v>50500000</v>
      </c>
      <c r="H10" s="1857"/>
      <c r="I10" s="1858">
        <v>65353965</v>
      </c>
      <c r="J10" s="1859">
        <v>65353965</v>
      </c>
      <c r="K10" s="1857"/>
      <c r="L10" s="1858">
        <v>65353965</v>
      </c>
      <c r="M10" s="1859">
        <v>65353965</v>
      </c>
      <c r="N10" s="1857"/>
      <c r="O10" s="1858">
        <v>248190138</v>
      </c>
      <c r="P10" s="1859">
        <v>248190138</v>
      </c>
      <c r="Q10" s="1857"/>
      <c r="R10" s="1858">
        <v>248190138</v>
      </c>
      <c r="S10" s="1859">
        <v>248190138</v>
      </c>
      <c r="T10" s="1857"/>
      <c r="U10" s="1858">
        <v>223190138</v>
      </c>
      <c r="V10" s="1859">
        <v>223190138</v>
      </c>
    </row>
    <row r="11" spans="1:22" ht="15.75">
      <c r="A11" s="1861" t="s">
        <v>1408</v>
      </c>
      <c r="B11" s="1857">
        <v>321818000</v>
      </c>
      <c r="C11" s="1858"/>
      <c r="D11" s="1859">
        <v>321818000</v>
      </c>
      <c r="E11" s="1857">
        <v>321818000</v>
      </c>
      <c r="F11" s="1858"/>
      <c r="G11" s="1859">
        <v>321818000</v>
      </c>
      <c r="H11" s="1857">
        <v>321818000</v>
      </c>
      <c r="I11" s="1858"/>
      <c r="J11" s="1859">
        <v>321818000</v>
      </c>
      <c r="K11" s="1857">
        <v>321818000</v>
      </c>
      <c r="L11" s="1858"/>
      <c r="M11" s="1859">
        <v>321818000</v>
      </c>
      <c r="N11" s="1857">
        <v>321818000</v>
      </c>
      <c r="O11" s="1858"/>
      <c r="P11" s="1859">
        <v>321818000</v>
      </c>
      <c r="Q11" s="1857">
        <v>332932266</v>
      </c>
      <c r="R11" s="1858"/>
      <c r="S11" s="1859">
        <v>332932266</v>
      </c>
      <c r="T11" s="1857">
        <v>332932266</v>
      </c>
      <c r="U11" s="1858"/>
      <c r="V11" s="1859">
        <v>332932266</v>
      </c>
    </row>
    <row r="12" spans="1:22" ht="15.75">
      <c r="A12" s="1861" t="s">
        <v>1409</v>
      </c>
      <c r="B12" s="1857">
        <v>31404000</v>
      </c>
      <c r="C12" s="1858"/>
      <c r="D12" s="1859">
        <v>31404000</v>
      </c>
      <c r="E12" s="1857">
        <v>31404000</v>
      </c>
      <c r="F12" s="1858"/>
      <c r="G12" s="1859">
        <v>31404000</v>
      </c>
      <c r="H12" s="1857">
        <v>31404000</v>
      </c>
      <c r="I12" s="1858"/>
      <c r="J12" s="1859">
        <v>31404000</v>
      </c>
      <c r="K12" s="1857">
        <v>36510008</v>
      </c>
      <c r="L12" s="1858"/>
      <c r="M12" s="1859">
        <v>36510008</v>
      </c>
      <c r="N12" s="1857">
        <v>41594945</v>
      </c>
      <c r="O12" s="1858"/>
      <c r="P12" s="1859">
        <v>41594945</v>
      </c>
      <c r="Q12" s="1857">
        <v>70085116</v>
      </c>
      <c r="R12" s="1858"/>
      <c r="S12" s="1859">
        <v>70085116</v>
      </c>
      <c r="T12" s="1857">
        <v>65672868</v>
      </c>
      <c r="U12" s="1858"/>
      <c r="V12" s="1859">
        <v>65672868</v>
      </c>
    </row>
    <row r="13" spans="1:22" ht="15.75">
      <c r="A13" s="1862" t="s">
        <v>1410</v>
      </c>
      <c r="B13" s="1857"/>
      <c r="C13" s="1858">
        <v>500000</v>
      </c>
      <c r="D13" s="1859">
        <v>500000</v>
      </c>
      <c r="E13" s="1857"/>
      <c r="F13" s="1858">
        <v>500000</v>
      </c>
      <c r="G13" s="1859">
        <v>500000</v>
      </c>
      <c r="H13" s="1857"/>
      <c r="I13" s="1858">
        <v>1100000</v>
      </c>
      <c r="J13" s="1859">
        <v>1100000</v>
      </c>
      <c r="K13" s="1857"/>
      <c r="L13" s="1858">
        <v>25018037</v>
      </c>
      <c r="M13" s="1859">
        <v>25018037</v>
      </c>
      <c r="N13" s="1857"/>
      <c r="O13" s="1858">
        <v>19933100</v>
      </c>
      <c r="P13" s="1859">
        <v>19933100</v>
      </c>
      <c r="Q13" s="1857"/>
      <c r="R13" s="1858">
        <v>19964375</v>
      </c>
      <c r="S13" s="1859">
        <v>19964375</v>
      </c>
      <c r="T13" s="1857"/>
      <c r="U13" s="1858">
        <v>19964375</v>
      </c>
      <c r="V13" s="1859">
        <v>19964375</v>
      </c>
    </row>
    <row r="14" spans="1:22" ht="15.75">
      <c r="A14" s="1863" t="s">
        <v>1411</v>
      </c>
      <c r="B14" s="1857">
        <v>58858000</v>
      </c>
      <c r="C14" s="1858"/>
      <c r="D14" s="1859">
        <v>58858000</v>
      </c>
      <c r="E14" s="1857">
        <v>58858000</v>
      </c>
      <c r="F14" s="1858"/>
      <c r="G14" s="1859">
        <v>58858000</v>
      </c>
      <c r="H14" s="1857"/>
      <c r="I14" s="1858"/>
      <c r="J14" s="1859">
        <v>0</v>
      </c>
      <c r="K14" s="1857"/>
      <c r="L14" s="1858"/>
      <c r="M14" s="1859">
        <v>0</v>
      </c>
      <c r="N14" s="1857"/>
      <c r="O14" s="1858"/>
      <c r="P14" s="1859">
        <v>0</v>
      </c>
      <c r="Q14" s="1857"/>
      <c r="R14" s="1858"/>
      <c r="S14" s="1859">
        <v>0</v>
      </c>
      <c r="T14" s="1857"/>
      <c r="U14" s="1858"/>
      <c r="V14" s="1859">
        <v>0</v>
      </c>
    </row>
    <row r="15" spans="1:22" ht="15.75">
      <c r="A15" s="1863" t="s">
        <v>1412</v>
      </c>
      <c r="B15" s="1857"/>
      <c r="C15" s="1858">
        <v>2000000</v>
      </c>
      <c r="D15" s="1859">
        <v>2000000</v>
      </c>
      <c r="E15" s="1857">
        <v>0</v>
      </c>
      <c r="F15" s="1858">
        <v>5582008</v>
      </c>
      <c r="G15" s="1859">
        <v>5582008</v>
      </c>
      <c r="H15" s="1857">
        <v>0</v>
      </c>
      <c r="I15" s="1858">
        <v>5982008</v>
      </c>
      <c r="J15" s="1859">
        <v>5982008</v>
      </c>
      <c r="K15" s="1857">
        <v>0</v>
      </c>
      <c r="L15" s="1858">
        <v>2400000</v>
      </c>
      <c r="M15" s="1859">
        <v>2400000</v>
      </c>
      <c r="N15" s="1857">
        <v>0</v>
      </c>
      <c r="O15" s="1858">
        <v>2400000</v>
      </c>
      <c r="P15" s="1859">
        <v>2400000</v>
      </c>
      <c r="Q15" s="1857">
        <v>0</v>
      </c>
      <c r="R15" s="1858">
        <v>1309009</v>
      </c>
      <c r="S15" s="1859">
        <v>1309009</v>
      </c>
      <c r="T15" s="1857">
        <v>0</v>
      </c>
      <c r="U15" s="1858">
        <v>1309009</v>
      </c>
      <c r="V15" s="1859">
        <v>1309009</v>
      </c>
    </row>
    <row r="16" spans="1:22" ht="32.25" thickBot="1">
      <c r="A16" s="1864" t="s">
        <v>1381</v>
      </c>
      <c r="B16" s="1865">
        <v>-52130663</v>
      </c>
      <c r="C16" s="1866">
        <v>52130663</v>
      </c>
      <c r="D16" s="1867">
        <v>0</v>
      </c>
      <c r="E16" s="1865">
        <v>-48364182</v>
      </c>
      <c r="F16" s="1866">
        <v>48364182</v>
      </c>
      <c r="G16" s="1867">
        <v>0</v>
      </c>
      <c r="H16" s="1865">
        <v>-35388028</v>
      </c>
      <c r="I16" s="1866">
        <v>35388028</v>
      </c>
      <c r="J16" s="1868">
        <v>0</v>
      </c>
      <c r="K16" s="1865">
        <v>5924001</v>
      </c>
      <c r="L16" s="1866">
        <v>-5924001</v>
      </c>
      <c r="M16" s="1868">
        <v>0</v>
      </c>
      <c r="N16" s="1865">
        <v>7784024</v>
      </c>
      <c r="O16" s="1866">
        <v>-7784024</v>
      </c>
      <c r="P16" s="1868">
        <v>0</v>
      </c>
      <c r="Q16" s="1865">
        <v>-7407198</v>
      </c>
      <c r="R16" s="1866">
        <v>7407198</v>
      </c>
      <c r="S16" s="1868">
        <v>0</v>
      </c>
      <c r="T16" s="1865">
        <v>76490825</v>
      </c>
      <c r="U16" s="1866">
        <v>-76490825</v>
      </c>
      <c r="V16" s="1868">
        <v>0</v>
      </c>
    </row>
    <row r="17" spans="1:22" ht="32.25" thickBot="1">
      <c r="A17" s="1869" t="s">
        <v>668</v>
      </c>
      <c r="B17" s="1870">
        <v>646424000</v>
      </c>
      <c r="C17" s="1871">
        <v>104630663</v>
      </c>
      <c r="D17" s="1872">
        <v>751054663</v>
      </c>
      <c r="E17" s="1870">
        <v>654895483</v>
      </c>
      <c r="F17" s="1871">
        <v>104946190</v>
      </c>
      <c r="G17" s="1872">
        <v>759841673</v>
      </c>
      <c r="H17" s="1870">
        <v>714047230</v>
      </c>
      <c r="I17" s="1871">
        <v>107824001</v>
      </c>
      <c r="J17" s="1873">
        <v>821871231</v>
      </c>
      <c r="K17" s="1870">
        <v>762242398</v>
      </c>
      <c r="L17" s="1871">
        <v>86848001</v>
      </c>
      <c r="M17" s="1873">
        <v>849090399</v>
      </c>
      <c r="N17" s="1870">
        <v>770184369</v>
      </c>
      <c r="O17" s="1871">
        <v>262739214</v>
      </c>
      <c r="P17" s="1873">
        <v>1032923583</v>
      </c>
      <c r="Q17" s="1870">
        <v>809469352</v>
      </c>
      <c r="R17" s="1871">
        <v>276870720</v>
      </c>
      <c r="S17" s="1873">
        <v>1086340072</v>
      </c>
      <c r="T17" s="1870">
        <v>888954527</v>
      </c>
      <c r="U17" s="1871">
        <v>167972697</v>
      </c>
      <c r="V17" s="1873">
        <v>1056927224</v>
      </c>
    </row>
    <row r="18" spans="1:22" ht="15.75">
      <c r="A18" s="1852" t="s">
        <v>470</v>
      </c>
      <c r="B18" s="1874">
        <v>0</v>
      </c>
      <c r="C18" s="1875"/>
      <c r="D18" s="1868">
        <v>0</v>
      </c>
      <c r="E18" s="1874"/>
      <c r="F18" s="1875">
        <v>40700000</v>
      </c>
      <c r="G18" s="1868">
        <v>40700000</v>
      </c>
      <c r="H18" s="1874"/>
      <c r="I18" s="1875">
        <v>40700000</v>
      </c>
      <c r="J18" s="1855">
        <v>40700000</v>
      </c>
      <c r="K18" s="1874"/>
      <c r="L18" s="1875">
        <v>40700000</v>
      </c>
      <c r="M18" s="1855">
        <v>40700000</v>
      </c>
      <c r="N18" s="1874"/>
      <c r="O18" s="1875">
        <v>40700000</v>
      </c>
      <c r="P18" s="1855">
        <v>40700000</v>
      </c>
      <c r="Q18" s="1874"/>
      <c r="R18" s="1875">
        <v>40700000</v>
      </c>
      <c r="S18" s="1855">
        <v>40700000</v>
      </c>
      <c r="T18" s="1874"/>
      <c r="U18" s="1875">
        <v>20700000</v>
      </c>
      <c r="V18" s="1855">
        <v>20700000</v>
      </c>
    </row>
    <row r="19" spans="1:22" ht="15.75">
      <c r="A19" s="1860" t="s">
        <v>8</v>
      </c>
      <c r="B19" s="1857">
        <v>0</v>
      </c>
      <c r="C19" s="1858"/>
      <c r="D19" s="1859">
        <v>0</v>
      </c>
      <c r="E19" s="1857">
        <v>0</v>
      </c>
      <c r="F19" s="1858"/>
      <c r="G19" s="1859">
        <v>0</v>
      </c>
      <c r="H19" s="1857">
        <v>0</v>
      </c>
      <c r="I19" s="1858"/>
      <c r="J19" s="1859">
        <v>0</v>
      </c>
      <c r="K19" s="1857">
        <v>0</v>
      </c>
      <c r="L19" s="1858"/>
      <c r="M19" s="1859">
        <v>0</v>
      </c>
      <c r="N19" s="1857">
        <v>0</v>
      </c>
      <c r="O19" s="1858"/>
      <c r="P19" s="1859">
        <v>0</v>
      </c>
      <c r="Q19" s="1857">
        <v>0</v>
      </c>
      <c r="R19" s="1858"/>
      <c r="S19" s="1859">
        <v>0</v>
      </c>
      <c r="T19" s="1857">
        <v>0</v>
      </c>
      <c r="U19" s="1858"/>
      <c r="V19" s="1859">
        <v>0</v>
      </c>
    </row>
    <row r="20" spans="1:22" ht="15.75">
      <c r="A20" s="1860" t="s">
        <v>505</v>
      </c>
      <c r="B20" s="1857"/>
      <c r="C20" s="1858">
        <v>9698337</v>
      </c>
      <c r="D20" s="1859">
        <v>9698337</v>
      </c>
      <c r="E20" s="1857">
        <v>9989260</v>
      </c>
      <c r="F20" s="1858">
        <v>181232028</v>
      </c>
      <c r="G20" s="1859">
        <v>191221288</v>
      </c>
      <c r="H20" s="1857">
        <v>9989260</v>
      </c>
      <c r="I20" s="1858">
        <v>181232028</v>
      </c>
      <c r="J20" s="1859">
        <v>191221288</v>
      </c>
      <c r="K20" s="1857">
        <v>9989260</v>
      </c>
      <c r="L20" s="1858">
        <v>181232028</v>
      </c>
      <c r="M20" s="1859">
        <v>191221288</v>
      </c>
      <c r="N20" s="1857">
        <v>9989260</v>
      </c>
      <c r="O20" s="1858">
        <v>181232028</v>
      </c>
      <c r="P20" s="1859">
        <v>191221288</v>
      </c>
      <c r="Q20" s="1857">
        <v>9989260</v>
      </c>
      <c r="R20" s="1858">
        <v>181232028</v>
      </c>
      <c r="S20" s="1859">
        <v>191221288</v>
      </c>
      <c r="T20" s="1857"/>
      <c r="U20" s="1858"/>
      <c r="V20" s="1859"/>
    </row>
    <row r="21" spans="1:22" ht="16.5" thickBot="1">
      <c r="A21" s="1876" t="s">
        <v>471</v>
      </c>
      <c r="B21" s="1877">
        <v>379030000</v>
      </c>
      <c r="C21" s="1878"/>
      <c r="D21" s="1879">
        <v>379030000</v>
      </c>
      <c r="E21" s="1877">
        <v>392310045</v>
      </c>
      <c r="F21" s="1878"/>
      <c r="G21" s="1879">
        <v>392310045</v>
      </c>
      <c r="H21" s="1877">
        <v>392819840</v>
      </c>
      <c r="I21" s="1878"/>
      <c r="J21" s="1879">
        <v>392819840</v>
      </c>
      <c r="K21" s="1877">
        <v>403993443</v>
      </c>
      <c r="L21" s="1878"/>
      <c r="M21" s="1879">
        <v>403993443</v>
      </c>
      <c r="N21" s="1877">
        <v>405343139</v>
      </c>
      <c r="O21" s="1878"/>
      <c r="P21" s="1879">
        <v>405343139</v>
      </c>
      <c r="Q21" s="1877">
        <v>390742856</v>
      </c>
      <c r="R21" s="1878"/>
      <c r="S21" s="1879">
        <v>390742856</v>
      </c>
      <c r="T21" s="1877">
        <v>390742856</v>
      </c>
      <c r="U21" s="1878"/>
      <c r="V21" s="1879">
        <v>390742856</v>
      </c>
    </row>
    <row r="22" spans="1:22" ht="16.5" thickBot="1">
      <c r="A22" s="1880" t="s">
        <v>1479</v>
      </c>
      <c r="B22" s="1881"/>
      <c r="C22" s="1882"/>
      <c r="D22" s="1883"/>
      <c r="E22" s="1881"/>
      <c r="F22" s="1882"/>
      <c r="G22" s="1883"/>
      <c r="H22" s="1881"/>
      <c r="I22" s="1882"/>
      <c r="J22" s="1883"/>
      <c r="K22" s="1881"/>
      <c r="L22" s="1882"/>
      <c r="M22" s="1883"/>
      <c r="N22" s="1881"/>
      <c r="O22" s="1882"/>
      <c r="P22" s="1883"/>
      <c r="Q22" s="1881">
        <v>10298810</v>
      </c>
      <c r="R22" s="1882"/>
      <c r="S22" s="1883">
        <v>10298810</v>
      </c>
      <c r="T22" s="1881">
        <v>10298810</v>
      </c>
      <c r="U22" s="1882"/>
      <c r="V22" s="1883">
        <v>10298810</v>
      </c>
    </row>
    <row r="23" spans="1:22" ht="16.5" thickBot="1">
      <c r="A23" s="1884" t="s">
        <v>669</v>
      </c>
      <c r="B23" s="1885">
        <v>379030000</v>
      </c>
      <c r="C23" s="1886">
        <v>9698337</v>
      </c>
      <c r="D23" s="1887">
        <v>388728337</v>
      </c>
      <c r="E23" s="1885">
        <v>402299305</v>
      </c>
      <c r="F23" s="1886">
        <v>221932028</v>
      </c>
      <c r="G23" s="1887">
        <v>624231333</v>
      </c>
      <c r="H23" s="1885">
        <v>402809100</v>
      </c>
      <c r="I23" s="1886">
        <v>221932028</v>
      </c>
      <c r="J23" s="1888">
        <v>624741128</v>
      </c>
      <c r="K23" s="1885">
        <v>413982703</v>
      </c>
      <c r="L23" s="1886">
        <v>221932028</v>
      </c>
      <c r="M23" s="1888">
        <v>635914731</v>
      </c>
      <c r="N23" s="1885">
        <v>415332399</v>
      </c>
      <c r="O23" s="1886">
        <v>221932028</v>
      </c>
      <c r="P23" s="1888">
        <v>637264427</v>
      </c>
      <c r="Q23" s="1885">
        <v>411030926</v>
      </c>
      <c r="R23" s="1886">
        <v>221932028</v>
      </c>
      <c r="S23" s="1888">
        <v>632962954</v>
      </c>
      <c r="T23" s="1885">
        <v>401041666</v>
      </c>
      <c r="U23" s="1886">
        <v>20700000</v>
      </c>
      <c r="V23" s="1888">
        <v>421741666</v>
      </c>
    </row>
    <row r="24" spans="1:22" ht="16.5" thickBot="1">
      <c r="A24" s="1869" t="s">
        <v>683</v>
      </c>
      <c r="B24" s="1870">
        <v>1025454000</v>
      </c>
      <c r="C24" s="1871">
        <v>114329000</v>
      </c>
      <c r="D24" s="1872">
        <v>1139783000</v>
      </c>
      <c r="E24" s="1870">
        <v>1057194788</v>
      </c>
      <c r="F24" s="1871">
        <v>326878218</v>
      </c>
      <c r="G24" s="1872">
        <v>1384073006</v>
      </c>
      <c r="H24" s="1870">
        <v>1116856330</v>
      </c>
      <c r="I24" s="1871">
        <v>329756029</v>
      </c>
      <c r="J24" s="1873">
        <v>1446612359</v>
      </c>
      <c r="K24" s="1870">
        <v>1176225101</v>
      </c>
      <c r="L24" s="1871">
        <v>308780029</v>
      </c>
      <c r="M24" s="1873">
        <v>1485005130</v>
      </c>
      <c r="N24" s="1870">
        <v>1185516768</v>
      </c>
      <c r="O24" s="1871">
        <v>484671242</v>
      </c>
      <c r="P24" s="1873">
        <v>1670188010</v>
      </c>
      <c r="Q24" s="1870">
        <v>1220500278</v>
      </c>
      <c r="R24" s="1871">
        <v>498802748</v>
      </c>
      <c r="S24" s="1873">
        <v>1719303026</v>
      </c>
      <c r="T24" s="1870">
        <v>1289996193</v>
      </c>
      <c r="U24" s="1871">
        <v>188672697</v>
      </c>
      <c r="V24" s="1873">
        <v>1478668890</v>
      </c>
    </row>
    <row r="25" spans="1:22" ht="16.5" thickBot="1">
      <c r="A25" s="1889" t="s">
        <v>471</v>
      </c>
      <c r="B25" s="1865">
        <v>-379030000</v>
      </c>
      <c r="C25" s="1866"/>
      <c r="D25" s="1867">
        <v>-379030000</v>
      </c>
      <c r="E25" s="1865">
        <v>-392310045</v>
      </c>
      <c r="F25" s="1866"/>
      <c r="G25" s="1867">
        <v>-392310045</v>
      </c>
      <c r="H25" s="1865">
        <v>-392819840</v>
      </c>
      <c r="I25" s="1866"/>
      <c r="J25" s="1855">
        <v>-392819840</v>
      </c>
      <c r="K25" s="1865">
        <v>-403993443</v>
      </c>
      <c r="L25" s="1866"/>
      <c r="M25" s="1855">
        <v>-403993443</v>
      </c>
      <c r="N25" s="1865">
        <v>-405343139</v>
      </c>
      <c r="O25" s="1866"/>
      <c r="P25" s="1855">
        <v>-405343139</v>
      </c>
      <c r="Q25" s="1865">
        <v>-390742856</v>
      </c>
      <c r="R25" s="1866"/>
      <c r="S25" s="1855">
        <v>-390742856</v>
      </c>
      <c r="T25" s="1865">
        <v>-390742856</v>
      </c>
      <c r="U25" s="1866"/>
      <c r="V25" s="1855">
        <v>-390742856</v>
      </c>
    </row>
    <row r="26" spans="1:22" ht="16.5" thickBot="1">
      <c r="A26" s="1890" t="s">
        <v>466</v>
      </c>
      <c r="B26" s="1870">
        <v>646424000</v>
      </c>
      <c r="C26" s="1871">
        <v>114329000</v>
      </c>
      <c r="D26" s="1872">
        <v>760753000</v>
      </c>
      <c r="E26" s="1870">
        <v>664884743</v>
      </c>
      <c r="F26" s="1871">
        <v>326878218</v>
      </c>
      <c r="G26" s="1872">
        <v>991762961</v>
      </c>
      <c r="H26" s="1870">
        <v>724036490</v>
      </c>
      <c r="I26" s="1871">
        <v>329756029</v>
      </c>
      <c r="J26" s="1872">
        <v>1053792519</v>
      </c>
      <c r="K26" s="1870">
        <v>772231658</v>
      </c>
      <c r="L26" s="1871">
        <v>308780029</v>
      </c>
      <c r="M26" s="1872">
        <v>1081011687</v>
      </c>
      <c r="N26" s="1870">
        <v>780173629</v>
      </c>
      <c r="O26" s="1871">
        <v>484671242</v>
      </c>
      <c r="P26" s="1872">
        <v>1264844871</v>
      </c>
      <c r="Q26" s="1870">
        <v>829757422</v>
      </c>
      <c r="R26" s="1871">
        <v>498802748</v>
      </c>
      <c r="S26" s="1872">
        <v>1328560170</v>
      </c>
      <c r="T26" s="1870">
        <v>899253337</v>
      </c>
      <c r="U26" s="1871">
        <v>188672697</v>
      </c>
      <c r="V26" s="1872">
        <v>1087926034</v>
      </c>
    </row>
    <row r="27" spans="1:22" ht="16.5" thickBot="1">
      <c r="A27" s="1891" t="s">
        <v>437</v>
      </c>
      <c r="B27" s="1870"/>
      <c r="C27" s="1871"/>
      <c r="D27" s="1872"/>
      <c r="E27" s="1870"/>
      <c r="F27" s="1871"/>
      <c r="G27" s="1872"/>
      <c r="H27" s="1870"/>
      <c r="I27" s="1871"/>
      <c r="J27" s="1872"/>
      <c r="K27" s="1870"/>
      <c r="L27" s="1871"/>
      <c r="M27" s="1872"/>
      <c r="N27" s="1870"/>
      <c r="O27" s="1871"/>
      <c r="P27" s="1872"/>
      <c r="Q27" s="1870"/>
      <c r="R27" s="1871"/>
      <c r="S27" s="1872"/>
      <c r="T27" s="1870">
        <v>30460476</v>
      </c>
      <c r="U27" s="1871">
        <v>181232028</v>
      </c>
      <c r="V27" s="1872">
        <v>211692504</v>
      </c>
    </row>
    <row r="28" spans="1:22" ht="16.5" thickBot="1">
      <c r="A28" s="1869" t="s">
        <v>1333</v>
      </c>
      <c r="B28" s="1870"/>
      <c r="C28" s="1871"/>
      <c r="D28" s="1872"/>
      <c r="E28" s="1870"/>
      <c r="F28" s="1871"/>
      <c r="G28" s="1872"/>
      <c r="H28" s="1870"/>
      <c r="I28" s="1871"/>
      <c r="J28" s="1872"/>
      <c r="K28" s="1870"/>
      <c r="L28" s="1871"/>
      <c r="M28" s="1872"/>
      <c r="N28" s="1870"/>
      <c r="O28" s="1871"/>
      <c r="P28" s="1872"/>
      <c r="Q28" s="1870"/>
      <c r="R28" s="1871"/>
      <c r="S28" s="1872"/>
      <c r="T28" s="1870">
        <v>929713813</v>
      </c>
      <c r="U28" s="1871">
        <v>369904725</v>
      </c>
      <c r="V28" s="1872">
        <v>1299618538</v>
      </c>
    </row>
    <row r="29" spans="1:22" ht="15.75">
      <c r="A29" s="1892"/>
      <c r="B29" s="1893"/>
      <c r="C29" s="1893"/>
      <c r="D29" s="1893"/>
      <c r="E29" s="1893"/>
      <c r="F29" s="1893"/>
      <c r="G29" s="1893"/>
      <c r="H29" s="1893"/>
      <c r="I29" s="1893"/>
      <c r="J29" s="1893"/>
      <c r="K29" s="1893"/>
      <c r="L29" s="1893"/>
      <c r="M29" s="1893"/>
      <c r="N29" s="1893"/>
      <c r="O29" s="1893"/>
      <c r="P29" s="1893"/>
      <c r="Q29" s="1893"/>
      <c r="R29" s="1893"/>
      <c r="S29" s="1893"/>
      <c r="T29" s="1893"/>
      <c r="U29" s="1893"/>
      <c r="V29" s="1893"/>
    </row>
    <row r="30" spans="1:22" ht="16.5" thickBot="1">
      <c r="A30" s="1892"/>
      <c r="B30" s="1893"/>
      <c r="C30" s="1893"/>
      <c r="D30" s="1894"/>
      <c r="E30" s="1893"/>
      <c r="F30" s="1893"/>
      <c r="G30" s="1894"/>
      <c r="H30" s="1893"/>
      <c r="I30" s="1893"/>
      <c r="J30" s="1894"/>
      <c r="K30" s="1893"/>
      <c r="L30" s="1893"/>
      <c r="M30" s="1894"/>
      <c r="N30" s="1893"/>
      <c r="O30" s="1893"/>
      <c r="P30" s="1894"/>
      <c r="Q30" s="1893"/>
      <c r="R30" s="1893"/>
      <c r="S30" s="1894"/>
      <c r="T30" s="1893"/>
      <c r="U30" s="1893"/>
      <c r="V30" s="1894"/>
    </row>
    <row r="31" spans="1:22" s="1515" customFormat="1" ht="24" customHeight="1" thickBot="1">
      <c r="A31" s="1846" t="s">
        <v>1336</v>
      </c>
      <c r="B31" s="2197" t="s">
        <v>684</v>
      </c>
      <c r="C31" s="2194"/>
      <c r="D31" s="2195"/>
      <c r="E31" s="2194" t="s">
        <v>1397</v>
      </c>
      <c r="F31" s="2194"/>
      <c r="G31" s="2195"/>
      <c r="H31" s="2194" t="s">
        <v>1398</v>
      </c>
      <c r="I31" s="2194"/>
      <c r="J31" s="2195"/>
      <c r="K31" s="2194" t="s">
        <v>1399</v>
      </c>
      <c r="L31" s="2194"/>
      <c r="M31" s="2195"/>
      <c r="N31" s="2194" t="s">
        <v>1134</v>
      </c>
      <c r="O31" s="2194"/>
      <c r="P31" s="2195"/>
      <c r="Q31" s="2194" t="s">
        <v>1077</v>
      </c>
      <c r="R31" s="2194"/>
      <c r="S31" s="2195"/>
      <c r="T31" s="2194" t="s">
        <v>280</v>
      </c>
      <c r="U31" s="2194"/>
      <c r="V31" s="2195"/>
    </row>
    <row r="32" spans="1:22" ht="48" thickBot="1">
      <c r="A32" s="1847" t="s">
        <v>1334</v>
      </c>
      <c r="B32" s="1895" t="s">
        <v>1072</v>
      </c>
      <c r="C32" s="1896" t="s">
        <v>1073</v>
      </c>
      <c r="D32" s="1850" t="s">
        <v>1338</v>
      </c>
      <c r="E32" s="1895" t="s">
        <v>1072</v>
      </c>
      <c r="F32" s="1896" t="s">
        <v>1073</v>
      </c>
      <c r="G32" s="1851" t="s">
        <v>1338</v>
      </c>
      <c r="H32" s="1895" t="s">
        <v>1072</v>
      </c>
      <c r="I32" s="1896" t="s">
        <v>1073</v>
      </c>
      <c r="J32" s="1851" t="s">
        <v>1338</v>
      </c>
      <c r="K32" s="1895" t="s">
        <v>1072</v>
      </c>
      <c r="L32" s="1896" t="s">
        <v>1073</v>
      </c>
      <c r="M32" s="1851" t="s">
        <v>1338</v>
      </c>
      <c r="N32" s="1895" t="s">
        <v>1072</v>
      </c>
      <c r="O32" s="1896" t="s">
        <v>1073</v>
      </c>
      <c r="P32" s="1851" t="s">
        <v>1338</v>
      </c>
      <c r="Q32" s="1895" t="s">
        <v>1072</v>
      </c>
      <c r="R32" s="1896" t="s">
        <v>1073</v>
      </c>
      <c r="S32" s="1851" t="s">
        <v>1338</v>
      </c>
      <c r="T32" s="1895" t="s">
        <v>1072</v>
      </c>
      <c r="U32" s="1896" t="s">
        <v>1073</v>
      </c>
      <c r="V32" s="1851" t="s">
        <v>1338</v>
      </c>
    </row>
    <row r="33" spans="1:22" ht="15.75">
      <c r="A33" s="1897" t="s">
        <v>1383</v>
      </c>
      <c r="B33" s="1853">
        <v>304886000</v>
      </c>
      <c r="C33" s="1854"/>
      <c r="D33" s="1855">
        <v>304886000</v>
      </c>
      <c r="E33" s="1853">
        <v>306206000</v>
      </c>
      <c r="F33" s="1854"/>
      <c r="G33" s="1855">
        <v>306206000</v>
      </c>
      <c r="H33" s="1853">
        <v>343941000</v>
      </c>
      <c r="I33" s="1854"/>
      <c r="J33" s="1855">
        <v>343941000</v>
      </c>
      <c r="K33" s="1853">
        <v>374606507</v>
      </c>
      <c r="L33" s="1854"/>
      <c r="M33" s="1855">
        <v>374606507</v>
      </c>
      <c r="N33" s="1853">
        <v>374183367</v>
      </c>
      <c r="O33" s="1854"/>
      <c r="P33" s="1855">
        <v>374183367</v>
      </c>
      <c r="Q33" s="1853">
        <v>362036942</v>
      </c>
      <c r="R33" s="1854"/>
      <c r="S33" s="1855">
        <v>362036942</v>
      </c>
      <c r="T33" s="1853">
        <v>362036939</v>
      </c>
      <c r="U33" s="1854"/>
      <c r="V33" s="1855">
        <v>362036939</v>
      </c>
    </row>
    <row r="34" spans="1:22" ht="31.5">
      <c r="A34" s="1898" t="s">
        <v>1384</v>
      </c>
      <c r="B34" s="1857">
        <v>74988000</v>
      </c>
      <c r="C34" s="1858"/>
      <c r="D34" s="1859">
        <v>74988000</v>
      </c>
      <c r="E34" s="1857">
        <v>75344400</v>
      </c>
      <c r="F34" s="1858"/>
      <c r="G34" s="1859">
        <v>75344400</v>
      </c>
      <c r="H34" s="1857">
        <v>80255400</v>
      </c>
      <c r="I34" s="1858"/>
      <c r="J34" s="1859">
        <v>80255400</v>
      </c>
      <c r="K34" s="1857">
        <v>88630590</v>
      </c>
      <c r="L34" s="1858"/>
      <c r="M34" s="1859">
        <v>88630590</v>
      </c>
      <c r="N34" s="1857">
        <v>88556814</v>
      </c>
      <c r="O34" s="1858"/>
      <c r="P34" s="1859">
        <v>88556814</v>
      </c>
      <c r="Q34" s="1857">
        <v>88734579</v>
      </c>
      <c r="R34" s="1858"/>
      <c r="S34" s="1859">
        <v>88734579</v>
      </c>
      <c r="T34" s="1857">
        <v>88734579</v>
      </c>
      <c r="U34" s="1858"/>
      <c r="V34" s="1859">
        <v>88734579</v>
      </c>
    </row>
    <row r="35" spans="1:22" ht="15.75">
      <c r="A35" s="1898" t="s">
        <v>1385</v>
      </c>
      <c r="B35" s="1857">
        <v>221560000</v>
      </c>
      <c r="C35" s="1858"/>
      <c r="D35" s="1859">
        <v>221560000</v>
      </c>
      <c r="E35" s="1857">
        <v>227345083</v>
      </c>
      <c r="F35" s="1858"/>
      <c r="G35" s="1859">
        <v>227345083</v>
      </c>
      <c r="H35" s="1857">
        <v>232114166</v>
      </c>
      <c r="I35" s="1858"/>
      <c r="J35" s="1859">
        <v>232114166</v>
      </c>
      <c r="K35" s="1857">
        <v>238305890</v>
      </c>
      <c r="L35" s="1858"/>
      <c r="M35" s="1859">
        <v>238305890</v>
      </c>
      <c r="N35" s="1857">
        <v>241973874</v>
      </c>
      <c r="O35" s="1858"/>
      <c r="P35" s="1859">
        <v>241973874</v>
      </c>
      <c r="Q35" s="1857">
        <v>241168245</v>
      </c>
      <c r="R35" s="1858"/>
      <c r="S35" s="1859">
        <v>241168245</v>
      </c>
      <c r="T35" s="1857">
        <v>217389485</v>
      </c>
      <c r="U35" s="1858"/>
      <c r="V35" s="1859">
        <v>217389485</v>
      </c>
    </row>
    <row r="36" spans="1:22" ht="15.75">
      <c r="A36" s="1898" t="s">
        <v>1403</v>
      </c>
      <c r="B36" s="1857">
        <v>12221000</v>
      </c>
      <c r="C36" s="1858"/>
      <c r="D36" s="1859">
        <v>12221000</v>
      </c>
      <c r="E36" s="1857">
        <v>12221000</v>
      </c>
      <c r="F36" s="1858"/>
      <c r="G36" s="1859">
        <v>12221000</v>
      </c>
      <c r="H36" s="1857">
        <v>12221000</v>
      </c>
      <c r="I36" s="1858"/>
      <c r="J36" s="1859">
        <v>12221000</v>
      </c>
      <c r="K36" s="1857">
        <v>13781200</v>
      </c>
      <c r="L36" s="1858"/>
      <c r="M36" s="1859">
        <v>13781200</v>
      </c>
      <c r="N36" s="1857">
        <v>13781200</v>
      </c>
      <c r="O36" s="1858"/>
      <c r="P36" s="1859">
        <v>13781200</v>
      </c>
      <c r="Q36" s="1857">
        <v>13977500</v>
      </c>
      <c r="R36" s="1858"/>
      <c r="S36" s="1859">
        <v>13977500</v>
      </c>
      <c r="T36" s="1857">
        <v>13977500</v>
      </c>
      <c r="U36" s="1858"/>
      <c r="V36" s="1859">
        <v>13977500</v>
      </c>
    </row>
    <row r="37" spans="1:22" ht="15.75">
      <c r="A37" s="1899" t="s">
        <v>740</v>
      </c>
      <c r="B37" s="1857">
        <v>32769000</v>
      </c>
      <c r="C37" s="1858"/>
      <c r="D37" s="1859">
        <v>32769000</v>
      </c>
      <c r="E37" s="1857">
        <v>33779000</v>
      </c>
      <c r="F37" s="1858"/>
      <c r="G37" s="1859">
        <v>33779000</v>
      </c>
      <c r="H37" s="1857">
        <v>45317624</v>
      </c>
      <c r="I37" s="1858"/>
      <c r="J37" s="1859">
        <v>45317624</v>
      </c>
      <c r="K37" s="1857">
        <v>46381892</v>
      </c>
      <c r="L37" s="1858"/>
      <c r="M37" s="1859">
        <v>46381892</v>
      </c>
      <c r="N37" s="1857">
        <v>48381892</v>
      </c>
      <c r="O37" s="1858"/>
      <c r="P37" s="1859">
        <v>48381892</v>
      </c>
      <c r="Q37" s="1857">
        <v>48381892</v>
      </c>
      <c r="R37" s="1858"/>
      <c r="S37" s="1859">
        <v>48381892</v>
      </c>
      <c r="T37" s="1857">
        <v>47858061</v>
      </c>
      <c r="U37" s="1858"/>
      <c r="V37" s="1859">
        <v>47858061</v>
      </c>
    </row>
    <row r="38" spans="1:22" ht="15.75">
      <c r="A38" s="1900" t="s">
        <v>1382</v>
      </c>
      <c r="B38" s="1857"/>
      <c r="C38" s="1858">
        <v>6444000</v>
      </c>
      <c r="D38" s="1859">
        <v>6444000</v>
      </c>
      <c r="E38" s="1857"/>
      <c r="F38" s="1858">
        <v>114062511</v>
      </c>
      <c r="G38" s="1859">
        <v>114062511</v>
      </c>
      <c r="H38" s="1857">
        <v>198040</v>
      </c>
      <c r="I38" s="1858">
        <v>78010882</v>
      </c>
      <c r="J38" s="1859">
        <v>78208922</v>
      </c>
      <c r="K38" s="1857">
        <v>536319</v>
      </c>
      <c r="L38" s="1858">
        <v>44070200</v>
      </c>
      <c r="M38" s="1859">
        <v>44606519</v>
      </c>
      <c r="N38" s="1857">
        <v>3307222</v>
      </c>
      <c r="O38" s="1858">
        <v>12555349</v>
      </c>
      <c r="P38" s="1859">
        <v>15862571</v>
      </c>
      <c r="Q38" s="1857">
        <v>65469004</v>
      </c>
      <c r="R38" s="1858">
        <v>31455105</v>
      </c>
      <c r="S38" s="1859">
        <v>96924109</v>
      </c>
      <c r="T38" s="1857"/>
      <c r="U38" s="1858"/>
      <c r="V38" s="1859">
        <v>0</v>
      </c>
    </row>
    <row r="39" spans="1:22" ht="15.75">
      <c r="A39" s="1901" t="s">
        <v>1405</v>
      </c>
      <c r="B39" s="1857"/>
      <c r="C39" s="1858">
        <v>76134000</v>
      </c>
      <c r="D39" s="1859">
        <v>76134000</v>
      </c>
      <c r="E39" s="1857"/>
      <c r="F39" s="1858">
        <v>115728754</v>
      </c>
      <c r="G39" s="1859">
        <v>115728754</v>
      </c>
      <c r="H39" s="1857"/>
      <c r="I39" s="1858">
        <v>128922654</v>
      </c>
      <c r="J39" s="1859">
        <v>128922654</v>
      </c>
      <c r="K39" s="1857"/>
      <c r="L39" s="1858">
        <v>138587336</v>
      </c>
      <c r="M39" s="1859">
        <v>138587336</v>
      </c>
      <c r="N39" s="1857"/>
      <c r="O39" s="1858">
        <v>139919566</v>
      </c>
      <c r="P39" s="1859">
        <v>139919566</v>
      </c>
      <c r="Q39" s="1857"/>
      <c r="R39" s="1858">
        <v>135151316</v>
      </c>
      <c r="S39" s="1859">
        <v>135151316</v>
      </c>
      <c r="T39" s="1857"/>
      <c r="U39" s="1858">
        <v>112703035</v>
      </c>
      <c r="V39" s="1859">
        <v>112703035</v>
      </c>
    </row>
    <row r="40" spans="1:22" ht="15.75">
      <c r="A40" s="1901" t="s">
        <v>1404</v>
      </c>
      <c r="B40" s="1857"/>
      <c r="C40" s="1858">
        <v>20650000</v>
      </c>
      <c r="D40" s="1859">
        <v>20650000</v>
      </c>
      <c r="E40" s="1857"/>
      <c r="F40" s="1858">
        <v>44823562</v>
      </c>
      <c r="G40" s="1859">
        <v>44823562</v>
      </c>
      <c r="H40" s="1857"/>
      <c r="I40" s="1858">
        <v>70559102</v>
      </c>
      <c r="J40" s="1859">
        <v>70559102</v>
      </c>
      <c r="K40" s="1857"/>
      <c r="L40" s="1858">
        <v>73859102</v>
      </c>
      <c r="M40" s="1859">
        <v>73859102</v>
      </c>
      <c r="N40" s="1857"/>
      <c r="O40" s="1858">
        <v>79932936</v>
      </c>
      <c r="P40" s="1859">
        <v>79932936</v>
      </c>
      <c r="Q40" s="1857"/>
      <c r="R40" s="1858">
        <v>79932936</v>
      </c>
      <c r="S40" s="1859">
        <v>79932936</v>
      </c>
      <c r="T40" s="1857"/>
      <c r="U40" s="1858">
        <v>36039299</v>
      </c>
      <c r="V40" s="1859">
        <v>36039299</v>
      </c>
    </row>
    <row r="41" spans="1:22" ht="15.75">
      <c r="A41" s="1902" t="s">
        <v>488</v>
      </c>
      <c r="B41" s="1857"/>
      <c r="C41" s="1858">
        <v>0</v>
      </c>
      <c r="D41" s="1859">
        <v>0</v>
      </c>
      <c r="E41" s="1857"/>
      <c r="F41" s="1858">
        <v>462391</v>
      </c>
      <c r="G41" s="1859">
        <v>462391</v>
      </c>
      <c r="H41" s="1857"/>
      <c r="I41" s="1858">
        <v>462391</v>
      </c>
      <c r="J41" s="1859">
        <v>462391</v>
      </c>
      <c r="K41" s="1857"/>
      <c r="L41" s="1858">
        <v>462391</v>
      </c>
      <c r="M41" s="1859">
        <v>462391</v>
      </c>
      <c r="N41" s="1857"/>
      <c r="O41" s="1858">
        <v>462391</v>
      </c>
      <c r="P41" s="1859">
        <v>462391</v>
      </c>
      <c r="Q41" s="1857"/>
      <c r="R41" s="1858">
        <v>462391</v>
      </c>
      <c r="S41" s="1859">
        <v>462391</v>
      </c>
      <c r="T41" s="1857"/>
      <c r="U41" s="1858">
        <v>462391</v>
      </c>
      <c r="V41" s="1859">
        <v>462391</v>
      </c>
    </row>
    <row r="42" spans="1:22" ht="16.5" thickBot="1">
      <c r="A42" s="1903" t="s">
        <v>678</v>
      </c>
      <c r="B42" s="1904"/>
      <c r="C42" s="1905">
        <v>11101000</v>
      </c>
      <c r="D42" s="1906">
        <v>11101000</v>
      </c>
      <c r="E42" s="1904"/>
      <c r="F42" s="1905">
        <v>11101000</v>
      </c>
      <c r="G42" s="1906">
        <v>11101000</v>
      </c>
      <c r="H42" s="1904"/>
      <c r="I42" s="1905">
        <v>11101000</v>
      </c>
      <c r="J42" s="1868">
        <v>11101000</v>
      </c>
      <c r="K42" s="1904"/>
      <c r="L42" s="1905">
        <v>11101000</v>
      </c>
      <c r="M42" s="1868">
        <v>11101000</v>
      </c>
      <c r="N42" s="1904"/>
      <c r="O42" s="1905">
        <v>11101000</v>
      </c>
      <c r="P42" s="1868">
        <v>11101000</v>
      </c>
      <c r="Q42" s="1904"/>
      <c r="R42" s="1905">
        <v>11101000</v>
      </c>
      <c r="S42" s="1868">
        <v>11101000</v>
      </c>
      <c r="T42" s="1904"/>
      <c r="U42" s="1905"/>
      <c r="V42" s="1868">
        <v>0</v>
      </c>
    </row>
    <row r="43" spans="1:22" ht="32.25" thickBot="1">
      <c r="A43" s="1869" t="s">
        <v>490</v>
      </c>
      <c r="B43" s="1870">
        <v>646424000</v>
      </c>
      <c r="C43" s="1871">
        <v>114329000</v>
      </c>
      <c r="D43" s="1872">
        <v>760753000</v>
      </c>
      <c r="E43" s="1870">
        <v>654895483</v>
      </c>
      <c r="F43" s="1871">
        <v>286178218</v>
      </c>
      <c r="G43" s="1872">
        <v>941073701</v>
      </c>
      <c r="H43" s="1870">
        <v>714047230</v>
      </c>
      <c r="I43" s="1871">
        <v>289056029</v>
      </c>
      <c r="J43" s="1873">
        <v>1003103259</v>
      </c>
      <c r="K43" s="1870">
        <v>762242398</v>
      </c>
      <c r="L43" s="1871">
        <v>268080029</v>
      </c>
      <c r="M43" s="1873">
        <v>1030322427</v>
      </c>
      <c r="N43" s="1870">
        <v>770184369</v>
      </c>
      <c r="O43" s="1871">
        <v>243971242</v>
      </c>
      <c r="P43" s="1873">
        <v>1014155611</v>
      </c>
      <c r="Q43" s="1870">
        <v>819768162</v>
      </c>
      <c r="R43" s="1871">
        <v>258102748</v>
      </c>
      <c r="S43" s="1873">
        <v>1077870910</v>
      </c>
      <c r="T43" s="1870">
        <v>729996564</v>
      </c>
      <c r="U43" s="1871">
        <v>149204725</v>
      </c>
      <c r="V43" s="1873">
        <v>879201289</v>
      </c>
    </row>
    <row r="44" spans="1:22" ht="15.75">
      <c r="A44" s="1902" t="s">
        <v>492</v>
      </c>
      <c r="B44" s="1874"/>
      <c r="C44" s="1875"/>
      <c r="D44" s="1868">
        <v>0</v>
      </c>
      <c r="E44" s="1874"/>
      <c r="F44" s="1875">
        <v>40700000</v>
      </c>
      <c r="G44" s="1868">
        <v>40700000</v>
      </c>
      <c r="H44" s="1874"/>
      <c r="I44" s="1875">
        <v>40700000</v>
      </c>
      <c r="J44" s="1855">
        <v>40700000</v>
      </c>
      <c r="K44" s="1874"/>
      <c r="L44" s="1875">
        <v>40700000</v>
      </c>
      <c r="M44" s="1855">
        <v>40700000</v>
      </c>
      <c r="N44" s="1874"/>
      <c r="O44" s="1875">
        <v>240700000</v>
      </c>
      <c r="P44" s="1855">
        <v>240700000</v>
      </c>
      <c r="Q44" s="1874"/>
      <c r="R44" s="1875">
        <v>240700000</v>
      </c>
      <c r="S44" s="1855">
        <v>240700000</v>
      </c>
      <c r="T44" s="1874"/>
      <c r="U44" s="1875">
        <v>220700000</v>
      </c>
      <c r="V44" s="1855">
        <v>220700000</v>
      </c>
    </row>
    <row r="45" spans="1:22" ht="15.75">
      <c r="A45" s="1907" t="s">
        <v>1566</v>
      </c>
      <c r="B45" s="1857"/>
      <c r="C45" s="1858"/>
      <c r="D45" s="1859">
        <v>0</v>
      </c>
      <c r="E45" s="1857">
        <v>9989260</v>
      </c>
      <c r="F45" s="1858"/>
      <c r="G45" s="1859">
        <v>9989260</v>
      </c>
      <c r="H45" s="1857">
        <v>9989260</v>
      </c>
      <c r="I45" s="1858"/>
      <c r="J45" s="1868">
        <v>9989260</v>
      </c>
      <c r="K45" s="1857">
        <v>9989260</v>
      </c>
      <c r="L45" s="1858"/>
      <c r="M45" s="1859">
        <v>9989260</v>
      </c>
      <c r="N45" s="1857">
        <v>9989260</v>
      </c>
      <c r="O45" s="1858"/>
      <c r="P45" s="1859">
        <v>9989260</v>
      </c>
      <c r="Q45" s="1857">
        <v>9989260</v>
      </c>
      <c r="R45" s="1858"/>
      <c r="S45" s="1859">
        <v>9989260</v>
      </c>
      <c r="T45" s="1857">
        <v>9989260</v>
      </c>
      <c r="U45" s="1858"/>
      <c r="V45" s="1859">
        <v>9989260</v>
      </c>
    </row>
    <row r="46" spans="1:22" ht="16.5" thickBot="1">
      <c r="A46" s="1903" t="s">
        <v>493</v>
      </c>
      <c r="B46" s="1904">
        <v>379030000</v>
      </c>
      <c r="C46" s="1905"/>
      <c r="D46" s="1906">
        <v>379030000</v>
      </c>
      <c r="E46" s="1904">
        <v>392310045</v>
      </c>
      <c r="F46" s="1905"/>
      <c r="G46" s="1906">
        <v>392310045</v>
      </c>
      <c r="H46" s="1904">
        <v>392819840</v>
      </c>
      <c r="I46" s="1905"/>
      <c r="J46" s="1868">
        <v>392819840</v>
      </c>
      <c r="K46" s="1904">
        <v>403993443</v>
      </c>
      <c r="L46" s="1905"/>
      <c r="M46" s="1868">
        <v>403993443</v>
      </c>
      <c r="N46" s="1904">
        <v>405343139</v>
      </c>
      <c r="O46" s="1905"/>
      <c r="P46" s="1868">
        <v>405343139</v>
      </c>
      <c r="Q46" s="1904">
        <v>390742856</v>
      </c>
      <c r="R46" s="1905"/>
      <c r="S46" s="1868">
        <v>390742856</v>
      </c>
      <c r="T46" s="1904">
        <v>390742856</v>
      </c>
      <c r="U46" s="1905"/>
      <c r="V46" s="1868">
        <v>390742856</v>
      </c>
    </row>
    <row r="47" spans="1:22" ht="16.5" thickBot="1">
      <c r="A47" s="1908" t="s">
        <v>1406</v>
      </c>
      <c r="B47" s="1870">
        <v>379030000</v>
      </c>
      <c r="C47" s="1871">
        <v>0</v>
      </c>
      <c r="D47" s="1872">
        <v>379030000</v>
      </c>
      <c r="E47" s="1870">
        <v>402299305</v>
      </c>
      <c r="F47" s="1871">
        <v>40700000</v>
      </c>
      <c r="G47" s="1872">
        <v>442999305</v>
      </c>
      <c r="H47" s="1870">
        <v>402809100</v>
      </c>
      <c r="I47" s="1871">
        <v>40700000</v>
      </c>
      <c r="J47" s="1873">
        <v>443509100</v>
      </c>
      <c r="K47" s="1870">
        <v>413982703</v>
      </c>
      <c r="L47" s="1871">
        <v>40700000</v>
      </c>
      <c r="M47" s="1873">
        <v>454682703</v>
      </c>
      <c r="N47" s="1870">
        <v>415332399</v>
      </c>
      <c r="O47" s="1871">
        <v>240700000</v>
      </c>
      <c r="P47" s="1873">
        <v>656032399</v>
      </c>
      <c r="Q47" s="1870">
        <v>400732116</v>
      </c>
      <c r="R47" s="1871">
        <v>240700000</v>
      </c>
      <c r="S47" s="1873">
        <v>641432116</v>
      </c>
      <c r="T47" s="1870">
        <v>400732116</v>
      </c>
      <c r="U47" s="1871">
        <v>220700000</v>
      </c>
      <c r="V47" s="1873">
        <v>621432116</v>
      </c>
    </row>
    <row r="48" spans="1:22" ht="16.5" thickBot="1">
      <c r="A48" s="1909" t="s">
        <v>467</v>
      </c>
      <c r="B48" s="1885">
        <v>1025454000</v>
      </c>
      <c r="C48" s="1886">
        <v>114329000</v>
      </c>
      <c r="D48" s="1887">
        <v>1139783000</v>
      </c>
      <c r="E48" s="1885">
        <v>1057194788</v>
      </c>
      <c r="F48" s="1886">
        <v>326878218</v>
      </c>
      <c r="G48" s="1887">
        <v>1384073006</v>
      </c>
      <c r="H48" s="1885">
        <v>1116856330</v>
      </c>
      <c r="I48" s="1886">
        <v>329756029</v>
      </c>
      <c r="J48" s="1873">
        <v>1446612359</v>
      </c>
      <c r="K48" s="1885">
        <v>1176225101</v>
      </c>
      <c r="L48" s="1886">
        <v>308780029</v>
      </c>
      <c r="M48" s="1873">
        <v>1485005130</v>
      </c>
      <c r="N48" s="1885">
        <v>1185516768</v>
      </c>
      <c r="O48" s="1886">
        <v>484671242</v>
      </c>
      <c r="P48" s="1873">
        <v>1670188010</v>
      </c>
      <c r="Q48" s="1885">
        <v>1220500278</v>
      </c>
      <c r="R48" s="1886">
        <v>498802748</v>
      </c>
      <c r="S48" s="1873">
        <v>1719303026</v>
      </c>
      <c r="T48" s="1885">
        <v>1130728680</v>
      </c>
      <c r="U48" s="1886">
        <v>369904725</v>
      </c>
      <c r="V48" s="1873">
        <v>1500633405</v>
      </c>
    </row>
    <row r="49" spans="1:22" ht="16.5" thickBot="1">
      <c r="A49" s="1910" t="s">
        <v>493</v>
      </c>
      <c r="B49" s="1911">
        <v>-379030000</v>
      </c>
      <c r="C49" s="1912"/>
      <c r="D49" s="1913">
        <v>-379030000</v>
      </c>
      <c r="E49" s="1911">
        <v>-392310045</v>
      </c>
      <c r="F49" s="1912"/>
      <c r="G49" s="1914">
        <v>-392310045</v>
      </c>
      <c r="H49" s="1911">
        <v>-392819840</v>
      </c>
      <c r="I49" s="1912"/>
      <c r="J49" s="1855">
        <v>-392819840</v>
      </c>
      <c r="K49" s="1911">
        <v>-403993443</v>
      </c>
      <c r="L49" s="1912"/>
      <c r="M49" s="1855">
        <v>-403993443</v>
      </c>
      <c r="N49" s="1911">
        <v>-405343139</v>
      </c>
      <c r="O49" s="1912"/>
      <c r="P49" s="1855">
        <v>-405343139</v>
      </c>
      <c r="Q49" s="1911">
        <v>-390742856</v>
      </c>
      <c r="R49" s="1912"/>
      <c r="S49" s="1855">
        <v>-390742856</v>
      </c>
      <c r="T49" s="1911">
        <v>-390742856</v>
      </c>
      <c r="U49" s="1912"/>
      <c r="V49" s="1855">
        <v>-390742856</v>
      </c>
    </row>
    <row r="50" spans="1:22" ht="16.5" thickBot="1">
      <c r="A50" s="1869" t="s">
        <v>716</v>
      </c>
      <c r="B50" s="1870">
        <v>646424000</v>
      </c>
      <c r="C50" s="1871">
        <v>114329000</v>
      </c>
      <c r="D50" s="1872">
        <v>760753000</v>
      </c>
      <c r="E50" s="1870">
        <v>664884743</v>
      </c>
      <c r="F50" s="1871">
        <v>326878218</v>
      </c>
      <c r="G50" s="1872">
        <v>991762961</v>
      </c>
      <c r="H50" s="1870">
        <v>724036490</v>
      </c>
      <c r="I50" s="1871">
        <v>329756029</v>
      </c>
      <c r="J50" s="1872">
        <v>1053792519</v>
      </c>
      <c r="K50" s="1870">
        <v>772231658</v>
      </c>
      <c r="L50" s="1871">
        <v>308780029</v>
      </c>
      <c r="M50" s="1872">
        <v>1081011687</v>
      </c>
      <c r="N50" s="1870">
        <v>780173629</v>
      </c>
      <c r="O50" s="1871">
        <v>484671242</v>
      </c>
      <c r="P50" s="1872">
        <v>1264844871</v>
      </c>
      <c r="Q50" s="1870">
        <v>829757422</v>
      </c>
      <c r="R50" s="1871">
        <v>498802748</v>
      </c>
      <c r="S50" s="1872">
        <v>1328560170</v>
      </c>
      <c r="T50" s="1870">
        <v>739985824</v>
      </c>
      <c r="U50" s="1871">
        <v>369904725</v>
      </c>
      <c r="V50" s="1872">
        <v>1109890549</v>
      </c>
    </row>
    <row r="51" spans="1:22" ht="16.5" thickBot="1">
      <c r="A51" s="1869" t="s">
        <v>438</v>
      </c>
      <c r="B51" s="1870"/>
      <c r="C51" s="1871"/>
      <c r="D51" s="1872"/>
      <c r="E51" s="1915"/>
      <c r="F51" s="1916"/>
      <c r="G51" s="1917"/>
      <c r="H51" s="1870"/>
      <c r="I51" s="1871"/>
      <c r="J51" s="1872"/>
      <c r="K51" s="1870"/>
      <c r="L51" s="1871"/>
      <c r="M51" s="1872"/>
      <c r="N51" s="1870"/>
      <c r="O51" s="1871"/>
      <c r="P51" s="1872"/>
      <c r="Q51" s="1870"/>
      <c r="R51" s="1871"/>
      <c r="S51" s="1872"/>
      <c r="T51" s="1870">
        <v>191547941</v>
      </c>
      <c r="U51" s="1871"/>
      <c r="V51" s="1872">
        <v>191547941</v>
      </c>
    </row>
    <row r="52" spans="1:22" ht="16.5" thickBot="1">
      <c r="A52" s="1869" t="s">
        <v>439</v>
      </c>
      <c r="B52" s="1870"/>
      <c r="C52" s="1871"/>
      <c r="D52" s="1872"/>
      <c r="E52" s="1915"/>
      <c r="F52" s="1916"/>
      <c r="G52" s="1917"/>
      <c r="H52" s="1870"/>
      <c r="I52" s="1871"/>
      <c r="J52" s="1872"/>
      <c r="K52" s="1870"/>
      <c r="L52" s="1871"/>
      <c r="M52" s="1872"/>
      <c r="N52" s="1870"/>
      <c r="O52" s="1871"/>
      <c r="P52" s="1872"/>
      <c r="Q52" s="1870"/>
      <c r="R52" s="1871"/>
      <c r="S52" s="1872"/>
      <c r="T52" s="1870">
        <v>-1819952</v>
      </c>
      <c r="U52" s="1871"/>
      <c r="V52" s="1872">
        <v>-1819952</v>
      </c>
    </row>
    <row r="53" spans="1:22" ht="16.5" thickBot="1">
      <c r="A53" s="1869" t="s">
        <v>1336</v>
      </c>
      <c r="B53" s="1870"/>
      <c r="C53" s="1871"/>
      <c r="D53" s="1872"/>
      <c r="E53" s="1915"/>
      <c r="F53" s="1916"/>
      <c r="G53" s="1917"/>
      <c r="H53" s="1870"/>
      <c r="I53" s="1871"/>
      <c r="J53" s="1872"/>
      <c r="K53" s="1870"/>
      <c r="L53" s="1871"/>
      <c r="M53" s="1872"/>
      <c r="N53" s="1870"/>
      <c r="O53" s="1871"/>
      <c r="P53" s="1872"/>
      <c r="Q53" s="1870"/>
      <c r="R53" s="1871"/>
      <c r="S53" s="1872"/>
      <c r="T53" s="1870">
        <v>929713813</v>
      </c>
      <c r="U53" s="1871">
        <v>369904725</v>
      </c>
      <c r="V53" s="1872">
        <v>1299618538</v>
      </c>
    </row>
    <row r="54" spans="1:22" ht="15.75">
      <c r="A54" s="1892"/>
      <c r="B54" s="1893"/>
      <c r="C54" s="1893"/>
      <c r="D54" s="1893"/>
      <c r="E54" s="1893"/>
      <c r="F54" s="1893"/>
      <c r="G54" s="1893"/>
      <c r="H54" s="1893"/>
      <c r="I54" s="1893"/>
      <c r="J54" s="1893"/>
      <c r="K54" s="1893"/>
      <c r="L54" s="1893"/>
      <c r="M54" s="1893"/>
      <c r="N54" s="1893"/>
      <c r="O54" s="1893"/>
      <c r="P54" s="1893"/>
      <c r="Q54" s="1893"/>
      <c r="R54" s="1893"/>
      <c r="S54" s="1893"/>
      <c r="T54" s="1893"/>
      <c r="U54" s="1893"/>
      <c r="V54" s="1893"/>
    </row>
  </sheetData>
  <sheetProtection/>
  <mergeCells count="18">
    <mergeCell ref="A4:V4"/>
    <mergeCell ref="E31:G31"/>
    <mergeCell ref="Q6:S6"/>
    <mergeCell ref="Q31:S31"/>
    <mergeCell ref="N6:P6"/>
    <mergeCell ref="N31:P31"/>
    <mergeCell ref="K6:M6"/>
    <mergeCell ref="K31:M31"/>
    <mergeCell ref="A1:B1"/>
    <mergeCell ref="T6:V6"/>
    <mergeCell ref="T31:V31"/>
    <mergeCell ref="A2:B2"/>
    <mergeCell ref="B6:D6"/>
    <mergeCell ref="E6:G6"/>
    <mergeCell ref="H6:J6"/>
    <mergeCell ref="H31:J31"/>
    <mergeCell ref="B31:D31"/>
    <mergeCell ref="A3:V3"/>
  </mergeCells>
  <printOptions/>
  <pageMargins left="0.25" right="0.25" top="0.75" bottom="0.75" header="0.3" footer="0.3"/>
  <pageSetup fitToHeight="2" fitToWidth="1" horizontalDpi="600" verticalDpi="600" orientation="landscape" paperSize="8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2"/>
  <sheetViews>
    <sheetView view="pageBreakPreview" zoomScaleNormal="115" zoomScaleSheetLayoutView="100" zoomScalePageLayoutView="0" workbookViewId="0" topLeftCell="A94">
      <selection activeCell="A70" sqref="A70:IV70"/>
    </sheetView>
  </sheetViews>
  <sheetFormatPr defaultColWidth="9.140625" defaultRowHeight="12.75"/>
  <cols>
    <col min="1" max="2" width="2.7109375" style="344" bestFit="1" customWidth="1"/>
    <col min="3" max="3" width="2.57421875" style="344" bestFit="1" customWidth="1"/>
    <col min="4" max="4" width="2.00390625" style="344" bestFit="1" customWidth="1"/>
    <col min="5" max="5" width="51.140625" style="61" customWidth="1"/>
    <col min="6" max="6" width="12.28125" style="413" bestFit="1" customWidth="1"/>
    <col min="7" max="7" width="11.421875" style="413" bestFit="1" customWidth="1"/>
    <col min="8" max="8" width="10.8515625" style="413" bestFit="1" customWidth="1"/>
    <col min="9" max="10" width="9.8515625" style="413" bestFit="1" customWidth="1"/>
    <col min="11" max="11" width="10.8515625" style="413" bestFit="1" customWidth="1"/>
    <col min="12" max="12" width="12.28125" style="413" bestFit="1" customWidth="1"/>
    <col min="13" max="13" width="11.421875" style="413" bestFit="1" customWidth="1"/>
    <col min="14" max="14" width="11.57421875" style="413" customWidth="1"/>
    <col min="15" max="16" width="9.8515625" style="413" bestFit="1" customWidth="1"/>
    <col min="17" max="17" width="10.8515625" style="413" bestFit="1" customWidth="1"/>
    <col min="18" max="19" width="12.28125" style="413" bestFit="1" customWidth="1"/>
    <col min="20" max="20" width="12.421875" style="413" customWidth="1"/>
    <col min="21" max="22" width="9.8515625" style="413" bestFit="1" customWidth="1"/>
    <col min="23" max="23" width="10.8515625" style="413" bestFit="1" customWidth="1"/>
    <col min="24" max="25" width="12.28125" style="413" bestFit="1" customWidth="1"/>
    <col min="26" max="26" width="12.421875" style="413" customWidth="1"/>
    <col min="27" max="28" width="9.8515625" style="413" bestFit="1" customWidth="1"/>
    <col min="29" max="29" width="11.140625" style="413" bestFit="1" customWidth="1"/>
    <col min="30" max="31" width="12.28125" style="413" bestFit="1" customWidth="1"/>
    <col min="32" max="32" width="12.421875" style="413" customWidth="1"/>
    <col min="33" max="34" width="9.8515625" style="413" bestFit="1" customWidth="1"/>
    <col min="35" max="35" width="11.00390625" style="413" bestFit="1" customWidth="1"/>
    <col min="36" max="37" width="12.28125" style="413" bestFit="1" customWidth="1"/>
    <col min="38" max="38" width="12.421875" style="413" customWidth="1"/>
    <col min="39" max="40" width="9.8515625" style="413" bestFit="1" customWidth="1"/>
    <col min="41" max="41" width="11.140625" style="413" bestFit="1" customWidth="1"/>
    <col min="42" max="43" width="12.28125" style="413" bestFit="1" customWidth="1"/>
    <col min="44" max="44" width="12.421875" style="413" customWidth="1"/>
    <col min="45" max="46" width="9.8515625" style="413" bestFit="1" customWidth="1"/>
    <col min="47" max="47" width="11.140625" style="413" bestFit="1" customWidth="1"/>
    <col min="48" max="48" width="10.57421875" style="413" bestFit="1" customWidth="1"/>
    <col min="49" max="53" width="6.421875" style="413" bestFit="1" customWidth="1"/>
  </cols>
  <sheetData>
    <row r="1" spans="1:2" ht="12.75">
      <c r="A1" s="283" t="s">
        <v>410</v>
      </c>
      <c r="B1" s="283"/>
    </row>
    <row r="2" spans="1:53" ht="12.75">
      <c r="A2" s="2214" t="s">
        <v>674</v>
      </c>
      <c r="B2" s="2214"/>
      <c r="C2" s="2214"/>
      <c r="D2" s="2214"/>
      <c r="E2" s="2214"/>
      <c r="F2" s="2214"/>
      <c r="G2" s="2214"/>
      <c r="H2" s="2214"/>
      <c r="I2" s="2214"/>
      <c r="J2" s="2214"/>
      <c r="K2" s="2214"/>
      <c r="L2" s="2214"/>
      <c r="M2" s="2214"/>
      <c r="N2" s="2214"/>
      <c r="O2" s="2214"/>
      <c r="P2" s="2214"/>
      <c r="Q2" s="2214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</row>
    <row r="3" spans="5:53" ht="13.5" thickBot="1">
      <c r="E3" s="131"/>
      <c r="AU3" s="413" t="s">
        <v>847</v>
      </c>
      <c r="AZ3" s="2218" t="s">
        <v>1972</v>
      </c>
      <c r="BA3" s="2218"/>
    </row>
    <row r="4" spans="1:53" ht="13.5" thickBot="1">
      <c r="A4" s="2205"/>
      <c r="B4" s="2206"/>
      <c r="C4" s="2206"/>
      <c r="D4" s="2207"/>
      <c r="E4" s="1310" t="s">
        <v>688</v>
      </c>
      <c r="F4" s="2199" t="s">
        <v>1</v>
      </c>
      <c r="G4" s="2200"/>
      <c r="H4" s="2200"/>
      <c r="I4" s="2200"/>
      <c r="J4" s="2200"/>
      <c r="K4" s="2201"/>
      <c r="L4" s="2199" t="s">
        <v>2</v>
      </c>
      <c r="M4" s="2200"/>
      <c r="N4" s="2200"/>
      <c r="O4" s="2200"/>
      <c r="P4" s="2200"/>
      <c r="Q4" s="2201"/>
      <c r="R4" s="2199" t="s">
        <v>1386</v>
      </c>
      <c r="S4" s="2200"/>
      <c r="T4" s="2200"/>
      <c r="U4" s="2200"/>
      <c r="V4" s="2200"/>
      <c r="W4" s="2201"/>
      <c r="X4" s="2199" t="s">
        <v>1396</v>
      </c>
      <c r="Y4" s="2200"/>
      <c r="Z4" s="2200"/>
      <c r="AA4" s="2200"/>
      <c r="AB4" s="2200"/>
      <c r="AC4" s="2201"/>
      <c r="AD4" s="2199" t="s">
        <v>1135</v>
      </c>
      <c r="AE4" s="2200"/>
      <c r="AF4" s="2200"/>
      <c r="AG4" s="2200"/>
      <c r="AH4" s="2200"/>
      <c r="AI4" s="2201"/>
      <c r="AJ4" s="2199" t="s">
        <v>1078</v>
      </c>
      <c r="AK4" s="2200"/>
      <c r="AL4" s="2200"/>
      <c r="AM4" s="2200"/>
      <c r="AN4" s="2200"/>
      <c r="AO4" s="2201"/>
      <c r="AP4" s="2199" t="s">
        <v>280</v>
      </c>
      <c r="AQ4" s="2200"/>
      <c r="AR4" s="2200"/>
      <c r="AS4" s="2200"/>
      <c r="AT4" s="2200"/>
      <c r="AU4" s="2201"/>
      <c r="AV4" s="2199" t="s">
        <v>280</v>
      </c>
      <c r="AW4" s="2200"/>
      <c r="AX4" s="2200"/>
      <c r="AY4" s="2200"/>
      <c r="AZ4" s="2200"/>
      <c r="BA4" s="2201"/>
    </row>
    <row r="5" spans="1:53" s="51" customFormat="1" ht="13.5" thickBot="1">
      <c r="A5" s="2208" t="s">
        <v>472</v>
      </c>
      <c r="B5" s="2209"/>
      <c r="C5" s="2209"/>
      <c r="D5" s="2210"/>
      <c r="E5" s="1559" t="s">
        <v>1334</v>
      </c>
      <c r="F5" s="1560" t="s">
        <v>0</v>
      </c>
      <c r="G5" s="1561" t="s">
        <v>1349</v>
      </c>
      <c r="H5" s="1557" t="s">
        <v>675</v>
      </c>
      <c r="I5" s="142" t="s">
        <v>72</v>
      </c>
      <c r="J5" s="1557" t="s">
        <v>2048</v>
      </c>
      <c r="K5" s="362" t="s">
        <v>1343</v>
      </c>
      <c r="L5" s="1560" t="s">
        <v>0</v>
      </c>
      <c r="M5" s="1561" t="s">
        <v>1349</v>
      </c>
      <c r="N5" s="1557" t="s">
        <v>675</v>
      </c>
      <c r="O5" s="142" t="s">
        <v>72</v>
      </c>
      <c r="P5" s="1557" t="s">
        <v>2048</v>
      </c>
      <c r="Q5" s="362" t="s">
        <v>1343</v>
      </c>
      <c r="R5" s="1560" t="s">
        <v>0</v>
      </c>
      <c r="S5" s="1561" t="s">
        <v>1349</v>
      </c>
      <c r="T5" s="1557" t="s">
        <v>675</v>
      </c>
      <c r="U5" s="142" t="s">
        <v>72</v>
      </c>
      <c r="V5" s="1557" t="s">
        <v>2048</v>
      </c>
      <c r="W5" s="362" t="s">
        <v>1343</v>
      </c>
      <c r="X5" s="1560" t="s">
        <v>0</v>
      </c>
      <c r="Y5" s="1561" t="s">
        <v>1349</v>
      </c>
      <c r="Z5" s="1557" t="s">
        <v>675</v>
      </c>
      <c r="AA5" s="142" t="s">
        <v>72</v>
      </c>
      <c r="AB5" s="1557" t="s">
        <v>2048</v>
      </c>
      <c r="AC5" s="362" t="s">
        <v>1343</v>
      </c>
      <c r="AD5" s="1560" t="s">
        <v>0</v>
      </c>
      <c r="AE5" s="1561" t="s">
        <v>1349</v>
      </c>
      <c r="AF5" s="1557" t="s">
        <v>675</v>
      </c>
      <c r="AG5" s="142" t="s">
        <v>72</v>
      </c>
      <c r="AH5" s="1557" t="s">
        <v>2048</v>
      </c>
      <c r="AI5" s="362" t="s">
        <v>1343</v>
      </c>
      <c r="AJ5" s="1560" t="s">
        <v>0</v>
      </c>
      <c r="AK5" s="1561" t="s">
        <v>1349</v>
      </c>
      <c r="AL5" s="1557" t="s">
        <v>675</v>
      </c>
      <c r="AM5" s="142" t="s">
        <v>72</v>
      </c>
      <c r="AN5" s="1557" t="s">
        <v>2048</v>
      </c>
      <c r="AO5" s="362" t="s">
        <v>1343</v>
      </c>
      <c r="AP5" s="1560" t="s">
        <v>0</v>
      </c>
      <c r="AQ5" s="1561" t="s">
        <v>1349</v>
      </c>
      <c r="AR5" s="1557" t="s">
        <v>675</v>
      </c>
      <c r="AS5" s="142" t="s">
        <v>72</v>
      </c>
      <c r="AT5" s="1557" t="s">
        <v>2048</v>
      </c>
      <c r="AU5" s="362" t="s">
        <v>1343</v>
      </c>
      <c r="AV5" s="1560" t="s">
        <v>0</v>
      </c>
      <c r="AW5" s="1561" t="s">
        <v>1349</v>
      </c>
      <c r="AX5" s="1557" t="s">
        <v>675</v>
      </c>
      <c r="AY5" s="142" t="s">
        <v>72</v>
      </c>
      <c r="AZ5" s="1557" t="s">
        <v>2048</v>
      </c>
      <c r="BA5" s="362" t="s">
        <v>1343</v>
      </c>
    </row>
    <row r="6" spans="1:53" ht="26.25" thickBot="1">
      <c r="A6" s="1562" t="s">
        <v>495</v>
      </c>
      <c r="B6" s="1563">
        <v>1</v>
      </c>
      <c r="C6" s="1563"/>
      <c r="D6" s="1564"/>
      <c r="E6" s="1565" t="s">
        <v>3</v>
      </c>
      <c r="F6" s="1566">
        <f aca="true" t="shared" si="0" ref="F6:F11">SUM(G6:K6)</f>
        <v>286474663</v>
      </c>
      <c r="G6" s="1567">
        <f>SUM(G7+G14+G15+G16+G17+G18)</f>
        <v>286474663</v>
      </c>
      <c r="H6" s="1568">
        <f>SUM(H7+H14+H15+H16+H17+H18)</f>
        <v>0</v>
      </c>
      <c r="I6" s="1569">
        <f>SUM(I7+I14+I15+I16+I17+I18)</f>
        <v>0</v>
      </c>
      <c r="J6" s="1568">
        <f>SUM(J7+J14+J15+J16+J17+J18)</f>
        <v>0</v>
      </c>
      <c r="K6" s="1570">
        <f>SUM(K7+K14+K15+K16+K17+K18)</f>
        <v>0</v>
      </c>
      <c r="L6" s="1566">
        <f aca="true" t="shared" si="1" ref="L6:L11">SUM(M6:Q6)</f>
        <v>291179665</v>
      </c>
      <c r="M6" s="1567">
        <f>SUM(M7+M14+M15+M16+M17+M18)</f>
        <v>291179665</v>
      </c>
      <c r="N6" s="1568">
        <f>SUM(N7+N14+N15+N16+N17+N18)</f>
        <v>0</v>
      </c>
      <c r="O6" s="1569">
        <f>SUM(O7+O14+O15+O16+O17+O18)</f>
        <v>0</v>
      </c>
      <c r="P6" s="1568">
        <f>SUM(P7+P14+P15+P16+P17+P18)</f>
        <v>0</v>
      </c>
      <c r="Q6" s="1570">
        <f>SUM(Q7+Q14+Q15+Q16+Q17+Q18)</f>
        <v>0</v>
      </c>
      <c r="R6" s="1566">
        <f aca="true" t="shared" si="2" ref="R6:R11">SUM(S6:W6)</f>
        <v>396213258</v>
      </c>
      <c r="S6" s="1567">
        <f>SUM(S7+S14+S15+S16+S17+S18)</f>
        <v>396213258</v>
      </c>
      <c r="T6" s="1568">
        <f>SUM(T7+T14+T15+T16+T17+T18)</f>
        <v>0</v>
      </c>
      <c r="U6" s="1569">
        <f>SUM(U7+U14+U15+U16+U17+U18)</f>
        <v>0</v>
      </c>
      <c r="V6" s="1568">
        <f>SUM(V7+V14+V15+V16+V17+V18)</f>
        <v>0</v>
      </c>
      <c r="W6" s="1570">
        <f>SUM(W7+W14+W15+W16+W17+W18)</f>
        <v>0</v>
      </c>
      <c r="X6" s="1566">
        <f aca="true" t="shared" si="3" ref="X6:X11">SUM(Y6:AC6)</f>
        <v>397990389</v>
      </c>
      <c r="Y6" s="1567">
        <f>SUM(Y7+Y14+Y15+Y16+Y17+Y18)</f>
        <v>397990389</v>
      </c>
      <c r="Z6" s="1568">
        <f>SUM(Z7+Z14+Z15+Z16+Z17+Z18)</f>
        <v>0</v>
      </c>
      <c r="AA6" s="1569">
        <f>SUM(AA7+AA14+AA15+AA16+AA17+AA18)</f>
        <v>0</v>
      </c>
      <c r="AB6" s="1568">
        <f>SUM(AB7+AB14+AB15+AB16+AB17+AB18)</f>
        <v>0</v>
      </c>
      <c r="AC6" s="1570">
        <f>SUM(AC7+AC14+AC15+AC16+AC17+AC18)</f>
        <v>0</v>
      </c>
      <c r="AD6" s="1566">
        <f aca="true" t="shared" si="4" ref="AD6:AD11">SUM(AE6:AI6)</f>
        <v>398987400</v>
      </c>
      <c r="AE6" s="1567">
        <f>SUM(AE7+AE14+AE15+AE16+AE17+AE18)</f>
        <v>397990389</v>
      </c>
      <c r="AF6" s="1568">
        <f>SUM(AF7+AF14+AF15+AF16+AF17+AF18)</f>
        <v>997011</v>
      </c>
      <c r="AG6" s="1569">
        <f>SUM(AG7+AG14+AG15+AG16+AG17+AG18)</f>
        <v>0</v>
      </c>
      <c r="AH6" s="1568">
        <f>SUM(AH7+AH14+AH15+AH16+AH17+AH18)</f>
        <v>0</v>
      </c>
      <c r="AI6" s="1570">
        <f>SUM(AI7+AI14+AI15+AI16+AI17+AI18)</f>
        <v>0</v>
      </c>
      <c r="AJ6" s="1566">
        <f aca="true" t="shared" si="5" ref="AJ6:AJ11">SUM(AK6:AO6)</f>
        <v>413859168</v>
      </c>
      <c r="AK6" s="1567">
        <f>SUM(AK7+AK14+AK15+AK16+AK17+AK18)</f>
        <v>412847817</v>
      </c>
      <c r="AL6" s="1568">
        <f>SUM(AL7+AL14+AL15+AL16+AL17+AL18)</f>
        <v>1011351</v>
      </c>
      <c r="AM6" s="1569">
        <f>SUM(AM7+AM14+AM15+AM16+AM17+AM18)</f>
        <v>0</v>
      </c>
      <c r="AN6" s="1568">
        <f>SUM(AN7+AN14+AN15+AN16+AN17+AN18)</f>
        <v>0</v>
      </c>
      <c r="AO6" s="1570">
        <f>SUM(AO7+AO14+AO15+AO16+AO17+AO18)</f>
        <v>0</v>
      </c>
      <c r="AP6" s="1566">
        <f aca="true" t="shared" si="6" ref="AP6:AP11">SUM(AQ6:AU6)</f>
        <v>413858568</v>
      </c>
      <c r="AQ6" s="1567">
        <f>SUM(AQ7+AQ14+AQ15+AQ16+AQ17+AQ18)</f>
        <v>412847217</v>
      </c>
      <c r="AR6" s="1568">
        <f>SUM(AR7+AR14+AR15+AR16+AR17+AR18)</f>
        <v>1011351</v>
      </c>
      <c r="AS6" s="1569">
        <f>SUM(AS7+AS14+AS15+AS16+AS17+AS18)</f>
        <v>0</v>
      </c>
      <c r="AT6" s="1568">
        <f>SUM(AT7+AT14+AT15+AT16+AT17+AT18)</f>
        <v>0</v>
      </c>
      <c r="AU6" s="1570">
        <f>SUM(AU7+AU14+AU15+AU16+AU17+AU18)</f>
        <v>0</v>
      </c>
      <c r="AV6" s="1571">
        <f>SUM(AP6/AJ6)*100</f>
        <v>99.99985502314642</v>
      </c>
      <c r="AW6" s="1571">
        <f>SUM(AQ6/AK6)*100</f>
        <v>99.99985466799744</v>
      </c>
      <c r="AX6" s="1571">
        <f>SUM(AR6/AL6)*100</f>
        <v>100</v>
      </c>
      <c r="AY6" s="1571">
        <v>0</v>
      </c>
      <c r="AZ6" s="1571">
        <v>0</v>
      </c>
      <c r="BA6" s="1571">
        <v>0</v>
      </c>
    </row>
    <row r="7" spans="1:53" s="78" customFormat="1" ht="12.75">
      <c r="A7" s="1572"/>
      <c r="B7" s="1573"/>
      <c r="C7" s="1573">
        <v>1</v>
      </c>
      <c r="D7" s="1574"/>
      <c r="E7" s="1575" t="s">
        <v>667</v>
      </c>
      <c r="F7" s="1576">
        <f t="shared" si="0"/>
        <v>286474663</v>
      </c>
      <c r="G7" s="1577">
        <f>SUM(G8+G9+G10+G11+G12+G13)</f>
        <v>286474663</v>
      </c>
      <c r="H7" s="1578"/>
      <c r="I7" s="1579"/>
      <c r="J7" s="1578"/>
      <c r="K7" s="1580"/>
      <c r="L7" s="1576">
        <f t="shared" si="1"/>
        <v>290650010</v>
      </c>
      <c r="M7" s="1577">
        <f>SUM(M8:M12)</f>
        <v>290650010</v>
      </c>
      <c r="N7" s="1578"/>
      <c r="O7" s="1579"/>
      <c r="P7" s="1578"/>
      <c r="Q7" s="1580">
        <f>SUM(Q8+Q9+Q10+Q11+Q12+Q13)</f>
        <v>0</v>
      </c>
      <c r="R7" s="1576">
        <f t="shared" si="2"/>
        <v>293943803</v>
      </c>
      <c r="S7" s="1577">
        <f>SUM(S8:S12)</f>
        <v>293943803</v>
      </c>
      <c r="T7" s="1578"/>
      <c r="U7" s="1579"/>
      <c r="V7" s="1578"/>
      <c r="W7" s="1580">
        <f>SUM(W8+W9+W10+W11+W12+W13)</f>
        <v>0</v>
      </c>
      <c r="X7" s="1576">
        <f t="shared" si="3"/>
        <v>294160734</v>
      </c>
      <c r="Y7" s="1577">
        <f>SUM(Y8:Y12)</f>
        <v>294160734</v>
      </c>
      <c r="Z7" s="1578"/>
      <c r="AA7" s="1579"/>
      <c r="AB7" s="1578"/>
      <c r="AC7" s="1580">
        <f>SUM(AC8+AC9+AC10+AC11+AC12+AC13)</f>
        <v>0</v>
      </c>
      <c r="AD7" s="1576">
        <f t="shared" si="4"/>
        <v>295157745</v>
      </c>
      <c r="AE7" s="1577">
        <f>SUM(AE8:AE12)</f>
        <v>294160734</v>
      </c>
      <c r="AF7" s="1578">
        <v>997011</v>
      </c>
      <c r="AG7" s="1579"/>
      <c r="AH7" s="1578"/>
      <c r="AI7" s="1580">
        <f>SUM(AI8+AI9+AI10+AI11+AI12+AI13)</f>
        <v>0</v>
      </c>
      <c r="AJ7" s="1576">
        <f t="shared" si="5"/>
        <v>301157114</v>
      </c>
      <c r="AK7" s="1577">
        <f>SUM(AK8:AK13)</f>
        <v>301157114</v>
      </c>
      <c r="AL7" s="1578"/>
      <c r="AM7" s="1579"/>
      <c r="AN7" s="1578"/>
      <c r="AO7" s="1580">
        <f>SUM(AO8+AO9+AO10+AO11+AO12+AO13)</f>
        <v>0</v>
      </c>
      <c r="AP7" s="1576">
        <f t="shared" si="6"/>
        <v>301157114</v>
      </c>
      <c r="AQ7" s="1577">
        <f>SUM(AQ8:AQ13)</f>
        <v>301157114</v>
      </c>
      <c r="AR7" s="1578"/>
      <c r="AS7" s="1579"/>
      <c r="AT7" s="1578"/>
      <c r="AU7" s="1580">
        <f>SUM(AU8+AU9+AU10+AU11+AU12+AU13)</f>
        <v>0</v>
      </c>
      <c r="AV7" s="1581">
        <f>SUM(AP7/AJ7)*100</f>
        <v>100</v>
      </c>
      <c r="AW7" s="1581">
        <f>SUM(AQ7/AK7)*100</f>
        <v>100</v>
      </c>
      <c r="AX7" s="1581">
        <v>0</v>
      </c>
      <c r="AY7" s="1581">
        <v>0</v>
      </c>
      <c r="AZ7" s="1581">
        <v>0</v>
      </c>
      <c r="BA7" s="1581">
        <v>0</v>
      </c>
    </row>
    <row r="8" spans="1:53" s="52" customFormat="1" ht="25.5">
      <c r="A8" s="1582"/>
      <c r="B8" s="1583"/>
      <c r="C8" s="1583"/>
      <c r="D8" s="1584">
        <v>1</v>
      </c>
      <c r="E8" s="1585" t="s">
        <v>1328</v>
      </c>
      <c r="F8" s="1586">
        <f t="shared" si="0"/>
        <v>101340858</v>
      </c>
      <c r="G8" s="1587">
        <v>101340858</v>
      </c>
      <c r="H8" s="1588"/>
      <c r="I8" s="1589"/>
      <c r="J8" s="1588"/>
      <c r="K8" s="1590"/>
      <c r="L8" s="1586">
        <f t="shared" si="1"/>
        <v>101340858</v>
      </c>
      <c r="M8" s="1587">
        <v>101340858</v>
      </c>
      <c r="N8" s="1588"/>
      <c r="O8" s="1589"/>
      <c r="P8" s="1588"/>
      <c r="Q8" s="1590"/>
      <c r="R8" s="1586">
        <f t="shared" si="2"/>
        <v>101340858</v>
      </c>
      <c r="S8" s="1587">
        <v>101340858</v>
      </c>
      <c r="T8" s="1588"/>
      <c r="U8" s="1589"/>
      <c r="V8" s="1588"/>
      <c r="W8" s="1590"/>
      <c r="X8" s="1586">
        <f t="shared" si="3"/>
        <v>101340858</v>
      </c>
      <c r="Y8" s="1587">
        <v>101340858</v>
      </c>
      <c r="Z8" s="1588"/>
      <c r="AA8" s="1589"/>
      <c r="AB8" s="1588"/>
      <c r="AC8" s="1590"/>
      <c r="AD8" s="1586">
        <f t="shared" si="4"/>
        <v>101340858</v>
      </c>
      <c r="AE8" s="1587">
        <v>101340858</v>
      </c>
      <c r="AF8" s="1588"/>
      <c r="AG8" s="1589"/>
      <c r="AH8" s="1588"/>
      <c r="AI8" s="1590"/>
      <c r="AJ8" s="1586">
        <f t="shared" si="5"/>
        <v>101340858</v>
      </c>
      <c r="AK8" s="1587">
        <v>101340858</v>
      </c>
      <c r="AL8" s="1588"/>
      <c r="AM8" s="1589"/>
      <c r="AN8" s="1588"/>
      <c r="AO8" s="1590"/>
      <c r="AP8" s="1586">
        <f t="shared" si="6"/>
        <v>101340858</v>
      </c>
      <c r="AQ8" s="1587">
        <v>101340858</v>
      </c>
      <c r="AR8" s="1588"/>
      <c r="AS8" s="1589"/>
      <c r="AT8" s="1588"/>
      <c r="AU8" s="1590"/>
      <c r="AV8" s="1591">
        <f>SUM(AP8/AJ8)*100</f>
        <v>100</v>
      </c>
      <c r="AW8" s="1591">
        <f>SUM(AQ8/AK8)*100</f>
        <v>100</v>
      </c>
      <c r="AX8" s="1591">
        <v>0</v>
      </c>
      <c r="AY8" s="1591">
        <v>0</v>
      </c>
      <c r="AZ8" s="1591">
        <v>0</v>
      </c>
      <c r="BA8" s="1591">
        <v>0</v>
      </c>
    </row>
    <row r="9" spans="1:53" s="52" customFormat="1" ht="25.5">
      <c r="A9" s="1582"/>
      <c r="B9" s="1583"/>
      <c r="C9" s="1583"/>
      <c r="D9" s="1584">
        <v>2</v>
      </c>
      <c r="E9" s="1585" t="s">
        <v>1329</v>
      </c>
      <c r="F9" s="1586">
        <f t="shared" si="0"/>
        <v>99633900</v>
      </c>
      <c r="G9" s="1587">
        <v>99633900</v>
      </c>
      <c r="H9" s="1588"/>
      <c r="I9" s="1589"/>
      <c r="J9" s="1588"/>
      <c r="K9" s="1590"/>
      <c r="L9" s="1586">
        <f t="shared" si="1"/>
        <v>99633900</v>
      </c>
      <c r="M9" s="1587">
        <v>99633900</v>
      </c>
      <c r="N9" s="1588"/>
      <c r="O9" s="1589"/>
      <c r="P9" s="1588"/>
      <c r="Q9" s="1590"/>
      <c r="R9" s="1586">
        <f t="shared" si="2"/>
        <v>99633900</v>
      </c>
      <c r="S9" s="1587">
        <v>99633900</v>
      </c>
      <c r="T9" s="1588"/>
      <c r="U9" s="1589"/>
      <c r="V9" s="1588"/>
      <c r="W9" s="1590"/>
      <c r="X9" s="1586">
        <f t="shared" si="3"/>
        <v>99633900</v>
      </c>
      <c r="Y9" s="1587">
        <v>99633900</v>
      </c>
      <c r="Z9" s="1588"/>
      <c r="AA9" s="1589"/>
      <c r="AB9" s="1588"/>
      <c r="AC9" s="1590"/>
      <c r="AD9" s="1586">
        <f t="shared" si="4"/>
        <v>99633900</v>
      </c>
      <c r="AE9" s="1587">
        <v>99633900</v>
      </c>
      <c r="AF9" s="1588"/>
      <c r="AG9" s="1589"/>
      <c r="AH9" s="1588"/>
      <c r="AI9" s="1590"/>
      <c r="AJ9" s="1586">
        <f t="shared" si="5"/>
        <v>103316666</v>
      </c>
      <c r="AK9" s="1587">
        <v>103316666</v>
      </c>
      <c r="AL9" s="1588"/>
      <c r="AM9" s="1589"/>
      <c r="AN9" s="1588"/>
      <c r="AO9" s="1590"/>
      <c r="AP9" s="1586">
        <f t="shared" si="6"/>
        <v>103316666</v>
      </c>
      <c r="AQ9" s="1587">
        <v>103316666</v>
      </c>
      <c r="AR9" s="1588"/>
      <c r="AS9" s="1589"/>
      <c r="AT9" s="1588"/>
      <c r="AU9" s="1590"/>
      <c r="AV9" s="1591">
        <f>SUM(AP9/AJ9)*100</f>
        <v>100</v>
      </c>
      <c r="AW9" s="1591">
        <f aca="true" t="shared" si="7" ref="AW9:AW18">SUM(AQ9/AK9)*100</f>
        <v>100</v>
      </c>
      <c r="AX9" s="1591">
        <v>0</v>
      </c>
      <c r="AY9" s="1591">
        <v>0</v>
      </c>
      <c r="AZ9" s="1591">
        <v>0</v>
      </c>
      <c r="BA9" s="1591">
        <v>0</v>
      </c>
    </row>
    <row r="10" spans="1:53" s="52" customFormat="1" ht="25.5">
      <c r="A10" s="1582"/>
      <c r="B10" s="1583"/>
      <c r="C10" s="1583"/>
      <c r="D10" s="1584">
        <v>3</v>
      </c>
      <c r="E10" s="1585" t="s">
        <v>1070</v>
      </c>
      <c r="F10" s="1586">
        <f t="shared" si="0"/>
        <v>76807405</v>
      </c>
      <c r="G10" s="1587">
        <v>76807405</v>
      </c>
      <c r="H10" s="1588"/>
      <c r="I10" s="1589"/>
      <c r="J10" s="1588"/>
      <c r="K10" s="1590"/>
      <c r="L10" s="1586">
        <f t="shared" si="1"/>
        <v>79509084</v>
      </c>
      <c r="M10" s="1587">
        <v>79509084</v>
      </c>
      <c r="N10" s="1588"/>
      <c r="O10" s="1589"/>
      <c r="P10" s="1588"/>
      <c r="Q10" s="1590"/>
      <c r="R10" s="1586">
        <f t="shared" si="2"/>
        <v>80733014</v>
      </c>
      <c r="S10" s="1587">
        <v>80733014</v>
      </c>
      <c r="T10" s="1588"/>
      <c r="U10" s="1589"/>
      <c r="V10" s="1588"/>
      <c r="W10" s="1590"/>
      <c r="X10" s="1586">
        <f t="shared" si="3"/>
        <v>80949945</v>
      </c>
      <c r="Y10" s="1587">
        <v>80949945</v>
      </c>
      <c r="Z10" s="1588"/>
      <c r="AA10" s="1589"/>
      <c r="AB10" s="1588"/>
      <c r="AC10" s="1590"/>
      <c r="AD10" s="1586">
        <f t="shared" si="4"/>
        <v>80949945</v>
      </c>
      <c r="AE10" s="1587">
        <v>80949945</v>
      </c>
      <c r="AF10" s="1588"/>
      <c r="AG10" s="1589"/>
      <c r="AH10" s="1588"/>
      <c r="AI10" s="1590"/>
      <c r="AJ10" s="1586">
        <f t="shared" si="5"/>
        <v>83148857</v>
      </c>
      <c r="AK10" s="1587">
        <v>83148857</v>
      </c>
      <c r="AL10" s="1588"/>
      <c r="AM10" s="1589"/>
      <c r="AN10" s="1588"/>
      <c r="AO10" s="1590"/>
      <c r="AP10" s="1586">
        <f t="shared" si="6"/>
        <v>83148857</v>
      </c>
      <c r="AQ10" s="1587">
        <v>83148857</v>
      </c>
      <c r="AR10" s="1588"/>
      <c r="AS10" s="1589"/>
      <c r="AT10" s="1588"/>
      <c r="AU10" s="1590"/>
      <c r="AV10" s="1591">
        <f>SUM(AP10/AJ10)*100</f>
        <v>100</v>
      </c>
      <c r="AW10" s="1591">
        <f t="shared" si="7"/>
        <v>100</v>
      </c>
      <c r="AX10" s="1591">
        <v>0</v>
      </c>
      <c r="AY10" s="1591">
        <v>0</v>
      </c>
      <c r="AZ10" s="1591">
        <v>0</v>
      </c>
      <c r="BA10" s="1591">
        <v>0</v>
      </c>
    </row>
    <row r="11" spans="1:53" s="52" customFormat="1" ht="25.5">
      <c r="A11" s="1582"/>
      <c r="B11" s="1583"/>
      <c r="C11" s="1583"/>
      <c r="D11" s="1584">
        <v>4</v>
      </c>
      <c r="E11" s="1585" t="s">
        <v>1330</v>
      </c>
      <c r="F11" s="1586">
        <f t="shared" si="0"/>
        <v>8692500</v>
      </c>
      <c r="G11" s="1587">
        <v>8692500</v>
      </c>
      <c r="H11" s="1588"/>
      <c r="I11" s="1589"/>
      <c r="J11" s="1588"/>
      <c r="K11" s="1590"/>
      <c r="L11" s="1586">
        <f t="shared" si="1"/>
        <v>8692500</v>
      </c>
      <c r="M11" s="1587">
        <v>8692500</v>
      </c>
      <c r="N11" s="1588"/>
      <c r="O11" s="1589"/>
      <c r="P11" s="1588"/>
      <c r="Q11" s="1590"/>
      <c r="R11" s="1586">
        <f t="shared" si="2"/>
        <v>8692500</v>
      </c>
      <c r="S11" s="1587">
        <v>8692500</v>
      </c>
      <c r="T11" s="1588"/>
      <c r="U11" s="1589"/>
      <c r="V11" s="1588"/>
      <c r="W11" s="1590"/>
      <c r="X11" s="1586">
        <f t="shared" si="3"/>
        <v>8692500</v>
      </c>
      <c r="Y11" s="1587">
        <v>8692500</v>
      </c>
      <c r="Z11" s="1588"/>
      <c r="AA11" s="1589"/>
      <c r="AB11" s="1588"/>
      <c r="AC11" s="1590"/>
      <c r="AD11" s="1586">
        <f t="shared" si="4"/>
        <v>8692500</v>
      </c>
      <c r="AE11" s="1587">
        <v>8692500</v>
      </c>
      <c r="AF11" s="1588"/>
      <c r="AG11" s="1589"/>
      <c r="AH11" s="1588"/>
      <c r="AI11" s="1590"/>
      <c r="AJ11" s="1586">
        <f t="shared" si="5"/>
        <v>9202295</v>
      </c>
      <c r="AK11" s="1587">
        <v>9202295</v>
      </c>
      <c r="AL11" s="1588"/>
      <c r="AM11" s="1589"/>
      <c r="AN11" s="1588"/>
      <c r="AO11" s="1590"/>
      <c r="AP11" s="1586">
        <f t="shared" si="6"/>
        <v>9202295</v>
      </c>
      <c r="AQ11" s="1587">
        <v>9202295</v>
      </c>
      <c r="AR11" s="1588"/>
      <c r="AS11" s="1589"/>
      <c r="AT11" s="1588"/>
      <c r="AU11" s="1590"/>
      <c r="AV11" s="1591">
        <f>SUM(AP11/AJ11)*100</f>
        <v>100</v>
      </c>
      <c r="AW11" s="1591">
        <f t="shared" si="7"/>
        <v>100</v>
      </c>
      <c r="AX11" s="1591">
        <v>0</v>
      </c>
      <c r="AY11" s="1591">
        <v>0</v>
      </c>
      <c r="AZ11" s="1591">
        <v>0</v>
      </c>
      <c r="BA11" s="1591">
        <v>0</v>
      </c>
    </row>
    <row r="12" spans="1:53" s="52" customFormat="1" ht="25.5">
      <c r="A12" s="1582"/>
      <c r="B12" s="1583"/>
      <c r="C12" s="1583"/>
      <c r="D12" s="1584">
        <v>5</v>
      </c>
      <c r="E12" s="1585" t="s">
        <v>1331</v>
      </c>
      <c r="F12" s="1586"/>
      <c r="G12" s="1587"/>
      <c r="H12" s="1588"/>
      <c r="I12" s="1589"/>
      <c r="J12" s="1588"/>
      <c r="K12" s="1590"/>
      <c r="L12" s="1586"/>
      <c r="M12" s="1587">
        <v>1473668</v>
      </c>
      <c r="N12" s="1588"/>
      <c r="O12" s="1589"/>
      <c r="P12" s="1588"/>
      <c r="Q12" s="1590"/>
      <c r="R12" s="1586"/>
      <c r="S12" s="1587">
        <v>3543531</v>
      </c>
      <c r="T12" s="1588"/>
      <c r="U12" s="1589"/>
      <c r="V12" s="1588"/>
      <c r="W12" s="1590"/>
      <c r="X12" s="1586"/>
      <c r="Y12" s="1587">
        <v>3543531</v>
      </c>
      <c r="Z12" s="1588"/>
      <c r="AA12" s="1589"/>
      <c r="AB12" s="1588"/>
      <c r="AC12" s="1590"/>
      <c r="AD12" s="1586"/>
      <c r="AE12" s="1587">
        <v>3543531</v>
      </c>
      <c r="AF12" s="1588"/>
      <c r="AG12" s="1589"/>
      <c r="AH12" s="1588"/>
      <c r="AI12" s="1590"/>
      <c r="AJ12" s="1586"/>
      <c r="AK12" s="1587">
        <v>3426968</v>
      </c>
      <c r="AL12" s="1588"/>
      <c r="AM12" s="1589"/>
      <c r="AN12" s="1588"/>
      <c r="AO12" s="1590"/>
      <c r="AP12" s="1586"/>
      <c r="AQ12" s="1587">
        <v>3426968</v>
      </c>
      <c r="AR12" s="1588"/>
      <c r="AS12" s="1589"/>
      <c r="AT12" s="1588"/>
      <c r="AU12" s="1590"/>
      <c r="AV12" s="1591">
        <v>0</v>
      </c>
      <c r="AW12" s="1591">
        <f t="shared" si="7"/>
        <v>100</v>
      </c>
      <c r="AX12" s="1591">
        <v>0</v>
      </c>
      <c r="AY12" s="1591">
        <v>0</v>
      </c>
      <c r="AZ12" s="1591">
        <v>0</v>
      </c>
      <c r="BA12" s="1591">
        <v>0</v>
      </c>
    </row>
    <row r="13" spans="1:53" s="52" customFormat="1" ht="12.75">
      <c r="A13" s="1582"/>
      <c r="B13" s="1583"/>
      <c r="C13" s="1583"/>
      <c r="D13" s="1584">
        <v>6</v>
      </c>
      <c r="E13" s="1585" t="s">
        <v>1327</v>
      </c>
      <c r="F13" s="1586"/>
      <c r="G13" s="1587"/>
      <c r="H13" s="1588"/>
      <c r="I13" s="1589"/>
      <c r="J13" s="1588"/>
      <c r="K13" s="1590"/>
      <c r="L13" s="1586"/>
      <c r="M13" s="1587"/>
      <c r="N13" s="1588"/>
      <c r="O13" s="1589"/>
      <c r="P13" s="1588"/>
      <c r="Q13" s="1590"/>
      <c r="R13" s="1586"/>
      <c r="S13" s="1587"/>
      <c r="T13" s="1588"/>
      <c r="U13" s="1589"/>
      <c r="V13" s="1588"/>
      <c r="W13" s="1590"/>
      <c r="X13" s="1586"/>
      <c r="Y13" s="1587"/>
      <c r="Z13" s="1588"/>
      <c r="AA13" s="1589"/>
      <c r="AB13" s="1588"/>
      <c r="AC13" s="1590"/>
      <c r="AD13" s="1586"/>
      <c r="AE13" s="1587"/>
      <c r="AF13" s="1588"/>
      <c r="AG13" s="1589"/>
      <c r="AH13" s="1588"/>
      <c r="AI13" s="1590"/>
      <c r="AJ13" s="1586"/>
      <c r="AK13" s="1587">
        <v>721470</v>
      </c>
      <c r="AL13" s="1588"/>
      <c r="AM13" s="1589"/>
      <c r="AN13" s="1588"/>
      <c r="AO13" s="1590"/>
      <c r="AP13" s="1586"/>
      <c r="AQ13" s="1587">
        <v>721470</v>
      </c>
      <c r="AR13" s="1588"/>
      <c r="AS13" s="1589"/>
      <c r="AT13" s="1588"/>
      <c r="AU13" s="1590"/>
      <c r="AV13" s="1591">
        <v>0</v>
      </c>
      <c r="AW13" s="1591">
        <f t="shared" si="7"/>
        <v>100</v>
      </c>
      <c r="AX13" s="1591">
        <v>0</v>
      </c>
      <c r="AY13" s="1591">
        <v>0</v>
      </c>
      <c r="AZ13" s="1591">
        <v>0</v>
      </c>
      <c r="BA13" s="1591">
        <v>0</v>
      </c>
    </row>
    <row r="14" spans="1:53" s="78" customFormat="1" ht="12.75">
      <c r="A14" s="1582"/>
      <c r="B14" s="1583"/>
      <c r="C14" s="1583">
        <v>2</v>
      </c>
      <c r="D14" s="1584"/>
      <c r="E14" s="1592" t="s">
        <v>455</v>
      </c>
      <c r="F14" s="1586"/>
      <c r="G14" s="1587"/>
      <c r="H14" s="1588"/>
      <c r="I14" s="1589"/>
      <c r="J14" s="1588"/>
      <c r="K14" s="1590"/>
      <c r="L14" s="1586"/>
      <c r="M14" s="1587"/>
      <c r="N14" s="1588"/>
      <c r="O14" s="1589"/>
      <c r="P14" s="1588"/>
      <c r="Q14" s="1590"/>
      <c r="R14" s="1586"/>
      <c r="S14" s="1587"/>
      <c r="T14" s="1588"/>
      <c r="U14" s="1589"/>
      <c r="V14" s="1588"/>
      <c r="W14" s="1590"/>
      <c r="X14" s="1586"/>
      <c r="Y14" s="1587"/>
      <c r="Z14" s="1588"/>
      <c r="AA14" s="1589"/>
      <c r="AB14" s="1588"/>
      <c r="AC14" s="1590"/>
      <c r="AD14" s="1586"/>
      <c r="AE14" s="1587"/>
      <c r="AF14" s="1588"/>
      <c r="AG14" s="1589"/>
      <c r="AH14" s="1588"/>
      <c r="AI14" s="1590"/>
      <c r="AJ14" s="1586"/>
      <c r="AK14" s="1587"/>
      <c r="AL14" s="1588"/>
      <c r="AM14" s="1589"/>
      <c r="AN14" s="1588"/>
      <c r="AO14" s="1590"/>
      <c r="AP14" s="1586"/>
      <c r="AQ14" s="1587"/>
      <c r="AR14" s="1588"/>
      <c r="AS14" s="1589"/>
      <c r="AT14" s="1588"/>
      <c r="AU14" s="1590"/>
      <c r="AV14" s="1591">
        <v>0</v>
      </c>
      <c r="AW14" s="1591">
        <v>0</v>
      </c>
      <c r="AX14" s="1591">
        <v>0</v>
      </c>
      <c r="AY14" s="1591">
        <v>0</v>
      </c>
      <c r="AZ14" s="1591">
        <v>0</v>
      </c>
      <c r="BA14" s="1591">
        <v>0</v>
      </c>
    </row>
    <row r="15" spans="1:53" s="78" customFormat="1" ht="25.5">
      <c r="A15" s="1582"/>
      <c r="B15" s="1583"/>
      <c r="C15" s="1583">
        <v>3</v>
      </c>
      <c r="D15" s="1584"/>
      <c r="E15" s="1592" t="s">
        <v>1572</v>
      </c>
      <c r="F15" s="1586"/>
      <c r="G15" s="1587"/>
      <c r="H15" s="1588"/>
      <c r="I15" s="1589"/>
      <c r="J15" s="1588"/>
      <c r="K15" s="1590"/>
      <c r="L15" s="1586"/>
      <c r="M15" s="1587"/>
      <c r="N15" s="1588"/>
      <c r="O15" s="1589"/>
      <c r="P15" s="1588"/>
      <c r="Q15" s="1590"/>
      <c r="R15" s="1586"/>
      <c r="S15" s="1587"/>
      <c r="T15" s="1588"/>
      <c r="U15" s="1589"/>
      <c r="V15" s="1588"/>
      <c r="W15" s="1590"/>
      <c r="X15" s="1586"/>
      <c r="Y15" s="1587"/>
      <c r="Z15" s="1588"/>
      <c r="AA15" s="1589"/>
      <c r="AB15" s="1588"/>
      <c r="AC15" s="1590"/>
      <c r="AD15" s="1586"/>
      <c r="AE15" s="1587"/>
      <c r="AF15" s="1588"/>
      <c r="AG15" s="1589"/>
      <c r="AH15" s="1588"/>
      <c r="AI15" s="1590"/>
      <c r="AJ15" s="1586"/>
      <c r="AK15" s="1587"/>
      <c r="AL15" s="1588"/>
      <c r="AM15" s="1589"/>
      <c r="AN15" s="1588"/>
      <c r="AO15" s="1590"/>
      <c r="AP15" s="1586"/>
      <c r="AQ15" s="1587"/>
      <c r="AR15" s="1588"/>
      <c r="AS15" s="1589"/>
      <c r="AT15" s="1588"/>
      <c r="AU15" s="1590"/>
      <c r="AV15" s="1591">
        <v>0</v>
      </c>
      <c r="AW15" s="1591">
        <v>0</v>
      </c>
      <c r="AX15" s="1591">
        <v>0</v>
      </c>
      <c r="AY15" s="1591">
        <v>0</v>
      </c>
      <c r="AZ15" s="1591">
        <v>0</v>
      </c>
      <c r="BA15" s="1591">
        <v>0</v>
      </c>
    </row>
    <row r="16" spans="1:53" s="78" customFormat="1" ht="25.5">
      <c r="A16" s="1582"/>
      <c r="B16" s="1583"/>
      <c r="C16" s="1583">
        <v>4</v>
      </c>
      <c r="D16" s="1584"/>
      <c r="E16" s="1592" t="s">
        <v>1573</v>
      </c>
      <c r="F16" s="1586"/>
      <c r="G16" s="1587"/>
      <c r="H16" s="1588"/>
      <c r="I16" s="1589"/>
      <c r="J16" s="1588"/>
      <c r="K16" s="1590"/>
      <c r="L16" s="1586"/>
      <c r="M16" s="1587"/>
      <c r="N16" s="1588"/>
      <c r="O16" s="1589"/>
      <c r="P16" s="1588"/>
      <c r="Q16" s="1590"/>
      <c r="R16" s="1586"/>
      <c r="S16" s="1587"/>
      <c r="T16" s="1588"/>
      <c r="U16" s="1589"/>
      <c r="V16" s="1588"/>
      <c r="W16" s="1590"/>
      <c r="X16" s="1586"/>
      <c r="Y16" s="1587"/>
      <c r="Z16" s="1588"/>
      <c r="AA16" s="1589"/>
      <c r="AB16" s="1588"/>
      <c r="AC16" s="1590"/>
      <c r="AD16" s="1586"/>
      <c r="AE16" s="1587"/>
      <c r="AF16" s="1588"/>
      <c r="AG16" s="1589"/>
      <c r="AH16" s="1588"/>
      <c r="AI16" s="1590"/>
      <c r="AJ16" s="1586"/>
      <c r="AK16" s="1587"/>
      <c r="AL16" s="1588"/>
      <c r="AM16" s="1589"/>
      <c r="AN16" s="1588"/>
      <c r="AO16" s="1590"/>
      <c r="AP16" s="1586"/>
      <c r="AQ16" s="1587"/>
      <c r="AR16" s="1588"/>
      <c r="AS16" s="1589"/>
      <c r="AT16" s="1588"/>
      <c r="AU16" s="1590"/>
      <c r="AV16" s="1591">
        <v>0</v>
      </c>
      <c r="AW16" s="1591">
        <v>0</v>
      </c>
      <c r="AX16" s="1591">
        <v>0</v>
      </c>
      <c r="AY16" s="1591">
        <v>0</v>
      </c>
      <c r="AZ16" s="1591">
        <v>0</v>
      </c>
      <c r="BA16" s="1591">
        <v>0</v>
      </c>
    </row>
    <row r="17" spans="1:53" s="78" customFormat="1" ht="25.5">
      <c r="A17" s="1593"/>
      <c r="B17" s="1594"/>
      <c r="C17" s="1583">
        <v>5</v>
      </c>
      <c r="D17" s="1595"/>
      <c r="E17" s="1575" t="s">
        <v>1574</v>
      </c>
      <c r="F17" s="1586"/>
      <c r="G17" s="1587"/>
      <c r="H17" s="1588"/>
      <c r="I17" s="1589"/>
      <c r="J17" s="1588"/>
      <c r="K17" s="1590"/>
      <c r="L17" s="1586"/>
      <c r="M17" s="1587"/>
      <c r="N17" s="1588"/>
      <c r="O17" s="1589"/>
      <c r="P17" s="1588"/>
      <c r="Q17" s="1590"/>
      <c r="R17" s="1586"/>
      <c r="S17" s="1587"/>
      <c r="T17" s="1588"/>
      <c r="U17" s="1589"/>
      <c r="V17" s="1588"/>
      <c r="W17" s="1590"/>
      <c r="X17" s="1586"/>
      <c r="Y17" s="1587"/>
      <c r="Z17" s="1588"/>
      <c r="AA17" s="1589"/>
      <c r="AB17" s="1588"/>
      <c r="AC17" s="1590"/>
      <c r="AD17" s="1586"/>
      <c r="AE17" s="1587"/>
      <c r="AF17" s="1588"/>
      <c r="AG17" s="1589"/>
      <c r="AH17" s="1588"/>
      <c r="AI17" s="1590"/>
      <c r="AJ17" s="1586"/>
      <c r="AK17" s="1587"/>
      <c r="AL17" s="1588"/>
      <c r="AM17" s="1589"/>
      <c r="AN17" s="1588"/>
      <c r="AO17" s="1590"/>
      <c r="AP17" s="1586"/>
      <c r="AQ17" s="1587"/>
      <c r="AR17" s="1588"/>
      <c r="AS17" s="1589"/>
      <c r="AT17" s="1588"/>
      <c r="AU17" s="1590"/>
      <c r="AV17" s="1591">
        <v>0</v>
      </c>
      <c r="AW17" s="1591">
        <v>0</v>
      </c>
      <c r="AX17" s="1591">
        <v>0</v>
      </c>
      <c r="AY17" s="1591">
        <v>0</v>
      </c>
      <c r="AZ17" s="1591">
        <v>0</v>
      </c>
      <c r="BA17" s="1591">
        <v>0</v>
      </c>
    </row>
    <row r="18" spans="1:53" s="78" customFormat="1" ht="13.5" thickBot="1">
      <c r="A18" s="1596"/>
      <c r="B18" s="1597"/>
      <c r="C18" s="1598">
        <v>6</v>
      </c>
      <c r="D18" s="1599"/>
      <c r="E18" s="1600" t="s">
        <v>4</v>
      </c>
      <c r="F18" s="1601"/>
      <c r="G18" s="1602"/>
      <c r="H18" s="1603"/>
      <c r="I18" s="1604"/>
      <c r="J18" s="1603"/>
      <c r="K18" s="1605"/>
      <c r="L18" s="1601">
        <f>SUM(M18:Q18)</f>
        <v>529655</v>
      </c>
      <c r="M18" s="1602">
        <v>529655</v>
      </c>
      <c r="N18" s="1603"/>
      <c r="O18" s="1604"/>
      <c r="P18" s="1603"/>
      <c r="Q18" s="1605"/>
      <c r="R18" s="1601">
        <f>SUM(S18:W18)</f>
        <v>102269455</v>
      </c>
      <c r="S18" s="1602">
        <v>102269455</v>
      </c>
      <c r="T18" s="1603"/>
      <c r="U18" s="1604"/>
      <c r="V18" s="1603"/>
      <c r="W18" s="1605"/>
      <c r="X18" s="1601">
        <f>SUM(Y18:AC18)</f>
        <v>103829655</v>
      </c>
      <c r="Y18" s="1602">
        <v>103829655</v>
      </c>
      <c r="Z18" s="1603"/>
      <c r="AA18" s="1604"/>
      <c r="AB18" s="1603"/>
      <c r="AC18" s="1605"/>
      <c r="AD18" s="1601">
        <f>SUM(AE18:AI18)</f>
        <v>103829655</v>
      </c>
      <c r="AE18" s="1602">
        <v>103829655</v>
      </c>
      <c r="AF18" s="1603"/>
      <c r="AG18" s="1604"/>
      <c r="AH18" s="1603"/>
      <c r="AI18" s="1605"/>
      <c r="AJ18" s="1601">
        <f>SUM(AK18:AO18)</f>
        <v>112702054</v>
      </c>
      <c r="AK18" s="1602">
        <v>111690703</v>
      </c>
      <c r="AL18" s="1603">
        <v>1011351</v>
      </c>
      <c r="AM18" s="1604"/>
      <c r="AN18" s="1603"/>
      <c r="AO18" s="1605"/>
      <c r="AP18" s="1601">
        <f>SUM(AQ18:AU18)</f>
        <v>112701454</v>
      </c>
      <c r="AQ18" s="1602">
        <v>111690103</v>
      </c>
      <c r="AR18" s="1603">
        <v>1011351</v>
      </c>
      <c r="AS18" s="1604"/>
      <c r="AT18" s="1603"/>
      <c r="AU18" s="1605"/>
      <c r="AV18" s="1606">
        <f>SUM(AP18/AJ18)*100</f>
        <v>99.99946762283498</v>
      </c>
      <c r="AW18" s="1606">
        <f t="shared" si="7"/>
        <v>99.99946280219939</v>
      </c>
      <c r="AX18" s="1606">
        <f>SUM(AR18/AL18)*100</f>
        <v>100</v>
      </c>
      <c r="AY18" s="1606">
        <v>0</v>
      </c>
      <c r="AZ18" s="1606">
        <v>0</v>
      </c>
      <c r="BA18" s="1606">
        <v>0</v>
      </c>
    </row>
    <row r="19" spans="1:53" ht="26.25" thickBot="1">
      <c r="A19" s="1607" t="s">
        <v>495</v>
      </c>
      <c r="B19" s="1608">
        <v>2</v>
      </c>
      <c r="C19" s="1609"/>
      <c r="D19" s="1610"/>
      <c r="E19" s="1611" t="s">
        <v>5</v>
      </c>
      <c r="F19" s="1612">
        <f>SUM(G19:K19)</f>
        <v>50000000</v>
      </c>
      <c r="G19" s="1567">
        <f>SUM(G20+G21+G22+G23+G24)</f>
        <v>50000000</v>
      </c>
      <c r="H19" s="1568">
        <f>SUM(H20+H21+H22+H23+H24)</f>
        <v>0</v>
      </c>
      <c r="I19" s="1569">
        <f>SUM(I20+I21+I22+I23+I24)</f>
        <v>0</v>
      </c>
      <c r="J19" s="1568">
        <f>SUM(J20+J21+J22+J23+J24)</f>
        <v>0</v>
      </c>
      <c r="K19" s="1570">
        <f>SUM(K20+K21+K22+K23+K24)</f>
        <v>0</v>
      </c>
      <c r="L19" s="1612">
        <f>SUM(M19:Q19)</f>
        <v>50500000</v>
      </c>
      <c r="M19" s="1567">
        <f>SUM(M20+M21+M22+M23+M24)</f>
        <v>50000000</v>
      </c>
      <c r="N19" s="1568">
        <f>SUM(N20+N21+N22+N23+N24)</f>
        <v>0</v>
      </c>
      <c r="O19" s="1569">
        <f>SUM(O20+O21+O22+O23+O24)</f>
        <v>0</v>
      </c>
      <c r="P19" s="1568">
        <f>SUM(P20+P21+P22+P23+P24)</f>
        <v>500000</v>
      </c>
      <c r="Q19" s="1570">
        <f>SUM(Q20+Q21+Q22+Q23+Q24)</f>
        <v>0</v>
      </c>
      <c r="R19" s="1612">
        <f>SUM(S19:W19)</f>
        <v>65353965</v>
      </c>
      <c r="S19" s="1567">
        <f>SUM(S20+S21+S22+S23+S24)</f>
        <v>64853965</v>
      </c>
      <c r="T19" s="1568">
        <f>SUM(T20+T21+T22+T23+T24)</f>
        <v>0</v>
      </c>
      <c r="U19" s="1569">
        <f>SUM(U20+U21+U22+U23+U24)</f>
        <v>0</v>
      </c>
      <c r="V19" s="1568">
        <f>SUM(V20+V21+V22+V23+V24)</f>
        <v>500000</v>
      </c>
      <c r="W19" s="1570">
        <f>SUM(W20+W21+W22+W23+W24)</f>
        <v>0</v>
      </c>
      <c r="X19" s="1612">
        <f>SUM(Y19:AC19)</f>
        <v>65353965</v>
      </c>
      <c r="Y19" s="1567">
        <f>SUM(Y20+Y21+Y22+Y23+Y24)</f>
        <v>64853965</v>
      </c>
      <c r="Z19" s="1568">
        <f>SUM(Z20+Z21+Z22+Z23+Z24)</f>
        <v>0</v>
      </c>
      <c r="AA19" s="1569">
        <f>SUM(AA20+AA21+AA22+AA23+AA24)</f>
        <v>0</v>
      </c>
      <c r="AB19" s="1568">
        <f>SUM(AB20+AB21+AB22+AB23+AB24)</f>
        <v>500000</v>
      </c>
      <c r="AC19" s="1570">
        <f>SUM(AC20+AC21+AC22+AC23+AC24)</f>
        <v>0</v>
      </c>
      <c r="AD19" s="1612">
        <f>SUM(AE19:AI19)</f>
        <v>248190138</v>
      </c>
      <c r="AE19" s="1567">
        <f>SUM(AE20+AE21+AE22+AE23+AE24)</f>
        <v>247690138</v>
      </c>
      <c r="AF19" s="1568">
        <f>SUM(AF20+AF21+AF22+AF23+AF24)</f>
        <v>0</v>
      </c>
      <c r="AG19" s="1569">
        <f>SUM(AG20+AG21+AG22+AG23+AG24)</f>
        <v>0</v>
      </c>
      <c r="AH19" s="1568">
        <f>SUM(AH20+AH21+AH22+AH23+AH24)</f>
        <v>500000</v>
      </c>
      <c r="AI19" s="1570">
        <f>SUM(AI20+AI21+AI22+AI23+AI24)</f>
        <v>0</v>
      </c>
      <c r="AJ19" s="1612">
        <f>SUM(AK19:AO19)</f>
        <v>248190138</v>
      </c>
      <c r="AK19" s="1567">
        <f>SUM(AK20+AK21+AK22+AK23+AK24)</f>
        <v>247690138</v>
      </c>
      <c r="AL19" s="1568">
        <f>SUM(AL20+AL21+AL22+AL23+AL24)</f>
        <v>0</v>
      </c>
      <c r="AM19" s="1569">
        <f>SUM(AM20+AM21+AM22+AM23+AM24)</f>
        <v>0</v>
      </c>
      <c r="AN19" s="1568">
        <f>SUM(AN20+AN21+AN22+AN23+AN24)</f>
        <v>500000</v>
      </c>
      <c r="AO19" s="1570">
        <f>SUM(AO20+AO21+AO22+AO23+AO24)</f>
        <v>0</v>
      </c>
      <c r="AP19" s="1612">
        <f>SUM(AQ19:AU19)</f>
        <v>223190138</v>
      </c>
      <c r="AQ19" s="1567">
        <f>SUM(AQ20+AQ21+AQ22+AQ23+AQ24)</f>
        <v>222690138</v>
      </c>
      <c r="AR19" s="1568">
        <f>SUM(AR20+AR21+AR22+AR23+AR24)</f>
        <v>0</v>
      </c>
      <c r="AS19" s="1569">
        <f>SUM(AS20+AS21+AS22+AS23+AS24)</f>
        <v>0</v>
      </c>
      <c r="AT19" s="1568">
        <f>SUM(AT20+AT21+AT22+AT23+AT24)</f>
        <v>500000</v>
      </c>
      <c r="AU19" s="1570">
        <f>SUM(AU20+AU21+AU22+AU23+AU24)</f>
        <v>0</v>
      </c>
      <c r="AV19" s="1613">
        <f>SUM(AP19/AJ19)*100</f>
        <v>89.92707760209231</v>
      </c>
      <c r="AW19" s="1613">
        <f>SUM(AQ19/AK19)*100</f>
        <v>89.90674388497453</v>
      </c>
      <c r="AX19" s="1613">
        <v>0</v>
      </c>
      <c r="AY19" s="1613">
        <v>0</v>
      </c>
      <c r="AZ19" s="1613">
        <f>SUM(AT19/AN19)*100</f>
        <v>100</v>
      </c>
      <c r="BA19" s="1613">
        <v>0</v>
      </c>
    </row>
    <row r="20" spans="1:53" s="78" customFormat="1" ht="12.75">
      <c r="A20" s="1614"/>
      <c r="B20" s="1615"/>
      <c r="C20" s="1616" t="s">
        <v>496</v>
      </c>
      <c r="D20" s="1617"/>
      <c r="E20" s="1618" t="s">
        <v>1569</v>
      </c>
      <c r="F20" s="1576"/>
      <c r="G20" s="1577"/>
      <c r="H20" s="1578"/>
      <c r="I20" s="1579"/>
      <c r="J20" s="1578"/>
      <c r="K20" s="1580"/>
      <c r="L20" s="1576"/>
      <c r="M20" s="1577"/>
      <c r="N20" s="1578"/>
      <c r="O20" s="1579"/>
      <c r="P20" s="1578"/>
      <c r="Q20" s="1580"/>
      <c r="R20" s="1576"/>
      <c r="S20" s="1577"/>
      <c r="T20" s="1578"/>
      <c r="U20" s="1579"/>
      <c r="V20" s="1578"/>
      <c r="W20" s="1580"/>
      <c r="X20" s="1576"/>
      <c r="Y20" s="1577"/>
      <c r="Z20" s="1578"/>
      <c r="AA20" s="1579"/>
      <c r="AB20" s="1578"/>
      <c r="AC20" s="1580"/>
      <c r="AD20" s="1576"/>
      <c r="AE20" s="1577"/>
      <c r="AF20" s="1578"/>
      <c r="AG20" s="1579"/>
      <c r="AH20" s="1578"/>
      <c r="AI20" s="1580"/>
      <c r="AJ20" s="1576"/>
      <c r="AK20" s="1577"/>
      <c r="AL20" s="1578"/>
      <c r="AM20" s="1579"/>
      <c r="AN20" s="1578"/>
      <c r="AO20" s="1580"/>
      <c r="AP20" s="1576"/>
      <c r="AQ20" s="1577"/>
      <c r="AR20" s="1578"/>
      <c r="AS20" s="1579"/>
      <c r="AT20" s="1578"/>
      <c r="AU20" s="1580"/>
      <c r="AV20" s="1591">
        <v>0</v>
      </c>
      <c r="AW20" s="1591">
        <v>0</v>
      </c>
      <c r="AX20" s="1591">
        <v>0</v>
      </c>
      <c r="AY20" s="1591">
        <v>0</v>
      </c>
      <c r="AZ20" s="1591">
        <v>0</v>
      </c>
      <c r="BA20" s="1591">
        <v>0</v>
      </c>
    </row>
    <row r="21" spans="1:53" s="78" customFormat="1" ht="25.5">
      <c r="A21" s="1619"/>
      <c r="B21" s="1594"/>
      <c r="C21" s="1620" t="s">
        <v>497</v>
      </c>
      <c r="D21" s="1621"/>
      <c r="E21" s="1592" t="s">
        <v>1568</v>
      </c>
      <c r="F21" s="1586"/>
      <c r="G21" s="1587"/>
      <c r="H21" s="1588"/>
      <c r="I21" s="1589"/>
      <c r="J21" s="1588"/>
      <c r="K21" s="1590"/>
      <c r="L21" s="1586"/>
      <c r="M21" s="1587"/>
      <c r="N21" s="1588"/>
      <c r="O21" s="1589"/>
      <c r="P21" s="1588"/>
      <c r="Q21" s="1590"/>
      <c r="R21" s="1586"/>
      <c r="S21" s="1587"/>
      <c r="T21" s="1588"/>
      <c r="U21" s="1589"/>
      <c r="V21" s="1588"/>
      <c r="W21" s="1590"/>
      <c r="X21" s="1586"/>
      <c r="Y21" s="1587"/>
      <c r="Z21" s="1588"/>
      <c r="AA21" s="1589"/>
      <c r="AB21" s="1588"/>
      <c r="AC21" s="1590"/>
      <c r="AD21" s="1586"/>
      <c r="AE21" s="1587"/>
      <c r="AF21" s="1588"/>
      <c r="AG21" s="1589"/>
      <c r="AH21" s="1588"/>
      <c r="AI21" s="1590"/>
      <c r="AJ21" s="1586"/>
      <c r="AK21" s="1587"/>
      <c r="AL21" s="1588"/>
      <c r="AM21" s="1589"/>
      <c r="AN21" s="1588"/>
      <c r="AO21" s="1590"/>
      <c r="AP21" s="1586"/>
      <c r="AQ21" s="1587"/>
      <c r="AR21" s="1588"/>
      <c r="AS21" s="1589"/>
      <c r="AT21" s="1588"/>
      <c r="AU21" s="1590"/>
      <c r="AV21" s="1591">
        <v>0</v>
      </c>
      <c r="AW21" s="1591">
        <v>0</v>
      </c>
      <c r="AX21" s="1591">
        <v>0</v>
      </c>
      <c r="AY21" s="1591">
        <v>0</v>
      </c>
      <c r="AZ21" s="1591">
        <v>0</v>
      </c>
      <c r="BA21" s="1591">
        <v>0</v>
      </c>
    </row>
    <row r="22" spans="1:53" s="78" customFormat="1" ht="25.5">
      <c r="A22" s="1619"/>
      <c r="B22" s="1594"/>
      <c r="C22" s="1620" t="s">
        <v>498</v>
      </c>
      <c r="D22" s="1621"/>
      <c r="E22" s="1592" t="s">
        <v>1570</v>
      </c>
      <c r="F22" s="1586"/>
      <c r="G22" s="1587"/>
      <c r="H22" s="1588"/>
      <c r="I22" s="1589"/>
      <c r="J22" s="1588"/>
      <c r="K22" s="1590"/>
      <c r="L22" s="1586"/>
      <c r="M22" s="1587"/>
      <c r="N22" s="1588"/>
      <c r="O22" s="1589"/>
      <c r="P22" s="1588"/>
      <c r="Q22" s="1590"/>
      <c r="R22" s="1586"/>
      <c r="S22" s="1587"/>
      <c r="T22" s="1588"/>
      <c r="U22" s="1589"/>
      <c r="V22" s="1588"/>
      <c r="W22" s="1590"/>
      <c r="X22" s="1586"/>
      <c r="Y22" s="1587"/>
      <c r="Z22" s="1588"/>
      <c r="AA22" s="1589"/>
      <c r="AB22" s="1588"/>
      <c r="AC22" s="1590"/>
      <c r="AD22" s="1586"/>
      <c r="AE22" s="1587"/>
      <c r="AF22" s="1588"/>
      <c r="AG22" s="1589"/>
      <c r="AH22" s="1588"/>
      <c r="AI22" s="1590"/>
      <c r="AJ22" s="1586"/>
      <c r="AK22" s="1587"/>
      <c r="AL22" s="1588"/>
      <c r="AM22" s="1589"/>
      <c r="AN22" s="1588"/>
      <c r="AO22" s="1590"/>
      <c r="AP22" s="1586"/>
      <c r="AQ22" s="1587"/>
      <c r="AR22" s="1588"/>
      <c r="AS22" s="1589"/>
      <c r="AT22" s="1588"/>
      <c r="AU22" s="1590"/>
      <c r="AV22" s="1591">
        <v>0</v>
      </c>
      <c r="AW22" s="1591">
        <v>0</v>
      </c>
      <c r="AX22" s="1591">
        <v>0</v>
      </c>
      <c r="AY22" s="1591">
        <v>0</v>
      </c>
      <c r="AZ22" s="1591">
        <v>0</v>
      </c>
      <c r="BA22" s="1591">
        <v>0</v>
      </c>
    </row>
    <row r="23" spans="1:53" s="78" customFormat="1" ht="25.5">
      <c r="A23" s="1619"/>
      <c r="B23" s="1594"/>
      <c r="C23" s="1620" t="s">
        <v>499</v>
      </c>
      <c r="D23" s="1621"/>
      <c r="E23" s="1592" t="s">
        <v>1571</v>
      </c>
      <c r="F23" s="1586"/>
      <c r="G23" s="1587"/>
      <c r="H23" s="1588"/>
      <c r="I23" s="1589"/>
      <c r="J23" s="1588"/>
      <c r="K23" s="1590"/>
      <c r="L23" s="1586"/>
      <c r="M23" s="1587"/>
      <c r="N23" s="1588"/>
      <c r="O23" s="1589"/>
      <c r="P23" s="1588"/>
      <c r="Q23" s="1590"/>
      <c r="R23" s="1586"/>
      <c r="S23" s="1587"/>
      <c r="T23" s="1588"/>
      <c r="U23" s="1589"/>
      <c r="V23" s="1588"/>
      <c r="W23" s="1590"/>
      <c r="X23" s="1586"/>
      <c r="Y23" s="1587"/>
      <c r="Z23" s="1588"/>
      <c r="AA23" s="1589"/>
      <c r="AB23" s="1588"/>
      <c r="AC23" s="1590"/>
      <c r="AD23" s="1586"/>
      <c r="AE23" s="1587"/>
      <c r="AF23" s="1588"/>
      <c r="AG23" s="1589"/>
      <c r="AH23" s="1588"/>
      <c r="AI23" s="1590"/>
      <c r="AJ23" s="1586"/>
      <c r="AK23" s="1587"/>
      <c r="AL23" s="1588"/>
      <c r="AM23" s="1589"/>
      <c r="AN23" s="1588"/>
      <c r="AO23" s="1590"/>
      <c r="AP23" s="1586"/>
      <c r="AQ23" s="1587"/>
      <c r="AR23" s="1588"/>
      <c r="AS23" s="1589"/>
      <c r="AT23" s="1588"/>
      <c r="AU23" s="1590"/>
      <c r="AV23" s="1591">
        <v>0</v>
      </c>
      <c r="AW23" s="1591">
        <v>0</v>
      </c>
      <c r="AX23" s="1591">
        <v>0</v>
      </c>
      <c r="AY23" s="1591">
        <v>0</v>
      </c>
      <c r="AZ23" s="1591">
        <v>0</v>
      </c>
      <c r="BA23" s="1591">
        <v>0</v>
      </c>
    </row>
    <row r="24" spans="1:53" s="78" customFormat="1" ht="13.5" thickBot="1">
      <c r="A24" s="1622"/>
      <c r="B24" s="1597"/>
      <c r="C24" s="1623" t="s">
        <v>494</v>
      </c>
      <c r="D24" s="1624"/>
      <c r="E24" s="1625" t="s">
        <v>6</v>
      </c>
      <c r="F24" s="1626">
        <f>SUM(G24:K24)</f>
        <v>50000000</v>
      </c>
      <c r="G24" s="1602">
        <v>50000000</v>
      </c>
      <c r="H24" s="1603"/>
      <c r="I24" s="1604"/>
      <c r="J24" s="1603"/>
      <c r="K24" s="1605"/>
      <c r="L24" s="1626">
        <f>SUM(M24:Q24)</f>
        <v>50500000</v>
      </c>
      <c r="M24" s="1602">
        <v>50000000</v>
      </c>
      <c r="N24" s="1603"/>
      <c r="O24" s="1604"/>
      <c r="P24" s="1603">
        <v>500000</v>
      </c>
      <c r="Q24" s="1605"/>
      <c r="R24" s="1626">
        <f>SUM(S24:W24)</f>
        <v>65353965</v>
      </c>
      <c r="S24" s="1602">
        <v>64853965</v>
      </c>
      <c r="T24" s="1603"/>
      <c r="U24" s="1604"/>
      <c r="V24" s="1603">
        <v>500000</v>
      </c>
      <c r="W24" s="1605"/>
      <c r="X24" s="1626">
        <f>SUM(Y24:AC24)</f>
        <v>65353965</v>
      </c>
      <c r="Y24" s="1602">
        <v>64853965</v>
      </c>
      <c r="Z24" s="1603"/>
      <c r="AA24" s="1604"/>
      <c r="AB24" s="1603">
        <v>500000</v>
      </c>
      <c r="AC24" s="1605"/>
      <c r="AD24" s="1626">
        <f>SUM(AE24:AI24)</f>
        <v>248190138</v>
      </c>
      <c r="AE24" s="1602">
        <v>247690138</v>
      </c>
      <c r="AF24" s="1603"/>
      <c r="AG24" s="1604"/>
      <c r="AH24" s="1603">
        <v>500000</v>
      </c>
      <c r="AI24" s="1605"/>
      <c r="AJ24" s="1626">
        <f>SUM(AK24:AO24)</f>
        <v>248190138</v>
      </c>
      <c r="AK24" s="1602">
        <v>247690138</v>
      </c>
      <c r="AL24" s="1603"/>
      <c r="AM24" s="1604"/>
      <c r="AN24" s="1603">
        <v>500000</v>
      </c>
      <c r="AO24" s="1605"/>
      <c r="AP24" s="1626">
        <f>SUM(AQ24:AU24)</f>
        <v>223190138</v>
      </c>
      <c r="AQ24" s="1602">
        <v>222690138</v>
      </c>
      <c r="AR24" s="1603"/>
      <c r="AS24" s="1604"/>
      <c r="AT24" s="1603">
        <v>500000</v>
      </c>
      <c r="AU24" s="1605"/>
      <c r="AV24" s="1606">
        <f>SUM(AP24/AJ24)*100</f>
        <v>89.92707760209231</v>
      </c>
      <c r="AW24" s="1606">
        <f>SUM(AQ24/AK24)*100</f>
        <v>89.90674388497453</v>
      </c>
      <c r="AX24" s="1606">
        <v>0</v>
      </c>
      <c r="AY24" s="1606">
        <v>0</v>
      </c>
      <c r="AZ24" s="1606">
        <f>SUM(AT24/AN24)*100</f>
        <v>100</v>
      </c>
      <c r="BA24" s="1606">
        <v>0</v>
      </c>
    </row>
    <row r="25" spans="1:53" s="1" customFormat="1" ht="24.75" customHeight="1" thickBot="1">
      <c r="A25" s="1607" t="s">
        <v>495</v>
      </c>
      <c r="B25" s="1627">
        <v>3</v>
      </c>
      <c r="C25" s="1628"/>
      <c r="D25" s="1629"/>
      <c r="E25" s="1630" t="s">
        <v>686</v>
      </c>
      <c r="F25" s="1612">
        <f>SUM(G25:K25)</f>
        <v>321818000</v>
      </c>
      <c r="G25" s="1567">
        <f>SUM(G26+G27+G28+G29+G33+G41)</f>
        <v>321818000</v>
      </c>
      <c r="H25" s="1568">
        <f>SUM(H26+H27+H28+H29+H33+H41)</f>
        <v>0</v>
      </c>
      <c r="I25" s="1569">
        <f>SUM(I26+I27+I28+I29+I33+I41)</f>
        <v>0</v>
      </c>
      <c r="J25" s="1568">
        <f>SUM(J26+J27+J28+J29+J33+J41)</f>
        <v>0</v>
      </c>
      <c r="K25" s="1570">
        <f>SUM(K26+K27+K28+K29+K33+K41)</f>
        <v>0</v>
      </c>
      <c r="L25" s="1612">
        <f>SUM(M25:Q25)</f>
        <v>321818000</v>
      </c>
      <c r="M25" s="1567">
        <f>SUM(M26+M27+M28+M29+M33+M41)</f>
        <v>321818000</v>
      </c>
      <c r="N25" s="1568">
        <f>SUM(N26+N27+N28+N29+N33+N41)</f>
        <v>0</v>
      </c>
      <c r="O25" s="1569">
        <f>SUM(O26+O27+O28+O29+O33+O41)</f>
        <v>0</v>
      </c>
      <c r="P25" s="1568">
        <f>SUM(P26+P27+P28+P29+P33+P41)</f>
        <v>0</v>
      </c>
      <c r="Q25" s="1570">
        <f>SUM(Q26+Q27+Q28+Q29+Q33+Q41)</f>
        <v>0</v>
      </c>
      <c r="R25" s="1612">
        <f>SUM(S25:W25)</f>
        <v>321818000</v>
      </c>
      <c r="S25" s="1567">
        <f>SUM(S26+S27+S28+S29+S33+S41)</f>
        <v>321818000</v>
      </c>
      <c r="T25" s="1568">
        <f>SUM(T26+T27+T28+T29+T33+T41)</f>
        <v>0</v>
      </c>
      <c r="U25" s="1569">
        <f>SUM(U26+U27+U28+U29+U33+U41)</f>
        <v>0</v>
      </c>
      <c r="V25" s="1568">
        <f>SUM(V26+V27+V28+V29+V33+V41)</f>
        <v>0</v>
      </c>
      <c r="W25" s="1570">
        <f>SUM(W26+W27+W28+W29+W33+W41)</f>
        <v>0</v>
      </c>
      <c r="X25" s="1612">
        <f>SUM(Y25:AC25)</f>
        <v>321818000</v>
      </c>
      <c r="Y25" s="1567">
        <f>SUM(Y26+Y27+Y28+Y29+Y33+Y41)</f>
        <v>321818000</v>
      </c>
      <c r="Z25" s="1568">
        <f>SUM(Z26+Z27+Z28+Z29+Z33+Z41)</f>
        <v>0</v>
      </c>
      <c r="AA25" s="1569">
        <f>SUM(AA26+AA27+AA28+AA29+AA33+AA41)</f>
        <v>0</v>
      </c>
      <c r="AB25" s="1568">
        <f>SUM(AB26+AB27+AB28+AB29+AB33+AB41)</f>
        <v>0</v>
      </c>
      <c r="AC25" s="1570">
        <f>SUM(AC26+AC27+AC28+AC29+AC33+AC41)</f>
        <v>0</v>
      </c>
      <c r="AD25" s="1612">
        <f>SUM(AE25:AI25)</f>
        <v>321818000</v>
      </c>
      <c r="AE25" s="1567">
        <f>SUM(AE26+AE27+AE28+AE29+AE33+AE41)</f>
        <v>321818000</v>
      </c>
      <c r="AF25" s="1568">
        <f>SUM(AF26+AF27+AF28+AF29+AF33+AF41)</f>
        <v>0</v>
      </c>
      <c r="AG25" s="1569">
        <f>SUM(AG26+AG27+AG28+AG29+AG33+AG41)</f>
        <v>0</v>
      </c>
      <c r="AH25" s="1568">
        <f>SUM(AH26+AH27+AH28+AH29+AH33+AH41)</f>
        <v>0</v>
      </c>
      <c r="AI25" s="1570">
        <f>SUM(AI26+AI27+AI28+AI29+AI33+AI41)</f>
        <v>0</v>
      </c>
      <c r="AJ25" s="1612">
        <f>SUM(AK25:AO25)</f>
        <v>332932266</v>
      </c>
      <c r="AK25" s="1567">
        <f>SUM(AK26+AK27+AK28+AK29+AK33+AK41)</f>
        <v>332932266</v>
      </c>
      <c r="AL25" s="1568">
        <f>SUM(AL26+AL27+AL28+AL29+AL33+AL41)</f>
        <v>0</v>
      </c>
      <c r="AM25" s="1569">
        <f>SUM(AM26+AM27+AM28+AM29+AM33+AM41)</f>
        <v>0</v>
      </c>
      <c r="AN25" s="1568">
        <f>SUM(AN26+AN27+AN28+AN29+AN33+AN41)</f>
        <v>0</v>
      </c>
      <c r="AO25" s="1570">
        <f>SUM(AO26+AO27+AO28+AO29+AO33+AO41)</f>
        <v>0</v>
      </c>
      <c r="AP25" s="1612">
        <f>SUM(AQ25:AU25)</f>
        <v>332932266</v>
      </c>
      <c r="AQ25" s="1567">
        <f>SUM(AQ26+AQ27+AQ28+AQ29+AQ33+AQ41)</f>
        <v>332932266</v>
      </c>
      <c r="AR25" s="1568">
        <f>SUM(AR26+AR27+AR28+AR29+AR33+AR41)</f>
        <v>0</v>
      </c>
      <c r="AS25" s="1569">
        <f>SUM(AS26+AS27+AS28+AS29+AS33+AS41)</f>
        <v>0</v>
      </c>
      <c r="AT25" s="1568">
        <f>SUM(AT26+AT27+AT28+AT29+AT33+AT41)</f>
        <v>0</v>
      </c>
      <c r="AU25" s="1570">
        <f>SUM(AU26+AU27+AU28+AU29+AU33+AU41)</f>
        <v>0</v>
      </c>
      <c r="AV25" s="1613">
        <f>SUM(AP25/AJ25)*100</f>
        <v>100</v>
      </c>
      <c r="AW25" s="1613">
        <f>SUM(AQ25/AK25)*100</f>
        <v>100</v>
      </c>
      <c r="AX25" s="1613">
        <v>0</v>
      </c>
      <c r="AY25" s="1613">
        <v>0</v>
      </c>
      <c r="AZ25" s="1613">
        <v>0</v>
      </c>
      <c r="BA25" s="1613">
        <v>0</v>
      </c>
    </row>
    <row r="26" spans="1:53" s="1" customFormat="1" ht="12.75">
      <c r="A26" s="1631"/>
      <c r="B26" s="1632"/>
      <c r="C26" s="1633" t="s">
        <v>496</v>
      </c>
      <c r="D26" s="1634"/>
      <c r="E26" s="1635" t="s">
        <v>500</v>
      </c>
      <c r="F26" s="1636"/>
      <c r="G26" s="1637"/>
      <c r="H26" s="1638"/>
      <c r="I26" s="1639"/>
      <c r="J26" s="1638"/>
      <c r="K26" s="1640"/>
      <c r="L26" s="1636"/>
      <c r="M26" s="1637"/>
      <c r="N26" s="1638"/>
      <c r="O26" s="1639"/>
      <c r="P26" s="1638"/>
      <c r="Q26" s="1640"/>
      <c r="R26" s="1636"/>
      <c r="S26" s="1637"/>
      <c r="T26" s="1638"/>
      <c r="U26" s="1639"/>
      <c r="V26" s="1638"/>
      <c r="W26" s="1640"/>
      <c r="X26" s="1636"/>
      <c r="Y26" s="1637"/>
      <c r="Z26" s="1638"/>
      <c r="AA26" s="1639"/>
      <c r="AB26" s="1638"/>
      <c r="AC26" s="1640"/>
      <c r="AD26" s="1636"/>
      <c r="AE26" s="1637"/>
      <c r="AF26" s="1638"/>
      <c r="AG26" s="1639"/>
      <c r="AH26" s="1638"/>
      <c r="AI26" s="1640"/>
      <c r="AJ26" s="1636"/>
      <c r="AK26" s="1637"/>
      <c r="AL26" s="1638"/>
      <c r="AM26" s="1639"/>
      <c r="AN26" s="1638"/>
      <c r="AO26" s="1640"/>
      <c r="AP26" s="1636"/>
      <c r="AQ26" s="1637"/>
      <c r="AR26" s="1638"/>
      <c r="AS26" s="1639"/>
      <c r="AT26" s="1638"/>
      <c r="AU26" s="1640"/>
      <c r="AV26" s="1591">
        <v>0</v>
      </c>
      <c r="AW26" s="1591">
        <v>0</v>
      </c>
      <c r="AX26" s="1591">
        <v>0</v>
      </c>
      <c r="AY26" s="1591">
        <v>0</v>
      </c>
      <c r="AZ26" s="1591">
        <v>0</v>
      </c>
      <c r="BA26" s="1591">
        <v>0</v>
      </c>
    </row>
    <row r="27" spans="1:53" s="1" customFormat="1" ht="12.75">
      <c r="A27" s="1641"/>
      <c r="B27" s="1642"/>
      <c r="C27" s="1643" t="s">
        <v>497</v>
      </c>
      <c r="D27" s="1644"/>
      <c r="E27" s="1645" t="s">
        <v>501</v>
      </c>
      <c r="F27" s="1646"/>
      <c r="G27" s="1647"/>
      <c r="H27" s="1648"/>
      <c r="I27" s="1649"/>
      <c r="J27" s="1648"/>
      <c r="K27" s="1650"/>
      <c r="L27" s="1646"/>
      <c r="M27" s="1647"/>
      <c r="N27" s="1648"/>
      <c r="O27" s="1649"/>
      <c r="P27" s="1648"/>
      <c r="Q27" s="1650"/>
      <c r="R27" s="1646"/>
      <c r="S27" s="1647"/>
      <c r="T27" s="1648"/>
      <c r="U27" s="1649"/>
      <c r="V27" s="1648"/>
      <c r="W27" s="1650"/>
      <c r="X27" s="1646"/>
      <c r="Y27" s="1647"/>
      <c r="Z27" s="1648"/>
      <c r="AA27" s="1649"/>
      <c r="AB27" s="1648"/>
      <c r="AC27" s="1650"/>
      <c r="AD27" s="1646"/>
      <c r="AE27" s="1647"/>
      <c r="AF27" s="1648"/>
      <c r="AG27" s="1649"/>
      <c r="AH27" s="1648"/>
      <c r="AI27" s="1650"/>
      <c r="AJ27" s="1646"/>
      <c r="AK27" s="1647"/>
      <c r="AL27" s="1648"/>
      <c r="AM27" s="1649"/>
      <c r="AN27" s="1648"/>
      <c r="AO27" s="1650"/>
      <c r="AP27" s="1646"/>
      <c r="AQ27" s="1647"/>
      <c r="AR27" s="1648"/>
      <c r="AS27" s="1649"/>
      <c r="AT27" s="1648"/>
      <c r="AU27" s="1650"/>
      <c r="AV27" s="1591">
        <v>0</v>
      </c>
      <c r="AW27" s="1591">
        <v>0</v>
      </c>
      <c r="AX27" s="1591">
        <v>0</v>
      </c>
      <c r="AY27" s="1591">
        <v>0</v>
      </c>
      <c r="AZ27" s="1591">
        <v>0</v>
      </c>
      <c r="BA27" s="1591">
        <v>0</v>
      </c>
    </row>
    <row r="28" spans="1:53" s="1" customFormat="1" ht="12.75">
      <c r="A28" s="1641"/>
      <c r="B28" s="1642"/>
      <c r="C28" s="1643" t="s">
        <v>498</v>
      </c>
      <c r="D28" s="1644"/>
      <c r="E28" s="1645" t="s">
        <v>502</v>
      </c>
      <c r="F28" s="1646"/>
      <c r="G28" s="1647"/>
      <c r="H28" s="1648"/>
      <c r="I28" s="1649"/>
      <c r="J28" s="1648"/>
      <c r="K28" s="1650"/>
      <c r="L28" s="1646"/>
      <c r="M28" s="1647"/>
      <c r="N28" s="1648"/>
      <c r="O28" s="1649"/>
      <c r="P28" s="1648"/>
      <c r="Q28" s="1650"/>
      <c r="R28" s="1646"/>
      <c r="S28" s="1647"/>
      <c r="T28" s="1648"/>
      <c r="U28" s="1649"/>
      <c r="V28" s="1648"/>
      <c r="W28" s="1650"/>
      <c r="X28" s="1646"/>
      <c r="Y28" s="1647"/>
      <c r="Z28" s="1648"/>
      <c r="AA28" s="1649"/>
      <c r="AB28" s="1648"/>
      <c r="AC28" s="1650"/>
      <c r="AD28" s="1646"/>
      <c r="AE28" s="1647"/>
      <c r="AF28" s="1648"/>
      <c r="AG28" s="1649"/>
      <c r="AH28" s="1648"/>
      <c r="AI28" s="1650"/>
      <c r="AJ28" s="1646"/>
      <c r="AK28" s="1647"/>
      <c r="AL28" s="1648"/>
      <c r="AM28" s="1649"/>
      <c r="AN28" s="1648"/>
      <c r="AO28" s="1650"/>
      <c r="AP28" s="1646"/>
      <c r="AQ28" s="1647"/>
      <c r="AR28" s="1648"/>
      <c r="AS28" s="1649"/>
      <c r="AT28" s="1648"/>
      <c r="AU28" s="1650"/>
      <c r="AV28" s="1591">
        <v>0</v>
      </c>
      <c r="AW28" s="1591">
        <v>0</v>
      </c>
      <c r="AX28" s="1591">
        <v>0</v>
      </c>
      <c r="AY28" s="1591">
        <v>0</v>
      </c>
      <c r="AZ28" s="1591">
        <v>0</v>
      </c>
      <c r="BA28" s="1591">
        <v>0</v>
      </c>
    </row>
    <row r="29" spans="1:53" s="1" customFormat="1" ht="12.75">
      <c r="A29" s="1641"/>
      <c r="B29" s="1642"/>
      <c r="C29" s="1643" t="s">
        <v>499</v>
      </c>
      <c r="D29" s="1644"/>
      <c r="E29" s="1645" t="s">
        <v>680</v>
      </c>
      <c r="F29" s="1651">
        <f>SUM(G29:K29)</f>
        <v>17300000</v>
      </c>
      <c r="G29" s="1647">
        <f>SUM(G30:G32)</f>
        <v>17300000</v>
      </c>
      <c r="H29" s="1648">
        <f>SUM(H30:H32)</f>
        <v>0</v>
      </c>
      <c r="I29" s="1649">
        <f>SUM(I30:I32)</f>
        <v>0</v>
      </c>
      <c r="J29" s="1648">
        <f>SUM(J30:J32)</f>
        <v>0</v>
      </c>
      <c r="K29" s="1650">
        <f>SUM(K30:K32)</f>
        <v>0</v>
      </c>
      <c r="L29" s="1651">
        <f>SUM(M29:Q29)</f>
        <v>17300000</v>
      </c>
      <c r="M29" s="1647">
        <f>SUM(M30:M32)</f>
        <v>17300000</v>
      </c>
      <c r="N29" s="1648">
        <f>SUM(N30:N32)</f>
        <v>0</v>
      </c>
      <c r="O29" s="1649">
        <f>SUM(O30:O32)</f>
        <v>0</v>
      </c>
      <c r="P29" s="1648">
        <f>SUM(P30:P32)</f>
        <v>0</v>
      </c>
      <c r="Q29" s="1650">
        <f>SUM(Q30:Q32)</f>
        <v>0</v>
      </c>
      <c r="R29" s="1651">
        <f>SUM(S29:W29)</f>
        <v>17300000</v>
      </c>
      <c r="S29" s="1647">
        <f>SUM(S30:S32)</f>
        <v>17300000</v>
      </c>
      <c r="T29" s="1648">
        <f>SUM(T30:T32)</f>
        <v>0</v>
      </c>
      <c r="U29" s="1649">
        <f>SUM(U30:U32)</f>
        <v>0</v>
      </c>
      <c r="V29" s="1648">
        <f>SUM(V30:V32)</f>
        <v>0</v>
      </c>
      <c r="W29" s="1650">
        <f>SUM(W30:W32)</f>
        <v>0</v>
      </c>
      <c r="X29" s="1651">
        <f>SUM(Y29:AC29)</f>
        <v>17300000</v>
      </c>
      <c r="Y29" s="1647">
        <f>SUM(Y30:Y32)</f>
        <v>17300000</v>
      </c>
      <c r="Z29" s="1648">
        <f>SUM(Z30:Z32)</f>
        <v>0</v>
      </c>
      <c r="AA29" s="1649">
        <f>SUM(AA30:AA32)</f>
        <v>0</v>
      </c>
      <c r="AB29" s="1648">
        <f>SUM(AB30:AB32)</f>
        <v>0</v>
      </c>
      <c r="AC29" s="1650">
        <f>SUM(AC30:AC32)</f>
        <v>0</v>
      </c>
      <c r="AD29" s="1651">
        <f>SUM(AE29:AI29)</f>
        <v>17300000</v>
      </c>
      <c r="AE29" s="1647">
        <f>SUM(AE30:AE32)</f>
        <v>17300000</v>
      </c>
      <c r="AF29" s="1648">
        <f>SUM(AF30:AF32)</f>
        <v>0</v>
      </c>
      <c r="AG29" s="1649">
        <f>SUM(AG30:AG32)</f>
        <v>0</v>
      </c>
      <c r="AH29" s="1648">
        <f>SUM(AH30:AH32)</f>
        <v>0</v>
      </c>
      <c r="AI29" s="1650">
        <f>SUM(AI30:AI32)</f>
        <v>0</v>
      </c>
      <c r="AJ29" s="1651">
        <f>SUM(AK29:AO29)</f>
        <v>18220107</v>
      </c>
      <c r="AK29" s="1647">
        <f>SUM(AK30:AK32)</f>
        <v>18220107</v>
      </c>
      <c r="AL29" s="1648">
        <f>SUM(AL30:AL32)</f>
        <v>0</v>
      </c>
      <c r="AM29" s="1649">
        <f>SUM(AM30:AM32)</f>
        <v>0</v>
      </c>
      <c r="AN29" s="1648">
        <f>SUM(AN30:AN32)</f>
        <v>0</v>
      </c>
      <c r="AO29" s="1650">
        <f>SUM(AO30:AO32)</f>
        <v>0</v>
      </c>
      <c r="AP29" s="1651">
        <f>SUM(AQ29:AU29)</f>
        <v>18220107</v>
      </c>
      <c r="AQ29" s="1647">
        <f>SUM(AQ30:AQ32)</f>
        <v>18220107</v>
      </c>
      <c r="AR29" s="1648">
        <f>SUM(AR30:AR32)</f>
        <v>0</v>
      </c>
      <c r="AS29" s="1649">
        <f>SUM(AS30:AS32)</f>
        <v>0</v>
      </c>
      <c r="AT29" s="1648">
        <f>SUM(AT30:AT32)</f>
        <v>0</v>
      </c>
      <c r="AU29" s="1650">
        <f>SUM(AU30:AU32)</f>
        <v>0</v>
      </c>
      <c r="AV29" s="1591">
        <f aca="true" t="shared" si="8" ref="AV29:AV43">SUM(AP29/AJ29)*100</f>
        <v>100</v>
      </c>
      <c r="AW29" s="1591">
        <f aca="true" t="shared" si="9" ref="AW29:AW43">SUM(AQ29/AK29)*100</f>
        <v>100</v>
      </c>
      <c r="AX29" s="1591">
        <v>0</v>
      </c>
      <c r="AY29" s="1591">
        <v>0</v>
      </c>
      <c r="AZ29" s="1591">
        <v>0</v>
      </c>
      <c r="BA29" s="1591">
        <v>0</v>
      </c>
    </row>
    <row r="30" spans="1:53" s="1" customFormat="1" ht="12.75">
      <c r="A30" s="1641"/>
      <c r="B30" s="1642"/>
      <c r="C30" s="1643"/>
      <c r="D30" s="1644"/>
      <c r="E30" s="1592" t="s">
        <v>671</v>
      </c>
      <c r="F30" s="1586">
        <f>SUM(G30:K30)</f>
        <v>9000000</v>
      </c>
      <c r="G30" s="1587">
        <v>9000000</v>
      </c>
      <c r="H30" s="1588"/>
      <c r="I30" s="1589"/>
      <c r="J30" s="1588"/>
      <c r="K30" s="1590"/>
      <c r="L30" s="1586">
        <f>SUM(M30:Q30)</f>
        <v>9000000</v>
      </c>
      <c r="M30" s="1587">
        <v>9000000</v>
      </c>
      <c r="N30" s="1588"/>
      <c r="O30" s="1589"/>
      <c r="P30" s="1588"/>
      <c r="Q30" s="1590"/>
      <c r="R30" s="1586">
        <f>SUM(S30:W30)</f>
        <v>9000000</v>
      </c>
      <c r="S30" s="1587">
        <v>9000000</v>
      </c>
      <c r="T30" s="1588"/>
      <c r="U30" s="1589"/>
      <c r="V30" s="1588"/>
      <c r="W30" s="1590"/>
      <c r="X30" s="1586">
        <f>SUM(Y30:AC30)</f>
        <v>9000000</v>
      </c>
      <c r="Y30" s="1587">
        <v>9000000</v>
      </c>
      <c r="Z30" s="1588"/>
      <c r="AA30" s="1589"/>
      <c r="AB30" s="1588"/>
      <c r="AC30" s="1590"/>
      <c r="AD30" s="1586">
        <f>SUM(AE30:AI30)</f>
        <v>9000000</v>
      </c>
      <c r="AE30" s="1587">
        <v>9000000</v>
      </c>
      <c r="AF30" s="1588"/>
      <c r="AG30" s="1589"/>
      <c r="AH30" s="1588"/>
      <c r="AI30" s="1590"/>
      <c r="AJ30" s="1586">
        <f>SUM(AK30:AO30)</f>
        <v>9859736</v>
      </c>
      <c r="AK30" s="1587">
        <v>9859736</v>
      </c>
      <c r="AL30" s="1588"/>
      <c r="AM30" s="1589"/>
      <c r="AN30" s="1588"/>
      <c r="AO30" s="1590"/>
      <c r="AP30" s="1586">
        <f>SUM(AQ30:AU30)</f>
        <v>9859736</v>
      </c>
      <c r="AQ30" s="1587">
        <v>9859736</v>
      </c>
      <c r="AR30" s="1588"/>
      <c r="AS30" s="1589"/>
      <c r="AT30" s="1588"/>
      <c r="AU30" s="1590"/>
      <c r="AV30" s="1591">
        <f t="shared" si="8"/>
        <v>100</v>
      </c>
      <c r="AW30" s="1591">
        <f t="shared" si="9"/>
        <v>100</v>
      </c>
      <c r="AX30" s="1591">
        <v>0</v>
      </c>
      <c r="AY30" s="1591">
        <v>0</v>
      </c>
      <c r="AZ30" s="1591">
        <v>0</v>
      </c>
      <c r="BA30" s="1591">
        <v>0</v>
      </c>
    </row>
    <row r="31" spans="1:53" s="54" customFormat="1" ht="12.75">
      <c r="A31" s="1652"/>
      <c r="B31" s="1653"/>
      <c r="C31" s="1654"/>
      <c r="D31" s="1655"/>
      <c r="E31" s="1656" t="s">
        <v>1516</v>
      </c>
      <c r="F31" s="1586">
        <f>SUM(G31:K31)</f>
        <v>0</v>
      </c>
      <c r="G31" s="1657">
        <v>0</v>
      </c>
      <c r="H31" s="1658"/>
      <c r="I31" s="1659"/>
      <c r="J31" s="1658"/>
      <c r="K31" s="1660"/>
      <c r="L31" s="1586">
        <f>SUM(M31:Q31)</f>
        <v>0</v>
      </c>
      <c r="M31" s="1657">
        <v>0</v>
      </c>
      <c r="N31" s="1658"/>
      <c r="O31" s="1659"/>
      <c r="P31" s="1658"/>
      <c r="Q31" s="1660"/>
      <c r="R31" s="1586">
        <f>SUM(S31:W31)</f>
        <v>0</v>
      </c>
      <c r="S31" s="1657">
        <v>0</v>
      </c>
      <c r="T31" s="1658"/>
      <c r="U31" s="1659"/>
      <c r="V31" s="1658"/>
      <c r="W31" s="1660"/>
      <c r="X31" s="1586">
        <f>SUM(Y31:AC31)</f>
        <v>0</v>
      </c>
      <c r="Y31" s="1657">
        <v>0</v>
      </c>
      <c r="Z31" s="1658"/>
      <c r="AA31" s="1659"/>
      <c r="AB31" s="1658"/>
      <c r="AC31" s="1660"/>
      <c r="AD31" s="1586">
        <f>SUM(AE31:AI31)</f>
        <v>0</v>
      </c>
      <c r="AE31" s="1657">
        <v>0</v>
      </c>
      <c r="AF31" s="1658"/>
      <c r="AG31" s="1659"/>
      <c r="AH31" s="1658"/>
      <c r="AI31" s="1660"/>
      <c r="AJ31" s="1586">
        <f>SUM(AK31:AO31)</f>
        <v>79061</v>
      </c>
      <c r="AK31" s="1657">
        <v>79061</v>
      </c>
      <c r="AL31" s="1658"/>
      <c r="AM31" s="1659"/>
      <c r="AN31" s="1658"/>
      <c r="AO31" s="1660"/>
      <c r="AP31" s="1586">
        <f>SUM(AQ31:AU31)</f>
        <v>79061</v>
      </c>
      <c r="AQ31" s="1657">
        <v>79061</v>
      </c>
      <c r="AR31" s="1658"/>
      <c r="AS31" s="1659"/>
      <c r="AT31" s="1658"/>
      <c r="AU31" s="1660"/>
      <c r="AV31" s="1591">
        <f t="shared" si="8"/>
        <v>100</v>
      </c>
      <c r="AW31" s="1591">
        <f t="shared" si="9"/>
        <v>100</v>
      </c>
      <c r="AX31" s="1591">
        <v>0</v>
      </c>
      <c r="AY31" s="1591">
        <v>0</v>
      </c>
      <c r="AZ31" s="1591">
        <v>0</v>
      </c>
      <c r="BA31" s="1591">
        <v>0</v>
      </c>
    </row>
    <row r="32" spans="1:53" s="54" customFormat="1" ht="12.75">
      <c r="A32" s="1652"/>
      <c r="B32" s="1653"/>
      <c r="C32" s="1654"/>
      <c r="D32" s="1655"/>
      <c r="E32" s="1656" t="s">
        <v>1517</v>
      </c>
      <c r="F32" s="1586">
        <f>SUM(G32:K32)</f>
        <v>8300000</v>
      </c>
      <c r="G32" s="1657">
        <v>8300000</v>
      </c>
      <c r="H32" s="1658"/>
      <c r="I32" s="1659"/>
      <c r="J32" s="1658"/>
      <c r="K32" s="1660"/>
      <c r="L32" s="1586">
        <f>SUM(M32:Q32)</f>
        <v>8300000</v>
      </c>
      <c r="M32" s="1657">
        <v>8300000</v>
      </c>
      <c r="N32" s="1658"/>
      <c r="O32" s="1659"/>
      <c r="P32" s="1658"/>
      <c r="Q32" s="1660"/>
      <c r="R32" s="1586">
        <f>SUM(S32:W32)</f>
        <v>8300000</v>
      </c>
      <c r="S32" s="1657">
        <v>8300000</v>
      </c>
      <c r="T32" s="1658"/>
      <c r="U32" s="1659"/>
      <c r="V32" s="1658"/>
      <c r="W32" s="1660"/>
      <c r="X32" s="1586">
        <f>SUM(Y32:AC32)</f>
        <v>8300000</v>
      </c>
      <c r="Y32" s="1657">
        <v>8300000</v>
      </c>
      <c r="Z32" s="1658"/>
      <c r="AA32" s="1659"/>
      <c r="AB32" s="1658"/>
      <c r="AC32" s="1660"/>
      <c r="AD32" s="1586">
        <f>SUM(AE32:AI32)</f>
        <v>8300000</v>
      </c>
      <c r="AE32" s="1657">
        <v>8300000</v>
      </c>
      <c r="AF32" s="1658"/>
      <c r="AG32" s="1659"/>
      <c r="AH32" s="1658"/>
      <c r="AI32" s="1660"/>
      <c r="AJ32" s="1586">
        <f>SUM(AK32:AO32)</f>
        <v>8281310</v>
      </c>
      <c r="AK32" s="1657">
        <v>8281310</v>
      </c>
      <c r="AL32" s="1658"/>
      <c r="AM32" s="1659"/>
      <c r="AN32" s="1658"/>
      <c r="AO32" s="1660"/>
      <c r="AP32" s="1586">
        <f>SUM(AQ32:AU32)</f>
        <v>8281310</v>
      </c>
      <c r="AQ32" s="1657">
        <v>8281310</v>
      </c>
      <c r="AR32" s="1658"/>
      <c r="AS32" s="1659"/>
      <c r="AT32" s="1658"/>
      <c r="AU32" s="1660"/>
      <c r="AV32" s="1591">
        <f t="shared" si="8"/>
        <v>100</v>
      </c>
      <c r="AW32" s="1591">
        <f t="shared" si="9"/>
        <v>100</v>
      </c>
      <c r="AX32" s="1591">
        <v>0</v>
      </c>
      <c r="AY32" s="1591">
        <v>0</v>
      </c>
      <c r="AZ32" s="1591">
        <v>0</v>
      </c>
      <c r="BA32" s="1591">
        <v>0</v>
      </c>
    </row>
    <row r="33" spans="1:53" s="1" customFormat="1" ht="12.75">
      <c r="A33" s="1641"/>
      <c r="B33" s="1642"/>
      <c r="C33" s="1643" t="s">
        <v>494</v>
      </c>
      <c r="D33" s="1644"/>
      <c r="E33" s="1645" t="s">
        <v>685</v>
      </c>
      <c r="F33" s="1651">
        <f>SUM(G33:K33)</f>
        <v>302400000</v>
      </c>
      <c r="G33" s="1647">
        <f>SUM(G34+G36+G38)</f>
        <v>302400000</v>
      </c>
      <c r="H33" s="1648">
        <f>SUM(H34+H36+H38)</f>
        <v>0</v>
      </c>
      <c r="I33" s="1649">
        <f>SUM(I34+I36+I38)</f>
        <v>0</v>
      </c>
      <c r="J33" s="1648">
        <f>SUM(J34+J36+J38)</f>
        <v>0</v>
      </c>
      <c r="K33" s="1650">
        <f>SUM(K34+K36+K38)</f>
        <v>0</v>
      </c>
      <c r="L33" s="1651">
        <f>SUM(M33:Q33)</f>
        <v>302400000</v>
      </c>
      <c r="M33" s="1647">
        <f>SUM(M34+M36+M38)</f>
        <v>302400000</v>
      </c>
      <c r="N33" s="1648">
        <f>SUM(N34+N36+N38)</f>
        <v>0</v>
      </c>
      <c r="O33" s="1649">
        <f>SUM(O34+O36+O38)</f>
        <v>0</v>
      </c>
      <c r="P33" s="1648">
        <f>SUM(P34+P36+P38)</f>
        <v>0</v>
      </c>
      <c r="Q33" s="1650">
        <f>SUM(Q34+Q36+Q38)</f>
        <v>0</v>
      </c>
      <c r="R33" s="1651">
        <f>SUM(S33:W33)</f>
        <v>302400000</v>
      </c>
      <c r="S33" s="1647">
        <f>SUM(S34+S36+S38)</f>
        <v>302400000</v>
      </c>
      <c r="T33" s="1648">
        <f>SUM(T34+T36+T38)</f>
        <v>0</v>
      </c>
      <c r="U33" s="1649">
        <f>SUM(U34+U36+U38)</f>
        <v>0</v>
      </c>
      <c r="V33" s="1648">
        <f>SUM(V34+V36+V38)</f>
        <v>0</v>
      </c>
      <c r="W33" s="1650">
        <f>SUM(W34+W36+W38)</f>
        <v>0</v>
      </c>
      <c r="X33" s="1651">
        <f>SUM(Y33:AC33)</f>
        <v>302400000</v>
      </c>
      <c r="Y33" s="1647">
        <f>SUM(Y34+Y36+Y38)</f>
        <v>302400000</v>
      </c>
      <c r="Z33" s="1648">
        <f>SUM(Z34+Z36+Z38)</f>
        <v>0</v>
      </c>
      <c r="AA33" s="1649">
        <f>SUM(AA34+AA36+AA38)</f>
        <v>0</v>
      </c>
      <c r="AB33" s="1648">
        <f>SUM(AB34+AB36+AB38)</f>
        <v>0</v>
      </c>
      <c r="AC33" s="1650">
        <f>SUM(AC34+AC36+AC38)</f>
        <v>0</v>
      </c>
      <c r="AD33" s="1651">
        <f>SUM(AE33:AI33)</f>
        <v>302400000</v>
      </c>
      <c r="AE33" s="1647">
        <f>SUM(AE34+AE36+AE38)</f>
        <v>302400000</v>
      </c>
      <c r="AF33" s="1648">
        <f>SUM(AF34+AF36+AF38)</f>
        <v>0</v>
      </c>
      <c r="AG33" s="1649">
        <f>SUM(AG34+AG36+AG38)</f>
        <v>0</v>
      </c>
      <c r="AH33" s="1648">
        <f>SUM(AH34+AH36+AH38)</f>
        <v>0</v>
      </c>
      <c r="AI33" s="1650">
        <f>SUM(AI34+AI36+AI38)</f>
        <v>0</v>
      </c>
      <c r="AJ33" s="1651">
        <f>SUM(AK33:AO33)</f>
        <v>312418057</v>
      </c>
      <c r="AK33" s="1647">
        <f>SUM(AK34+AK36+AK38)</f>
        <v>312418057</v>
      </c>
      <c r="AL33" s="1648">
        <f>SUM(AL34+AL36+AL38)</f>
        <v>0</v>
      </c>
      <c r="AM33" s="1649">
        <f>SUM(AM34+AM36+AM38)</f>
        <v>0</v>
      </c>
      <c r="AN33" s="1648">
        <f>SUM(AN34+AN36+AN38)</f>
        <v>0</v>
      </c>
      <c r="AO33" s="1650">
        <f>SUM(AO34+AO36+AO38)</f>
        <v>0</v>
      </c>
      <c r="AP33" s="1651">
        <f>SUM(AQ33:AU33)</f>
        <v>312418057</v>
      </c>
      <c r="AQ33" s="1647">
        <f>SUM(AQ34+AQ36+AQ38)</f>
        <v>312418057</v>
      </c>
      <c r="AR33" s="1648">
        <f>SUM(AR34+AR36+AR38)</f>
        <v>0</v>
      </c>
      <c r="AS33" s="1649">
        <f>SUM(AS34+AS36+AS38)</f>
        <v>0</v>
      </c>
      <c r="AT33" s="1648">
        <f>SUM(AT34+AT36+AT38)</f>
        <v>0</v>
      </c>
      <c r="AU33" s="1650">
        <f>SUM(AU34+AU36+AU38)</f>
        <v>0</v>
      </c>
      <c r="AV33" s="1591">
        <f t="shared" si="8"/>
        <v>100</v>
      </c>
      <c r="AW33" s="1591">
        <f t="shared" si="9"/>
        <v>100</v>
      </c>
      <c r="AX33" s="1591">
        <v>0</v>
      </c>
      <c r="AY33" s="1591">
        <v>0</v>
      </c>
      <c r="AZ33" s="1591">
        <v>0</v>
      </c>
      <c r="BA33" s="1591">
        <v>0</v>
      </c>
    </row>
    <row r="34" spans="1:53" s="52" customFormat="1" ht="12.75">
      <c r="A34" s="1619"/>
      <c r="B34" s="1594"/>
      <c r="C34" s="1620"/>
      <c r="D34" s="1621" t="s">
        <v>496</v>
      </c>
      <c r="E34" s="1585" t="s">
        <v>1513</v>
      </c>
      <c r="F34" s="1586">
        <f aca="true" t="shared" si="10" ref="F34:F40">SUM(G34:K34)</f>
        <v>269000000</v>
      </c>
      <c r="G34" s="1587">
        <v>269000000</v>
      </c>
      <c r="H34" s="1588"/>
      <c r="I34" s="1589"/>
      <c r="J34" s="1588"/>
      <c r="K34" s="1590"/>
      <c r="L34" s="1586">
        <f aca="true" t="shared" si="11" ref="L34:L40">SUM(M34:Q34)</f>
        <v>269000000</v>
      </c>
      <c r="M34" s="1587">
        <v>269000000</v>
      </c>
      <c r="N34" s="1588"/>
      <c r="O34" s="1589"/>
      <c r="P34" s="1588"/>
      <c r="Q34" s="1590"/>
      <c r="R34" s="1586">
        <f aca="true" t="shared" si="12" ref="R34:R40">SUM(S34:W34)</f>
        <v>269000000</v>
      </c>
      <c r="S34" s="1587">
        <v>269000000</v>
      </c>
      <c r="T34" s="1588"/>
      <c r="U34" s="1589"/>
      <c r="V34" s="1588"/>
      <c r="W34" s="1590"/>
      <c r="X34" s="1586">
        <f aca="true" t="shared" si="13" ref="X34:X40">SUM(Y34:AC34)</f>
        <v>269000000</v>
      </c>
      <c r="Y34" s="1587">
        <v>269000000</v>
      </c>
      <c r="Z34" s="1588"/>
      <c r="AA34" s="1589"/>
      <c r="AB34" s="1588"/>
      <c r="AC34" s="1590"/>
      <c r="AD34" s="1586">
        <f aca="true" t="shared" si="14" ref="AD34:AD40">SUM(AE34:AI34)</f>
        <v>269000000</v>
      </c>
      <c r="AE34" s="1587">
        <v>269000000</v>
      </c>
      <c r="AF34" s="1588"/>
      <c r="AG34" s="1589"/>
      <c r="AH34" s="1588"/>
      <c r="AI34" s="1590"/>
      <c r="AJ34" s="1586">
        <f aca="true" t="shared" si="15" ref="AJ34:AJ40">SUM(AK34:AO34)</f>
        <v>275614239</v>
      </c>
      <c r="AK34" s="1587">
        <f>SUM(AK35)</f>
        <v>275614239</v>
      </c>
      <c r="AL34" s="1588"/>
      <c r="AM34" s="1589"/>
      <c r="AN34" s="1588"/>
      <c r="AO34" s="1590"/>
      <c r="AP34" s="1586">
        <f aca="true" t="shared" si="16" ref="AP34:AP40">SUM(AQ34:AU34)</f>
        <v>275614239</v>
      </c>
      <c r="AQ34" s="1587">
        <f>SUM(AQ35)</f>
        <v>275614239</v>
      </c>
      <c r="AR34" s="1588"/>
      <c r="AS34" s="1589"/>
      <c r="AT34" s="1588"/>
      <c r="AU34" s="1590"/>
      <c r="AV34" s="1591">
        <f t="shared" si="8"/>
        <v>100</v>
      </c>
      <c r="AW34" s="1591">
        <f t="shared" si="9"/>
        <v>100</v>
      </c>
      <c r="AX34" s="1591">
        <v>0</v>
      </c>
      <c r="AY34" s="1591">
        <v>0</v>
      </c>
      <c r="AZ34" s="1591">
        <v>0</v>
      </c>
      <c r="BA34" s="1591">
        <v>0</v>
      </c>
    </row>
    <row r="35" spans="1:53" s="53" customFormat="1" ht="25.5">
      <c r="A35" s="1661"/>
      <c r="B35" s="1662"/>
      <c r="C35" s="1663"/>
      <c r="D35" s="1664"/>
      <c r="E35" s="1665" t="s">
        <v>1514</v>
      </c>
      <c r="F35" s="1586">
        <f t="shared" si="10"/>
        <v>269000000</v>
      </c>
      <c r="G35" s="1657">
        <v>269000000</v>
      </c>
      <c r="H35" s="1658"/>
      <c r="I35" s="1659"/>
      <c r="J35" s="1658"/>
      <c r="K35" s="1660"/>
      <c r="L35" s="1586">
        <f t="shared" si="11"/>
        <v>269000000</v>
      </c>
      <c r="M35" s="1657">
        <v>269000000</v>
      </c>
      <c r="N35" s="1658"/>
      <c r="O35" s="1659"/>
      <c r="P35" s="1658"/>
      <c r="Q35" s="1660"/>
      <c r="R35" s="1586">
        <f t="shared" si="12"/>
        <v>269000000</v>
      </c>
      <c r="S35" s="1657">
        <v>269000000</v>
      </c>
      <c r="T35" s="1658"/>
      <c r="U35" s="1659"/>
      <c r="V35" s="1658"/>
      <c r="W35" s="1660"/>
      <c r="X35" s="1586">
        <f t="shared" si="13"/>
        <v>269000000</v>
      </c>
      <c r="Y35" s="1657">
        <v>269000000</v>
      </c>
      <c r="Z35" s="1658"/>
      <c r="AA35" s="1659"/>
      <c r="AB35" s="1658"/>
      <c r="AC35" s="1660"/>
      <c r="AD35" s="1586">
        <f t="shared" si="14"/>
        <v>269000000</v>
      </c>
      <c r="AE35" s="1657">
        <v>269000000</v>
      </c>
      <c r="AF35" s="1658"/>
      <c r="AG35" s="1659"/>
      <c r="AH35" s="1658"/>
      <c r="AI35" s="1660"/>
      <c r="AJ35" s="1586">
        <f t="shared" si="15"/>
        <v>275614239</v>
      </c>
      <c r="AK35" s="1657">
        <v>275614239</v>
      </c>
      <c r="AL35" s="1658"/>
      <c r="AM35" s="1659"/>
      <c r="AN35" s="1658"/>
      <c r="AO35" s="1660"/>
      <c r="AP35" s="1586">
        <f t="shared" si="16"/>
        <v>275614239</v>
      </c>
      <c r="AQ35" s="1657">
        <v>275614239</v>
      </c>
      <c r="AR35" s="1658"/>
      <c r="AS35" s="1659"/>
      <c r="AT35" s="1658"/>
      <c r="AU35" s="1660"/>
      <c r="AV35" s="1591">
        <f t="shared" si="8"/>
        <v>100</v>
      </c>
      <c r="AW35" s="1591">
        <f t="shared" si="9"/>
        <v>100</v>
      </c>
      <c r="AX35" s="1591">
        <v>0</v>
      </c>
      <c r="AY35" s="1591">
        <v>0</v>
      </c>
      <c r="AZ35" s="1591">
        <v>0</v>
      </c>
      <c r="BA35" s="1591">
        <v>0</v>
      </c>
    </row>
    <row r="36" spans="1:53" s="52" customFormat="1" ht="12.75">
      <c r="A36" s="1619"/>
      <c r="B36" s="1594"/>
      <c r="C36" s="1620"/>
      <c r="D36" s="1621" t="s">
        <v>499</v>
      </c>
      <c r="E36" s="1585" t="s">
        <v>1512</v>
      </c>
      <c r="F36" s="1586">
        <f t="shared" si="10"/>
        <v>32000000</v>
      </c>
      <c r="G36" s="1587">
        <f>SUM(G37)</f>
        <v>32000000</v>
      </c>
      <c r="H36" s="1588"/>
      <c r="I36" s="1589"/>
      <c r="J36" s="1588"/>
      <c r="K36" s="1590"/>
      <c r="L36" s="1586">
        <f t="shared" si="11"/>
        <v>32000000</v>
      </c>
      <c r="M36" s="1587">
        <f>SUM(M37)</f>
        <v>32000000</v>
      </c>
      <c r="N36" s="1588"/>
      <c r="O36" s="1589"/>
      <c r="P36" s="1588"/>
      <c r="Q36" s="1590"/>
      <c r="R36" s="1586">
        <f t="shared" si="12"/>
        <v>32000000</v>
      </c>
      <c r="S36" s="1587">
        <f>SUM(S37)</f>
        <v>32000000</v>
      </c>
      <c r="T36" s="1588"/>
      <c r="U36" s="1589"/>
      <c r="V36" s="1588"/>
      <c r="W36" s="1590"/>
      <c r="X36" s="1586">
        <f t="shared" si="13"/>
        <v>32000000</v>
      </c>
      <c r="Y36" s="1587">
        <f>SUM(Y37)</f>
        <v>32000000</v>
      </c>
      <c r="Z36" s="1588"/>
      <c r="AA36" s="1589"/>
      <c r="AB36" s="1588"/>
      <c r="AC36" s="1590"/>
      <c r="AD36" s="1586">
        <f t="shared" si="14"/>
        <v>32000000</v>
      </c>
      <c r="AE36" s="1587">
        <f>SUM(AE37)</f>
        <v>32000000</v>
      </c>
      <c r="AF36" s="1588"/>
      <c r="AG36" s="1589"/>
      <c r="AH36" s="1588"/>
      <c r="AI36" s="1590"/>
      <c r="AJ36" s="1586">
        <f t="shared" si="15"/>
        <v>34799818</v>
      </c>
      <c r="AK36" s="1587">
        <f>SUM(AK37)</f>
        <v>34799818</v>
      </c>
      <c r="AL36" s="1588"/>
      <c r="AM36" s="1589"/>
      <c r="AN36" s="1588"/>
      <c r="AO36" s="1590"/>
      <c r="AP36" s="1586">
        <f t="shared" si="16"/>
        <v>34799818</v>
      </c>
      <c r="AQ36" s="1587">
        <f>SUM(AQ37)</f>
        <v>34799818</v>
      </c>
      <c r="AR36" s="1588"/>
      <c r="AS36" s="1589"/>
      <c r="AT36" s="1588"/>
      <c r="AU36" s="1590"/>
      <c r="AV36" s="1591">
        <f t="shared" si="8"/>
        <v>100</v>
      </c>
      <c r="AW36" s="1591">
        <f t="shared" si="9"/>
        <v>100</v>
      </c>
      <c r="AX36" s="1591">
        <v>0</v>
      </c>
      <c r="AY36" s="1591">
        <v>0</v>
      </c>
      <c r="AZ36" s="1591">
        <v>0</v>
      </c>
      <c r="BA36" s="1591">
        <v>0</v>
      </c>
    </row>
    <row r="37" spans="1:53" s="53" customFormat="1" ht="25.5">
      <c r="A37" s="1666"/>
      <c r="B37" s="1667"/>
      <c r="C37" s="1668"/>
      <c r="D37" s="1669"/>
      <c r="E37" s="1656" t="s">
        <v>1567</v>
      </c>
      <c r="F37" s="1586">
        <f t="shared" si="10"/>
        <v>32000000</v>
      </c>
      <c r="G37" s="1657">
        <v>32000000</v>
      </c>
      <c r="H37" s="1658"/>
      <c r="I37" s="1659"/>
      <c r="J37" s="1658"/>
      <c r="K37" s="1660"/>
      <c r="L37" s="1586">
        <f t="shared" si="11"/>
        <v>32000000</v>
      </c>
      <c r="M37" s="1657">
        <v>32000000</v>
      </c>
      <c r="N37" s="1658"/>
      <c r="O37" s="1659"/>
      <c r="P37" s="1658"/>
      <c r="Q37" s="1660"/>
      <c r="R37" s="1586">
        <f t="shared" si="12"/>
        <v>32000000</v>
      </c>
      <c r="S37" s="1657">
        <v>32000000</v>
      </c>
      <c r="T37" s="1658"/>
      <c r="U37" s="1659"/>
      <c r="V37" s="1658"/>
      <c r="W37" s="1660"/>
      <c r="X37" s="1586">
        <f t="shared" si="13"/>
        <v>32000000</v>
      </c>
      <c r="Y37" s="1657">
        <v>32000000</v>
      </c>
      <c r="Z37" s="1658"/>
      <c r="AA37" s="1659"/>
      <c r="AB37" s="1658"/>
      <c r="AC37" s="1660"/>
      <c r="AD37" s="1586">
        <f t="shared" si="14"/>
        <v>32000000</v>
      </c>
      <c r="AE37" s="1657">
        <v>32000000</v>
      </c>
      <c r="AF37" s="1658"/>
      <c r="AG37" s="1659"/>
      <c r="AH37" s="1658"/>
      <c r="AI37" s="1660"/>
      <c r="AJ37" s="1586">
        <f t="shared" si="15"/>
        <v>34799818</v>
      </c>
      <c r="AK37" s="1657">
        <v>34799818</v>
      </c>
      <c r="AL37" s="1658"/>
      <c r="AM37" s="1659"/>
      <c r="AN37" s="1658"/>
      <c r="AO37" s="1660"/>
      <c r="AP37" s="1586">
        <f t="shared" si="16"/>
        <v>34799818</v>
      </c>
      <c r="AQ37" s="1657">
        <v>34799818</v>
      </c>
      <c r="AR37" s="1658"/>
      <c r="AS37" s="1659"/>
      <c r="AT37" s="1658"/>
      <c r="AU37" s="1660"/>
      <c r="AV37" s="1591">
        <f t="shared" si="8"/>
        <v>100</v>
      </c>
      <c r="AW37" s="1591">
        <f t="shared" si="9"/>
        <v>100</v>
      </c>
      <c r="AX37" s="1591">
        <v>0</v>
      </c>
      <c r="AY37" s="1591">
        <v>0</v>
      </c>
      <c r="AZ37" s="1591">
        <v>0</v>
      </c>
      <c r="BA37" s="1591">
        <v>0</v>
      </c>
    </row>
    <row r="38" spans="1:53" s="52" customFormat="1" ht="12.75">
      <c r="A38" s="1619"/>
      <c r="B38" s="1594"/>
      <c r="C38" s="1620"/>
      <c r="D38" s="1621" t="s">
        <v>494</v>
      </c>
      <c r="E38" s="1585" t="s">
        <v>1511</v>
      </c>
      <c r="F38" s="1586">
        <f t="shared" si="10"/>
        <v>1400000</v>
      </c>
      <c r="G38" s="1587">
        <f>SUM(G39+G40)</f>
        <v>1400000</v>
      </c>
      <c r="H38" s="1588"/>
      <c r="I38" s="1589"/>
      <c r="J38" s="1588"/>
      <c r="K38" s="1590"/>
      <c r="L38" s="1586">
        <f t="shared" si="11"/>
        <v>1400000</v>
      </c>
      <c r="M38" s="1587">
        <f>SUM(M39+M40)</f>
        <v>1400000</v>
      </c>
      <c r="N38" s="1588"/>
      <c r="O38" s="1589"/>
      <c r="P38" s="1588"/>
      <c r="Q38" s="1590"/>
      <c r="R38" s="1586">
        <f t="shared" si="12"/>
        <v>1400000</v>
      </c>
      <c r="S38" s="1587">
        <f>SUM(S39+S40)</f>
        <v>1400000</v>
      </c>
      <c r="T38" s="1588"/>
      <c r="U38" s="1589"/>
      <c r="V38" s="1588"/>
      <c r="W38" s="1590"/>
      <c r="X38" s="1586">
        <f t="shared" si="13"/>
        <v>1400000</v>
      </c>
      <c r="Y38" s="1587">
        <f>SUM(Y39+Y40)</f>
        <v>1400000</v>
      </c>
      <c r="Z38" s="1588"/>
      <c r="AA38" s="1589"/>
      <c r="AB38" s="1588"/>
      <c r="AC38" s="1590"/>
      <c r="AD38" s="1586">
        <f t="shared" si="14"/>
        <v>1400000</v>
      </c>
      <c r="AE38" s="1587">
        <f>SUM(AE39+AE40)</f>
        <v>1400000</v>
      </c>
      <c r="AF38" s="1588"/>
      <c r="AG38" s="1589"/>
      <c r="AH38" s="1588"/>
      <c r="AI38" s="1590"/>
      <c r="AJ38" s="1586">
        <f t="shared" si="15"/>
        <v>2004000</v>
      </c>
      <c r="AK38" s="1587">
        <f>SUM(AK39+AK40)</f>
        <v>2004000</v>
      </c>
      <c r="AL38" s="1588"/>
      <c r="AM38" s="1589"/>
      <c r="AN38" s="1588"/>
      <c r="AO38" s="1590"/>
      <c r="AP38" s="1586">
        <f t="shared" si="16"/>
        <v>2004000</v>
      </c>
      <c r="AQ38" s="1587">
        <f>SUM(AQ39+AQ40)</f>
        <v>2004000</v>
      </c>
      <c r="AR38" s="1588"/>
      <c r="AS38" s="1589"/>
      <c r="AT38" s="1588"/>
      <c r="AU38" s="1590"/>
      <c r="AV38" s="1591">
        <f t="shared" si="8"/>
        <v>100</v>
      </c>
      <c r="AW38" s="1591">
        <f t="shared" si="9"/>
        <v>100</v>
      </c>
      <c r="AX38" s="1591">
        <v>0</v>
      </c>
      <c r="AY38" s="1591">
        <v>0</v>
      </c>
      <c r="AZ38" s="1591">
        <v>0</v>
      </c>
      <c r="BA38" s="1591">
        <v>0</v>
      </c>
    </row>
    <row r="39" spans="1:53" s="53" customFormat="1" ht="12.75">
      <c r="A39" s="1666"/>
      <c r="B39" s="1667"/>
      <c r="C39" s="1668"/>
      <c r="D39" s="1669"/>
      <c r="E39" s="1656" t="s">
        <v>1515</v>
      </c>
      <c r="F39" s="1586">
        <f t="shared" si="10"/>
        <v>1400000</v>
      </c>
      <c r="G39" s="1657">
        <v>1400000</v>
      </c>
      <c r="H39" s="1658"/>
      <c r="I39" s="1659"/>
      <c r="J39" s="1658"/>
      <c r="K39" s="1660"/>
      <c r="L39" s="1586">
        <f t="shared" si="11"/>
        <v>1400000</v>
      </c>
      <c r="M39" s="1657">
        <v>1400000</v>
      </c>
      <c r="N39" s="1658"/>
      <c r="O39" s="1659"/>
      <c r="P39" s="1658"/>
      <c r="Q39" s="1660"/>
      <c r="R39" s="1586">
        <f t="shared" si="12"/>
        <v>1400000</v>
      </c>
      <c r="S39" s="1657">
        <v>1400000</v>
      </c>
      <c r="T39" s="1658"/>
      <c r="U39" s="1659"/>
      <c r="V39" s="1658"/>
      <c r="W39" s="1660"/>
      <c r="X39" s="1586">
        <f t="shared" si="13"/>
        <v>1400000</v>
      </c>
      <c r="Y39" s="1657">
        <v>1400000</v>
      </c>
      <c r="Z39" s="1658"/>
      <c r="AA39" s="1659"/>
      <c r="AB39" s="1658"/>
      <c r="AC39" s="1660"/>
      <c r="AD39" s="1586">
        <f t="shared" si="14"/>
        <v>1400000</v>
      </c>
      <c r="AE39" s="1657">
        <v>1400000</v>
      </c>
      <c r="AF39" s="1658"/>
      <c r="AG39" s="1659"/>
      <c r="AH39" s="1658"/>
      <c r="AI39" s="1660"/>
      <c r="AJ39" s="1586">
        <f t="shared" si="15"/>
        <v>2004000</v>
      </c>
      <c r="AK39" s="1657">
        <v>2004000</v>
      </c>
      <c r="AL39" s="1658"/>
      <c r="AM39" s="1659"/>
      <c r="AN39" s="1658"/>
      <c r="AO39" s="1660"/>
      <c r="AP39" s="1586">
        <f t="shared" si="16"/>
        <v>2004000</v>
      </c>
      <c r="AQ39" s="1657">
        <v>2004000</v>
      </c>
      <c r="AR39" s="1658"/>
      <c r="AS39" s="1659"/>
      <c r="AT39" s="1658"/>
      <c r="AU39" s="1660"/>
      <c r="AV39" s="1591">
        <f t="shared" si="8"/>
        <v>100</v>
      </c>
      <c r="AW39" s="1591">
        <f t="shared" si="9"/>
        <v>100</v>
      </c>
      <c r="AX39" s="1591">
        <v>0</v>
      </c>
      <c r="AY39" s="1591">
        <v>0</v>
      </c>
      <c r="AZ39" s="1591">
        <v>0</v>
      </c>
      <c r="BA39" s="1591">
        <v>0</v>
      </c>
    </row>
    <row r="40" spans="1:53" s="53" customFormat="1" ht="12.75">
      <c r="A40" s="1666"/>
      <c r="B40" s="1667"/>
      <c r="C40" s="1668"/>
      <c r="D40" s="1669"/>
      <c r="E40" s="1656" t="s">
        <v>672</v>
      </c>
      <c r="F40" s="1586">
        <f t="shared" si="10"/>
        <v>0</v>
      </c>
      <c r="G40" s="1657"/>
      <c r="H40" s="1658"/>
      <c r="I40" s="1659"/>
      <c r="J40" s="1658"/>
      <c r="K40" s="1660"/>
      <c r="L40" s="1586">
        <f t="shared" si="11"/>
        <v>0</v>
      </c>
      <c r="M40" s="1657"/>
      <c r="N40" s="1658"/>
      <c r="O40" s="1659"/>
      <c r="P40" s="1658"/>
      <c r="Q40" s="1660"/>
      <c r="R40" s="1586">
        <f t="shared" si="12"/>
        <v>0</v>
      </c>
      <c r="S40" s="1657"/>
      <c r="T40" s="1658"/>
      <c r="U40" s="1659"/>
      <c r="V40" s="1658"/>
      <c r="W40" s="1660"/>
      <c r="X40" s="1586">
        <f t="shared" si="13"/>
        <v>0</v>
      </c>
      <c r="Y40" s="1657"/>
      <c r="Z40" s="1658"/>
      <c r="AA40" s="1659"/>
      <c r="AB40" s="1658"/>
      <c r="AC40" s="1660"/>
      <c r="AD40" s="1586">
        <f t="shared" si="14"/>
        <v>0</v>
      </c>
      <c r="AE40" s="1657"/>
      <c r="AF40" s="1658"/>
      <c r="AG40" s="1659"/>
      <c r="AH40" s="1658"/>
      <c r="AI40" s="1660"/>
      <c r="AJ40" s="1586">
        <f t="shared" si="15"/>
        <v>0</v>
      </c>
      <c r="AK40" s="1657"/>
      <c r="AL40" s="1658"/>
      <c r="AM40" s="1659"/>
      <c r="AN40" s="1658"/>
      <c r="AO40" s="1660"/>
      <c r="AP40" s="1586">
        <f t="shared" si="16"/>
        <v>0</v>
      </c>
      <c r="AQ40" s="1657"/>
      <c r="AR40" s="1658"/>
      <c r="AS40" s="1659"/>
      <c r="AT40" s="1658"/>
      <c r="AU40" s="1660"/>
      <c r="AV40" s="1591">
        <v>0</v>
      </c>
      <c r="AW40" s="1591">
        <v>0</v>
      </c>
      <c r="AX40" s="1591">
        <v>0</v>
      </c>
      <c r="AY40" s="1591">
        <v>0</v>
      </c>
      <c r="AZ40" s="1591">
        <v>0</v>
      </c>
      <c r="BA40" s="1591">
        <v>0</v>
      </c>
    </row>
    <row r="41" spans="1:53" s="1" customFormat="1" ht="12.75">
      <c r="A41" s="1641"/>
      <c r="B41" s="1642"/>
      <c r="C41" s="1643" t="s">
        <v>464</v>
      </c>
      <c r="D41" s="1644"/>
      <c r="E41" s="1645" t="s">
        <v>681</v>
      </c>
      <c r="F41" s="1651">
        <f>SUM(G41:K41)</f>
        <v>2118000</v>
      </c>
      <c r="G41" s="1647">
        <f>SUM(G42:G43)</f>
        <v>2118000</v>
      </c>
      <c r="H41" s="1648">
        <f>SUM(H42:H43)</f>
        <v>0</v>
      </c>
      <c r="I41" s="1649">
        <f>SUM(I42:I43)</f>
        <v>0</v>
      </c>
      <c r="J41" s="1648">
        <f>SUM(J42:J43)</f>
        <v>0</v>
      </c>
      <c r="K41" s="1650">
        <f>SUM(K42:K43)</f>
        <v>0</v>
      </c>
      <c r="L41" s="1651">
        <f>SUM(M41:Q41)</f>
        <v>2118000</v>
      </c>
      <c r="M41" s="1647">
        <f>SUM(M42:M43)</f>
        <v>2118000</v>
      </c>
      <c r="N41" s="1648">
        <f>SUM(N42:N43)</f>
        <v>0</v>
      </c>
      <c r="O41" s="1649">
        <f>SUM(O42:O43)</f>
        <v>0</v>
      </c>
      <c r="P41" s="1648">
        <f>SUM(P42:P43)</f>
        <v>0</v>
      </c>
      <c r="Q41" s="1650">
        <f>SUM(Q42:Q43)</f>
        <v>0</v>
      </c>
      <c r="R41" s="1651">
        <f>SUM(S41:W41)</f>
        <v>2118000</v>
      </c>
      <c r="S41" s="1647">
        <f>SUM(S42:S43)</f>
        <v>2118000</v>
      </c>
      <c r="T41" s="1648">
        <f>SUM(T42:T43)</f>
        <v>0</v>
      </c>
      <c r="U41" s="1649">
        <f>SUM(U42:U43)</f>
        <v>0</v>
      </c>
      <c r="V41" s="1648">
        <f>SUM(V42:V43)</f>
        <v>0</v>
      </c>
      <c r="W41" s="1650">
        <f>SUM(W42:W43)</f>
        <v>0</v>
      </c>
      <c r="X41" s="1651">
        <f>SUM(Y41:AC41)</f>
        <v>2118000</v>
      </c>
      <c r="Y41" s="1647">
        <f>SUM(Y42:Y43)</f>
        <v>2118000</v>
      </c>
      <c r="Z41" s="1648">
        <f>SUM(Z42:Z43)</f>
        <v>0</v>
      </c>
      <c r="AA41" s="1649">
        <f>SUM(AA42:AA43)</f>
        <v>0</v>
      </c>
      <c r="AB41" s="1648">
        <f>SUM(AB42:AB43)</f>
        <v>0</v>
      </c>
      <c r="AC41" s="1650">
        <f>SUM(AC42:AC43)</f>
        <v>0</v>
      </c>
      <c r="AD41" s="1651">
        <f>SUM(AE41:AI41)</f>
        <v>2118000</v>
      </c>
      <c r="AE41" s="1647">
        <f>SUM(AE42:AE43)</f>
        <v>2118000</v>
      </c>
      <c r="AF41" s="1648">
        <f>SUM(AF42:AF43)</f>
        <v>0</v>
      </c>
      <c r="AG41" s="1649">
        <f>SUM(AG42:AG43)</f>
        <v>0</v>
      </c>
      <c r="AH41" s="1648">
        <f>SUM(AH42:AH43)</f>
        <v>0</v>
      </c>
      <c r="AI41" s="1650">
        <f>SUM(AI42:AI43)</f>
        <v>0</v>
      </c>
      <c r="AJ41" s="1651">
        <f>SUM(AK41:AO41)</f>
        <v>2294102</v>
      </c>
      <c r="AK41" s="1647">
        <f>SUM(AK42:AK43)</f>
        <v>2294102</v>
      </c>
      <c r="AL41" s="1648">
        <f>SUM(AL42:AL43)</f>
        <v>0</v>
      </c>
      <c r="AM41" s="1649">
        <f>SUM(AM42:AM43)</f>
        <v>0</v>
      </c>
      <c r="AN41" s="1648">
        <f>SUM(AN42:AN43)</f>
        <v>0</v>
      </c>
      <c r="AO41" s="1650">
        <f>SUM(AO42:AO43)</f>
        <v>0</v>
      </c>
      <c r="AP41" s="1651">
        <f>SUM(AQ41:AU41)</f>
        <v>2294102</v>
      </c>
      <c r="AQ41" s="1647">
        <f>SUM(AQ42:AQ43)</f>
        <v>2294102</v>
      </c>
      <c r="AR41" s="1648">
        <f>SUM(AR42:AR43)</f>
        <v>0</v>
      </c>
      <c r="AS41" s="1649">
        <f>SUM(AS42:AS43)</f>
        <v>0</v>
      </c>
      <c r="AT41" s="1648">
        <f>SUM(AT42:AT43)</f>
        <v>0</v>
      </c>
      <c r="AU41" s="1650">
        <f>SUM(AU42:AU43)</f>
        <v>0</v>
      </c>
      <c r="AV41" s="1591">
        <f t="shared" si="8"/>
        <v>100</v>
      </c>
      <c r="AW41" s="1591">
        <f t="shared" si="9"/>
        <v>100</v>
      </c>
      <c r="AX41" s="1591">
        <v>0</v>
      </c>
      <c r="AY41" s="1591">
        <v>0</v>
      </c>
      <c r="AZ41" s="1591">
        <v>0</v>
      </c>
      <c r="BA41" s="1591">
        <v>0</v>
      </c>
    </row>
    <row r="42" spans="1:53" s="53" customFormat="1" ht="12.75">
      <c r="A42" s="1666"/>
      <c r="B42" s="1667"/>
      <c r="C42" s="1668"/>
      <c r="D42" s="1669"/>
      <c r="E42" s="1656" t="s">
        <v>682</v>
      </c>
      <c r="F42" s="1586">
        <f>SUM(G42:K42)</f>
        <v>618000</v>
      </c>
      <c r="G42" s="1657">
        <v>618000</v>
      </c>
      <c r="H42" s="1658"/>
      <c r="I42" s="1659"/>
      <c r="J42" s="1658"/>
      <c r="K42" s="1660"/>
      <c r="L42" s="1586">
        <f>SUM(M42:Q42)</f>
        <v>618000</v>
      </c>
      <c r="M42" s="1657">
        <v>618000</v>
      </c>
      <c r="N42" s="1658"/>
      <c r="O42" s="1659"/>
      <c r="P42" s="1658"/>
      <c r="Q42" s="1660"/>
      <c r="R42" s="1586">
        <f>SUM(S42:W42)</f>
        <v>618000</v>
      </c>
      <c r="S42" s="1657">
        <v>618000</v>
      </c>
      <c r="T42" s="1658"/>
      <c r="U42" s="1659"/>
      <c r="V42" s="1658"/>
      <c r="W42" s="1660"/>
      <c r="X42" s="1586">
        <f>SUM(Y42:AC42)</f>
        <v>618000</v>
      </c>
      <c r="Y42" s="1657">
        <v>618000</v>
      </c>
      <c r="Z42" s="1658"/>
      <c r="AA42" s="1659"/>
      <c r="AB42" s="1658"/>
      <c r="AC42" s="1660"/>
      <c r="AD42" s="1586">
        <f>SUM(AE42:AI42)</f>
        <v>618000</v>
      </c>
      <c r="AE42" s="1657">
        <v>618000</v>
      </c>
      <c r="AF42" s="1658"/>
      <c r="AG42" s="1659"/>
      <c r="AH42" s="1658"/>
      <c r="AI42" s="1660"/>
      <c r="AJ42" s="1586">
        <f>SUM(AK42:AO42)</f>
        <v>1419639</v>
      </c>
      <c r="AK42" s="1657">
        <v>1419639</v>
      </c>
      <c r="AL42" s="1658"/>
      <c r="AM42" s="1659"/>
      <c r="AN42" s="1658"/>
      <c r="AO42" s="1660"/>
      <c r="AP42" s="1586">
        <f>SUM(AQ42:AU42)</f>
        <v>1419639</v>
      </c>
      <c r="AQ42" s="1657">
        <v>1419639</v>
      </c>
      <c r="AR42" s="1658"/>
      <c r="AS42" s="1659"/>
      <c r="AT42" s="1658"/>
      <c r="AU42" s="1660"/>
      <c r="AV42" s="1591">
        <f t="shared" si="8"/>
        <v>100</v>
      </c>
      <c r="AW42" s="1591">
        <f t="shared" si="9"/>
        <v>100</v>
      </c>
      <c r="AX42" s="1591">
        <v>0</v>
      </c>
      <c r="AY42" s="1591">
        <v>0</v>
      </c>
      <c r="AZ42" s="1591">
        <v>0</v>
      </c>
      <c r="BA42" s="1591">
        <v>0</v>
      </c>
    </row>
    <row r="43" spans="1:53" s="53" customFormat="1" ht="13.5" thickBot="1">
      <c r="A43" s="1661"/>
      <c r="B43" s="1670"/>
      <c r="C43" s="1671"/>
      <c r="D43" s="1672"/>
      <c r="E43" s="1673" t="s">
        <v>673</v>
      </c>
      <c r="F43" s="1674">
        <f>SUM(G43:K43)</f>
        <v>1500000</v>
      </c>
      <c r="G43" s="1675">
        <v>1500000</v>
      </c>
      <c r="H43" s="1676"/>
      <c r="I43" s="1677"/>
      <c r="J43" s="1676"/>
      <c r="K43" s="1678"/>
      <c r="L43" s="1586">
        <f>SUM(M43:Q43)</f>
        <v>1500000</v>
      </c>
      <c r="M43" s="1675">
        <v>1500000</v>
      </c>
      <c r="N43" s="1676"/>
      <c r="O43" s="1677"/>
      <c r="P43" s="1676"/>
      <c r="Q43" s="1678"/>
      <c r="R43" s="1586">
        <f>SUM(S43:W43)</f>
        <v>1500000</v>
      </c>
      <c r="S43" s="1675">
        <v>1500000</v>
      </c>
      <c r="T43" s="1676"/>
      <c r="U43" s="1677"/>
      <c r="V43" s="1676"/>
      <c r="W43" s="1678"/>
      <c r="X43" s="1586">
        <f>SUM(Y43:AC43)</f>
        <v>1500000</v>
      </c>
      <c r="Y43" s="1675">
        <v>1500000</v>
      </c>
      <c r="Z43" s="1676"/>
      <c r="AA43" s="1677"/>
      <c r="AB43" s="1676"/>
      <c r="AC43" s="1678"/>
      <c r="AD43" s="1586">
        <f>SUM(AE43:AI43)</f>
        <v>1500000</v>
      </c>
      <c r="AE43" s="1675">
        <v>1500000</v>
      </c>
      <c r="AF43" s="1676"/>
      <c r="AG43" s="1677"/>
      <c r="AH43" s="1676"/>
      <c r="AI43" s="1678"/>
      <c r="AJ43" s="1586">
        <f>SUM(AK43:AO43)</f>
        <v>874463</v>
      </c>
      <c r="AK43" s="1675">
        <v>874463</v>
      </c>
      <c r="AL43" s="1676"/>
      <c r="AM43" s="1677"/>
      <c r="AN43" s="1676"/>
      <c r="AO43" s="1678"/>
      <c r="AP43" s="1586">
        <f>SUM(AQ43:AU43)</f>
        <v>874463</v>
      </c>
      <c r="AQ43" s="1675">
        <v>874463</v>
      </c>
      <c r="AR43" s="1676"/>
      <c r="AS43" s="1677"/>
      <c r="AT43" s="1676"/>
      <c r="AU43" s="1678"/>
      <c r="AV43" s="1606">
        <f t="shared" si="8"/>
        <v>100</v>
      </c>
      <c r="AW43" s="1606">
        <f t="shared" si="9"/>
        <v>100</v>
      </c>
      <c r="AX43" s="1606">
        <v>0</v>
      </c>
      <c r="AY43" s="1606">
        <v>0</v>
      </c>
      <c r="AZ43" s="1606">
        <v>0</v>
      </c>
      <c r="BA43" s="1606">
        <v>0</v>
      </c>
    </row>
    <row r="44" spans="1:53" ht="24.75" customHeight="1" thickBot="1">
      <c r="A44" s="1607" t="s">
        <v>495</v>
      </c>
      <c r="B44" s="1679">
        <v>4</v>
      </c>
      <c r="C44" s="1680"/>
      <c r="D44" s="1681"/>
      <c r="E44" s="1682" t="s">
        <v>666</v>
      </c>
      <c r="F44" s="1566">
        <f>SUM(G44:K44)</f>
        <v>31404000</v>
      </c>
      <c r="G44" s="1683">
        <f>SUM(G45+G46+G47+G48+G49+G50+G51+G52+G53+G54+G55)</f>
        <v>14876000</v>
      </c>
      <c r="H44" s="1684">
        <f>SUM(H45+H46+H47+H48+H49+H50+H51+H52+H53+H54+H55)</f>
        <v>700000</v>
      </c>
      <c r="I44" s="1685">
        <f>SUM(I45+I46+I47+I48+I49+I50+I51+I52+I53+I54+I55)</f>
        <v>7720000</v>
      </c>
      <c r="J44" s="1684">
        <f>SUM(J45+J46+J47+J48+J49+J50+J51+J52+J53+J54+J55)</f>
        <v>6020000</v>
      </c>
      <c r="K44" s="1686">
        <f>SUM(K45+K46+K47+K48+K49+K50+K51+K52+K53+K54+K55)</f>
        <v>2088000</v>
      </c>
      <c r="L44" s="1566">
        <f>SUM(M44:Q44)</f>
        <v>31404000</v>
      </c>
      <c r="M44" s="1683">
        <f>SUM(M45+M46+M47+M48+M49+M50+M51+M52+M53+M54+M55)</f>
        <v>14876000</v>
      </c>
      <c r="N44" s="1684">
        <f>SUM(N45+N46+N47+N48+N49+N50+N51+N52+N53+N54+N55)</f>
        <v>700000</v>
      </c>
      <c r="O44" s="1685">
        <f>SUM(O45+O46+O47+O48+O49+O50+O51+O52+O53+O54+O55)</f>
        <v>7720000</v>
      </c>
      <c r="P44" s="1684">
        <f>SUM(P45+P46+P47+P48+P49+P50+P51+P52+P53+P54+P55)</f>
        <v>6020000</v>
      </c>
      <c r="Q44" s="1686">
        <f>SUM(Q45+Q46+Q47+Q48+Q49+Q50+Q51+Q52+Q53+Q54+Q55)</f>
        <v>2088000</v>
      </c>
      <c r="R44" s="1566">
        <f>SUM(S44:W44)</f>
        <v>31404000</v>
      </c>
      <c r="S44" s="1683">
        <f>SUM(S45+S46+S47+S48+S49+S50+S51+S52+S53+S54+S55)</f>
        <v>14876000</v>
      </c>
      <c r="T44" s="1684">
        <f>SUM(T45+T46+T47+T48+T49+T50+T51+T52+T53+T54+T55)</f>
        <v>700000</v>
      </c>
      <c r="U44" s="1685">
        <f>SUM(U45+U46+U47+U48+U49+U50+U51+U52+U53+U54+U55)</f>
        <v>7720000</v>
      </c>
      <c r="V44" s="1684">
        <f>SUM(V45+V46+V47+V48+V49+V50+V51+V52+V53+V54+V55)</f>
        <v>6020000</v>
      </c>
      <c r="W44" s="1686">
        <f>SUM(W45+W46+W47+W48+W49+W50+W51+W52+W53+W54+W55)</f>
        <v>2088000</v>
      </c>
      <c r="X44" s="1566">
        <f>SUM(Y44:AC44)</f>
        <v>36510008</v>
      </c>
      <c r="Y44" s="1683">
        <f>SUM(Y45+Y46+Y47+Y48+Y49+Y50+Y51+Y52+Y53+Y54+Y55)</f>
        <v>19982008</v>
      </c>
      <c r="Z44" s="1684">
        <f>SUM(Z45+Z46+Z47+Z48+Z49+Z50+Z51+Z52+Z53+Z54+Z55)</f>
        <v>700000</v>
      </c>
      <c r="AA44" s="1685">
        <f>SUM(AA45+AA46+AA47+AA48+AA49+AA50+AA51+AA52+AA53+AA54+AA55)</f>
        <v>7720000</v>
      </c>
      <c r="AB44" s="1684">
        <f>SUM(AB45+AB46+AB47+AB48+AB49+AB50+AB51+AB52+AB53+AB54+AB55)</f>
        <v>6020000</v>
      </c>
      <c r="AC44" s="1686">
        <f>SUM(AC45+AC46+AC47+AC48+AC49+AC50+AC51+AC52+AC53+AC54+AC55)</f>
        <v>2088000</v>
      </c>
      <c r="AD44" s="1566">
        <f>SUM(AE44:AI44)</f>
        <v>41594945</v>
      </c>
      <c r="AE44" s="1683">
        <f>SUM(AE45+AE46+AE47+AE48+AE49+AE50+AE51+AE52+AE53+AE54+AE55)</f>
        <v>25066945</v>
      </c>
      <c r="AF44" s="1684">
        <f>SUM(AF45+AF46+AF47+AF48+AF49+AF50+AF51+AF52+AF53+AF54+AF55)</f>
        <v>700000</v>
      </c>
      <c r="AG44" s="1685">
        <f>SUM(AG45+AG46+AG47+AG48+AG49+AG50+AG51+AG52+AG53+AG54+AG55)</f>
        <v>7720000</v>
      </c>
      <c r="AH44" s="1684">
        <f>SUM(AH45+AH46+AH47+AH48+AH49+AH50+AH51+AH52+AH53+AH54+AH55)</f>
        <v>6020000</v>
      </c>
      <c r="AI44" s="1686">
        <f>SUM(AI45+AI46+AI47+AI48+AI49+AI50+AI51+AI52+AI53+AI54+AI55)</f>
        <v>2088000</v>
      </c>
      <c r="AJ44" s="1566">
        <f>SUM(AK44:AO44)</f>
        <v>70085116</v>
      </c>
      <c r="AK44" s="1683">
        <f>SUM(AK45+AK46+AK47+AK48+AK49+AK50+AK51+AK52+AK53+AK54+AK55)</f>
        <v>46340338</v>
      </c>
      <c r="AL44" s="1684">
        <f>SUM(AL45+AL46+AL47+AL48+AL49+AL50+AL51+AL52+AL53+AL54+AL55)</f>
        <v>1088382</v>
      </c>
      <c r="AM44" s="1685">
        <f>SUM(AM45+AM46+AM47+AM48+AM49+AM50+AM51+AM52+AM53+AM54+AM55)</f>
        <v>8535969</v>
      </c>
      <c r="AN44" s="1684">
        <f>SUM(AN45+AN46+AN47+AN48+AN49+AN50+AN51+AN52+AN53+AN54+AN55)</f>
        <v>10627274</v>
      </c>
      <c r="AO44" s="1686">
        <f>SUM(AO45+AO46+AO47+AO48+AO49+AO50+AO51+AO52+AO53+AO54+AO55)</f>
        <v>3493153</v>
      </c>
      <c r="AP44" s="1566">
        <f>SUM(AQ44:AU44)</f>
        <v>65672868</v>
      </c>
      <c r="AQ44" s="1683">
        <f>SUM(AQ45+AQ46+AQ47+AQ48+AQ49+AQ50+AQ51+AQ52+AQ53+AQ54+AQ55)</f>
        <v>43567112</v>
      </c>
      <c r="AR44" s="1684">
        <f>SUM(AR45+AR46+AR47+AR48+AR49+AR50+AR51+AR52+AR53+AR54+AR55)</f>
        <v>737402</v>
      </c>
      <c r="AS44" s="1685">
        <f>SUM(AS45+AS46+AS47+AS48+AS49+AS50+AS51+AS52+AS53+AS54+AS55)</f>
        <v>8483279</v>
      </c>
      <c r="AT44" s="1684">
        <f>SUM(AT45+AT46+AT47+AT48+AT49+AT50+AT51+AT52+AT53+AT54+AT55)</f>
        <v>9954205</v>
      </c>
      <c r="AU44" s="1686">
        <f>SUM(AU45+AU46+AU47+AU48+AU49+AU50+AU51+AU52+AU53+AU54+AU55)</f>
        <v>2930870</v>
      </c>
      <c r="AV44" s="1613">
        <f aca="true" t="shared" si="17" ref="AV44:BA44">SUM(AP44/AJ44)*100</f>
        <v>93.70444360825485</v>
      </c>
      <c r="AW44" s="1613">
        <f t="shared" si="17"/>
        <v>94.01552487597307</v>
      </c>
      <c r="AX44" s="1613">
        <f t="shared" si="17"/>
        <v>67.75213114513103</v>
      </c>
      <c r="AY44" s="1613">
        <f t="shared" si="17"/>
        <v>99.38272971703623</v>
      </c>
      <c r="AZ44" s="1613">
        <f t="shared" si="17"/>
        <v>93.66658844027171</v>
      </c>
      <c r="BA44" s="1613">
        <f t="shared" si="17"/>
        <v>83.90328164841334</v>
      </c>
    </row>
    <row r="45" spans="1:53" s="78" customFormat="1" ht="12.75">
      <c r="A45" s="1687"/>
      <c r="B45" s="1688"/>
      <c r="C45" s="1616" t="s">
        <v>2127</v>
      </c>
      <c r="D45" s="1617" t="s">
        <v>496</v>
      </c>
      <c r="E45" s="1618" t="s">
        <v>856</v>
      </c>
      <c r="F45" s="1576">
        <f aca="true" t="shared" si="18" ref="F45:F55">SUM(G45:K45)</f>
        <v>0</v>
      </c>
      <c r="G45" s="1577"/>
      <c r="H45" s="1578"/>
      <c r="I45" s="1579"/>
      <c r="J45" s="1578"/>
      <c r="K45" s="1580"/>
      <c r="L45" s="1576">
        <f aca="true" t="shared" si="19" ref="L45:L55">SUM(M45:Q45)</f>
        <v>0</v>
      </c>
      <c r="M45" s="1577"/>
      <c r="N45" s="1578"/>
      <c r="O45" s="1579"/>
      <c r="P45" s="1578"/>
      <c r="Q45" s="1580"/>
      <c r="R45" s="1576">
        <f aca="true" t="shared" si="20" ref="R45:R55">SUM(S45:W45)</f>
        <v>0</v>
      </c>
      <c r="S45" s="1577"/>
      <c r="T45" s="1578"/>
      <c r="U45" s="1579"/>
      <c r="V45" s="1578"/>
      <c r="W45" s="1580"/>
      <c r="X45" s="1576">
        <f aca="true" t="shared" si="21" ref="X45:X55">SUM(Y45:AC45)</f>
        <v>0</v>
      </c>
      <c r="Y45" s="1577"/>
      <c r="Z45" s="1578"/>
      <c r="AA45" s="1579"/>
      <c r="AB45" s="1578"/>
      <c r="AC45" s="1580"/>
      <c r="AD45" s="1576">
        <f aca="true" t="shared" si="22" ref="AD45:AD55">SUM(AE45:AI45)</f>
        <v>0</v>
      </c>
      <c r="AE45" s="1577"/>
      <c r="AF45" s="1578"/>
      <c r="AG45" s="1579"/>
      <c r="AH45" s="1578"/>
      <c r="AI45" s="1580"/>
      <c r="AJ45" s="1576">
        <f aca="true" t="shared" si="23" ref="AJ45:AJ55">SUM(AK45:AO45)</f>
        <v>0</v>
      </c>
      <c r="AK45" s="1577"/>
      <c r="AL45" s="1578"/>
      <c r="AM45" s="1579"/>
      <c r="AN45" s="1578"/>
      <c r="AO45" s="1580"/>
      <c r="AP45" s="1576">
        <f aca="true" t="shared" si="24" ref="AP45:AP55">SUM(AQ45:AU45)</f>
        <v>0</v>
      </c>
      <c r="AQ45" s="1577"/>
      <c r="AR45" s="1578"/>
      <c r="AS45" s="1579"/>
      <c r="AT45" s="1578"/>
      <c r="AU45" s="1580"/>
      <c r="AV45" s="1591">
        <v>0</v>
      </c>
      <c r="AW45" s="1591">
        <v>0</v>
      </c>
      <c r="AX45" s="1591">
        <v>0</v>
      </c>
      <c r="AY45" s="1591">
        <v>0</v>
      </c>
      <c r="AZ45" s="1591">
        <v>0</v>
      </c>
      <c r="BA45" s="1591">
        <v>0</v>
      </c>
    </row>
    <row r="46" spans="1:53" s="78" customFormat="1" ht="12.75">
      <c r="A46" s="1689"/>
      <c r="B46" s="1690"/>
      <c r="C46" s="1620" t="s">
        <v>2127</v>
      </c>
      <c r="D46" s="1621" t="s">
        <v>497</v>
      </c>
      <c r="E46" s="1592" t="s">
        <v>857</v>
      </c>
      <c r="F46" s="1586">
        <f t="shared" si="18"/>
        <v>21658000</v>
      </c>
      <c r="G46" s="1587">
        <v>14876000</v>
      </c>
      <c r="H46" s="1588">
        <v>551000</v>
      </c>
      <c r="I46" s="1589">
        <v>700000</v>
      </c>
      <c r="J46" s="1588">
        <v>4743000</v>
      </c>
      <c r="K46" s="1590">
        <v>788000</v>
      </c>
      <c r="L46" s="1586">
        <f t="shared" si="19"/>
        <v>21658000</v>
      </c>
      <c r="M46" s="1587">
        <v>14876000</v>
      </c>
      <c r="N46" s="1588">
        <v>551000</v>
      </c>
      <c r="O46" s="1589">
        <v>700000</v>
      </c>
      <c r="P46" s="1588">
        <v>4743000</v>
      </c>
      <c r="Q46" s="1590">
        <v>788000</v>
      </c>
      <c r="R46" s="1586">
        <f t="shared" si="20"/>
        <v>21658000</v>
      </c>
      <c r="S46" s="1587">
        <v>14876000</v>
      </c>
      <c r="T46" s="1588">
        <v>551000</v>
      </c>
      <c r="U46" s="1589">
        <v>700000</v>
      </c>
      <c r="V46" s="1588">
        <v>4743000</v>
      </c>
      <c r="W46" s="1590">
        <v>788000</v>
      </c>
      <c r="X46" s="1586">
        <f t="shared" si="21"/>
        <v>26764008</v>
      </c>
      <c r="Y46" s="1587">
        <v>19982008</v>
      </c>
      <c r="Z46" s="1588">
        <v>551000</v>
      </c>
      <c r="AA46" s="1589">
        <v>700000</v>
      </c>
      <c r="AB46" s="1588">
        <v>4743000</v>
      </c>
      <c r="AC46" s="1590">
        <v>788000</v>
      </c>
      <c r="AD46" s="1586">
        <f t="shared" si="22"/>
        <v>26764008</v>
      </c>
      <c r="AE46" s="1587">
        <v>19982008</v>
      </c>
      <c r="AF46" s="1588">
        <v>551000</v>
      </c>
      <c r="AG46" s="1589">
        <v>700000</v>
      </c>
      <c r="AH46" s="1588">
        <v>4743000</v>
      </c>
      <c r="AI46" s="1590">
        <v>788000</v>
      </c>
      <c r="AJ46" s="1586">
        <f t="shared" si="23"/>
        <v>34674411</v>
      </c>
      <c r="AK46" s="1587">
        <v>24510599</v>
      </c>
      <c r="AL46" s="1588">
        <v>277839</v>
      </c>
      <c r="AM46" s="1589">
        <v>739814</v>
      </c>
      <c r="AN46" s="1588">
        <v>9090941</v>
      </c>
      <c r="AO46" s="1590">
        <v>55218</v>
      </c>
      <c r="AP46" s="1586">
        <f t="shared" si="24"/>
        <v>33788649</v>
      </c>
      <c r="AQ46" s="1587">
        <v>24246434</v>
      </c>
      <c r="AR46" s="1588">
        <v>261072</v>
      </c>
      <c r="AS46" s="1589">
        <v>781754</v>
      </c>
      <c r="AT46" s="1588">
        <v>8444171</v>
      </c>
      <c r="AU46" s="1590">
        <v>55218</v>
      </c>
      <c r="AV46" s="1591">
        <f aca="true" t="shared" si="25" ref="AV46:AV55">SUM(AP46/AJ46)*100</f>
        <v>97.44548797094204</v>
      </c>
      <c r="AW46" s="1591">
        <f>SUM(AQ46/AK46)*100</f>
        <v>98.92224176161506</v>
      </c>
      <c r="AX46" s="1591">
        <f>SUM(AR46/AL46)*100</f>
        <v>93.96521006770108</v>
      </c>
      <c r="AY46" s="1591">
        <f aca="true" t="shared" si="26" ref="AY46:AY55">SUM(AS46/AM46)*100</f>
        <v>105.66899247648733</v>
      </c>
      <c r="AZ46" s="1591">
        <f>SUM(AT46/AN46)*100</f>
        <v>92.88555497170205</v>
      </c>
      <c r="BA46" s="1591">
        <f aca="true" t="shared" si="27" ref="BA46:BA55">SUM(AU46/AO46)*100</f>
        <v>100</v>
      </c>
    </row>
    <row r="47" spans="1:53" s="78" customFormat="1" ht="12.75">
      <c r="A47" s="1689"/>
      <c r="B47" s="1690"/>
      <c r="C47" s="1620" t="s">
        <v>2127</v>
      </c>
      <c r="D47" s="1621" t="s">
        <v>498</v>
      </c>
      <c r="E47" s="1592" t="s">
        <v>1487</v>
      </c>
      <c r="F47" s="1691">
        <f t="shared" si="18"/>
        <v>0</v>
      </c>
      <c r="G47" s="1587"/>
      <c r="H47" s="1588"/>
      <c r="I47" s="1589"/>
      <c r="J47" s="1588"/>
      <c r="K47" s="1590">
        <v>0</v>
      </c>
      <c r="L47" s="1691">
        <f t="shared" si="19"/>
        <v>0</v>
      </c>
      <c r="M47" s="1587"/>
      <c r="N47" s="1588"/>
      <c r="O47" s="1589"/>
      <c r="P47" s="1588"/>
      <c r="Q47" s="1590"/>
      <c r="R47" s="1691">
        <f t="shared" si="20"/>
        <v>0</v>
      </c>
      <c r="S47" s="1587"/>
      <c r="T47" s="1588"/>
      <c r="U47" s="1589"/>
      <c r="V47" s="1588"/>
      <c r="W47" s="1590"/>
      <c r="X47" s="1691">
        <f t="shared" si="21"/>
        <v>0</v>
      </c>
      <c r="Y47" s="1587"/>
      <c r="Z47" s="1588"/>
      <c r="AA47" s="1589"/>
      <c r="AB47" s="1588"/>
      <c r="AC47" s="1590"/>
      <c r="AD47" s="1691">
        <f t="shared" si="22"/>
        <v>0</v>
      </c>
      <c r="AE47" s="1587"/>
      <c r="AF47" s="1588"/>
      <c r="AG47" s="1589"/>
      <c r="AH47" s="1588"/>
      <c r="AI47" s="1590"/>
      <c r="AJ47" s="1691">
        <f t="shared" si="23"/>
        <v>233100</v>
      </c>
      <c r="AK47" s="1587"/>
      <c r="AL47" s="1588">
        <v>233100</v>
      </c>
      <c r="AM47" s="1589"/>
      <c r="AN47" s="1588"/>
      <c r="AO47" s="1590"/>
      <c r="AP47" s="1691">
        <f t="shared" si="24"/>
        <v>314159</v>
      </c>
      <c r="AQ47" s="1587">
        <v>105665</v>
      </c>
      <c r="AR47" s="1588">
        <v>208494</v>
      </c>
      <c r="AS47" s="1589"/>
      <c r="AT47" s="1588"/>
      <c r="AU47" s="1590"/>
      <c r="AV47" s="1591">
        <f t="shared" si="25"/>
        <v>134.77434577434576</v>
      </c>
      <c r="AW47" s="1591">
        <v>0</v>
      </c>
      <c r="AX47" s="1591">
        <f>SUM(AR47/AL47)*100</f>
        <v>89.44401544401545</v>
      </c>
      <c r="AY47" s="1591">
        <v>0</v>
      </c>
      <c r="AZ47" s="1591">
        <v>0</v>
      </c>
      <c r="BA47" s="1591">
        <v>0</v>
      </c>
    </row>
    <row r="48" spans="1:53" s="78" customFormat="1" ht="12.75">
      <c r="A48" s="1689"/>
      <c r="B48" s="1690"/>
      <c r="C48" s="1620" t="s">
        <v>2127</v>
      </c>
      <c r="D48" s="1621" t="s">
        <v>499</v>
      </c>
      <c r="E48" s="1592" t="s">
        <v>1488</v>
      </c>
      <c r="F48" s="1586">
        <f t="shared" si="18"/>
        <v>0</v>
      </c>
      <c r="G48" s="1587"/>
      <c r="H48" s="1588"/>
      <c r="I48" s="1589"/>
      <c r="J48" s="1588"/>
      <c r="K48" s="1590">
        <v>0</v>
      </c>
      <c r="L48" s="1586">
        <f t="shared" si="19"/>
        <v>0</v>
      </c>
      <c r="M48" s="1587"/>
      <c r="N48" s="1588"/>
      <c r="O48" s="1589"/>
      <c r="P48" s="1588"/>
      <c r="Q48" s="1590"/>
      <c r="R48" s="1586">
        <f t="shared" si="20"/>
        <v>0</v>
      </c>
      <c r="S48" s="1587"/>
      <c r="T48" s="1588"/>
      <c r="U48" s="1589"/>
      <c r="V48" s="1588"/>
      <c r="W48" s="1590"/>
      <c r="X48" s="1586">
        <f t="shared" si="21"/>
        <v>0</v>
      </c>
      <c r="Y48" s="1587"/>
      <c r="Z48" s="1588"/>
      <c r="AA48" s="1589"/>
      <c r="AB48" s="1588"/>
      <c r="AC48" s="1590"/>
      <c r="AD48" s="1586">
        <f t="shared" si="22"/>
        <v>0</v>
      </c>
      <c r="AE48" s="1587"/>
      <c r="AF48" s="1588"/>
      <c r="AG48" s="1589"/>
      <c r="AH48" s="1588"/>
      <c r="AI48" s="1590"/>
      <c r="AJ48" s="1586">
        <f t="shared" si="23"/>
        <v>0</v>
      </c>
      <c r="AK48" s="1587"/>
      <c r="AL48" s="1588"/>
      <c r="AM48" s="1589"/>
      <c r="AN48" s="1588"/>
      <c r="AO48" s="1590"/>
      <c r="AP48" s="1586">
        <f t="shared" si="24"/>
        <v>0</v>
      </c>
      <c r="AQ48" s="1587"/>
      <c r="AR48" s="1588"/>
      <c r="AS48" s="1589"/>
      <c r="AT48" s="1588"/>
      <c r="AU48" s="1590"/>
      <c r="AV48" s="1591">
        <v>0</v>
      </c>
      <c r="AW48" s="1591">
        <v>0</v>
      </c>
      <c r="AX48" s="1591">
        <v>0</v>
      </c>
      <c r="AY48" s="1591">
        <v>0</v>
      </c>
      <c r="AZ48" s="1591">
        <v>0</v>
      </c>
      <c r="BA48" s="1591">
        <v>0</v>
      </c>
    </row>
    <row r="49" spans="1:53" s="78" customFormat="1" ht="12.75">
      <c r="A49" s="1689"/>
      <c r="B49" s="1690"/>
      <c r="C49" s="1620" t="s">
        <v>2127</v>
      </c>
      <c r="D49" s="1621" t="s">
        <v>494</v>
      </c>
      <c r="E49" s="1592" t="s">
        <v>1489</v>
      </c>
      <c r="F49" s="1586">
        <f t="shared" si="18"/>
        <v>6445000</v>
      </c>
      <c r="G49" s="1587"/>
      <c r="H49" s="1588"/>
      <c r="I49" s="1589">
        <v>5600000</v>
      </c>
      <c r="J49" s="1588"/>
      <c r="K49" s="1590">
        <v>845000</v>
      </c>
      <c r="L49" s="1586">
        <f t="shared" si="19"/>
        <v>6445000</v>
      </c>
      <c r="M49" s="1587"/>
      <c r="N49" s="1588"/>
      <c r="O49" s="1589">
        <v>5600000</v>
      </c>
      <c r="P49" s="1588"/>
      <c r="Q49" s="1590">
        <v>845000</v>
      </c>
      <c r="R49" s="1586">
        <f t="shared" si="20"/>
        <v>6445000</v>
      </c>
      <c r="S49" s="1587"/>
      <c r="T49" s="1588"/>
      <c r="U49" s="1589">
        <v>5600000</v>
      </c>
      <c r="V49" s="1588"/>
      <c r="W49" s="1590">
        <v>845000</v>
      </c>
      <c r="X49" s="1586">
        <f t="shared" si="21"/>
        <v>6445000</v>
      </c>
      <c r="Y49" s="1587"/>
      <c r="Z49" s="1588"/>
      <c r="AA49" s="1589">
        <v>5600000</v>
      </c>
      <c r="AB49" s="1588"/>
      <c r="AC49" s="1590">
        <v>845000</v>
      </c>
      <c r="AD49" s="1586">
        <f t="shared" si="22"/>
        <v>6445000</v>
      </c>
      <c r="AE49" s="1587"/>
      <c r="AF49" s="1588"/>
      <c r="AG49" s="1589">
        <v>5600000</v>
      </c>
      <c r="AH49" s="1588"/>
      <c r="AI49" s="1590">
        <v>845000</v>
      </c>
      <c r="AJ49" s="1586">
        <f t="shared" si="23"/>
        <v>8031279</v>
      </c>
      <c r="AK49" s="1587"/>
      <c r="AL49" s="1588"/>
      <c r="AM49" s="1589">
        <v>5964772</v>
      </c>
      <c r="AN49" s="1588"/>
      <c r="AO49" s="1590">
        <v>2066507</v>
      </c>
      <c r="AP49" s="1586">
        <f t="shared" si="24"/>
        <v>8005766</v>
      </c>
      <c r="AQ49" s="1587"/>
      <c r="AR49" s="1588"/>
      <c r="AS49" s="1589">
        <v>5939259</v>
      </c>
      <c r="AT49" s="1588"/>
      <c r="AU49" s="1590">
        <v>2066507</v>
      </c>
      <c r="AV49" s="1591">
        <f t="shared" si="25"/>
        <v>99.68232955174388</v>
      </c>
      <c r="AW49" s="1591">
        <v>0</v>
      </c>
      <c r="AX49" s="1591">
        <v>0</v>
      </c>
      <c r="AY49" s="1591">
        <f t="shared" si="26"/>
        <v>99.57227199966738</v>
      </c>
      <c r="AZ49" s="1591">
        <v>0</v>
      </c>
      <c r="BA49" s="1591">
        <f t="shared" si="27"/>
        <v>100</v>
      </c>
    </row>
    <row r="50" spans="1:53" s="78" customFormat="1" ht="12.75">
      <c r="A50" s="1689"/>
      <c r="B50" s="1690"/>
      <c r="C50" s="1620" t="s">
        <v>2127</v>
      </c>
      <c r="D50" s="1621" t="s">
        <v>464</v>
      </c>
      <c r="E50" s="1592" t="s">
        <v>1490</v>
      </c>
      <c r="F50" s="1586">
        <f t="shared" si="18"/>
        <v>3242000</v>
      </c>
      <c r="G50" s="1587"/>
      <c r="H50" s="1588">
        <v>149000</v>
      </c>
      <c r="I50" s="1589">
        <v>1378000</v>
      </c>
      <c r="J50" s="1588">
        <v>1277000</v>
      </c>
      <c r="K50" s="1590">
        <v>438000</v>
      </c>
      <c r="L50" s="1586">
        <f t="shared" si="19"/>
        <v>3242000</v>
      </c>
      <c r="M50" s="1587"/>
      <c r="N50" s="1588">
        <v>149000</v>
      </c>
      <c r="O50" s="1589">
        <v>1378000</v>
      </c>
      <c r="P50" s="1588">
        <v>1277000</v>
      </c>
      <c r="Q50" s="1590">
        <v>438000</v>
      </c>
      <c r="R50" s="1586">
        <f t="shared" si="20"/>
        <v>3242000</v>
      </c>
      <c r="S50" s="1587"/>
      <c r="T50" s="1588">
        <v>149000</v>
      </c>
      <c r="U50" s="1589">
        <v>1378000</v>
      </c>
      <c r="V50" s="1588">
        <v>1277000</v>
      </c>
      <c r="W50" s="1590">
        <v>438000</v>
      </c>
      <c r="X50" s="1586">
        <f t="shared" si="21"/>
        <v>3242000</v>
      </c>
      <c r="Y50" s="1587"/>
      <c r="Z50" s="1588">
        <v>149000</v>
      </c>
      <c r="AA50" s="1589">
        <v>1378000</v>
      </c>
      <c r="AB50" s="1588">
        <v>1277000</v>
      </c>
      <c r="AC50" s="1590">
        <v>438000</v>
      </c>
      <c r="AD50" s="1586">
        <f t="shared" si="22"/>
        <v>8326937</v>
      </c>
      <c r="AE50" s="1587">
        <v>5084937</v>
      </c>
      <c r="AF50" s="1588">
        <v>149000</v>
      </c>
      <c r="AG50" s="1589">
        <v>1378000</v>
      </c>
      <c r="AH50" s="1588">
        <v>1277000</v>
      </c>
      <c r="AI50" s="1590">
        <v>438000</v>
      </c>
      <c r="AJ50" s="1586">
        <f t="shared" si="23"/>
        <v>17206193</v>
      </c>
      <c r="AK50" s="1587">
        <v>13711681</v>
      </c>
      <c r="AL50" s="1588">
        <v>134056</v>
      </c>
      <c r="AM50" s="1589">
        <v>1520763</v>
      </c>
      <c r="AN50" s="1588">
        <v>1494278</v>
      </c>
      <c r="AO50" s="1590">
        <v>345415</v>
      </c>
      <c r="AP50" s="1586">
        <f t="shared" si="24"/>
        <v>14551472</v>
      </c>
      <c r="AQ50" s="1587">
        <v>11096955</v>
      </c>
      <c r="AR50" s="1588">
        <v>122887</v>
      </c>
      <c r="AS50" s="1589">
        <v>1517236</v>
      </c>
      <c r="AT50" s="1588">
        <v>1468979</v>
      </c>
      <c r="AU50" s="1590">
        <v>345415</v>
      </c>
      <c r="AV50" s="1591">
        <f t="shared" si="25"/>
        <v>84.57113087130895</v>
      </c>
      <c r="AW50" s="1591">
        <f>SUM(AQ50/AK50)*100</f>
        <v>80.9306678006876</v>
      </c>
      <c r="AX50" s="1591">
        <f>SUM(AR50/AL50)*100</f>
        <v>91.66840723279823</v>
      </c>
      <c r="AY50" s="1591">
        <f t="shared" si="26"/>
        <v>99.76807694558588</v>
      </c>
      <c r="AZ50" s="1591">
        <f>SUM(AT50/AN50)*100</f>
        <v>98.30694154635215</v>
      </c>
      <c r="BA50" s="1591">
        <f t="shared" si="27"/>
        <v>100</v>
      </c>
    </row>
    <row r="51" spans="1:53" s="78" customFormat="1" ht="12.75">
      <c r="A51" s="1689"/>
      <c r="B51" s="1690"/>
      <c r="C51" s="1620" t="s">
        <v>2127</v>
      </c>
      <c r="D51" s="1621" t="s">
        <v>503</v>
      </c>
      <c r="E51" s="1592" t="s">
        <v>1491</v>
      </c>
      <c r="F51" s="1586">
        <f t="shared" si="18"/>
        <v>0</v>
      </c>
      <c r="G51" s="1587"/>
      <c r="H51" s="1588"/>
      <c r="I51" s="1589"/>
      <c r="J51" s="1588"/>
      <c r="K51" s="1590">
        <v>0</v>
      </c>
      <c r="L51" s="1586">
        <f t="shared" si="19"/>
        <v>0</v>
      </c>
      <c r="M51" s="1587"/>
      <c r="N51" s="1588"/>
      <c r="O51" s="1589"/>
      <c r="P51" s="1588"/>
      <c r="Q51" s="1590"/>
      <c r="R51" s="1586">
        <f t="shared" si="20"/>
        <v>0</v>
      </c>
      <c r="S51" s="1587"/>
      <c r="T51" s="1588"/>
      <c r="U51" s="1589"/>
      <c r="V51" s="1588"/>
      <c r="W51" s="1590"/>
      <c r="X51" s="1586">
        <f t="shared" si="21"/>
        <v>0</v>
      </c>
      <c r="Y51" s="1587"/>
      <c r="Z51" s="1588"/>
      <c r="AA51" s="1589"/>
      <c r="AB51" s="1588"/>
      <c r="AC51" s="1590"/>
      <c r="AD51" s="1586">
        <f t="shared" si="22"/>
        <v>0</v>
      </c>
      <c r="AE51" s="1587"/>
      <c r="AF51" s="1588"/>
      <c r="AG51" s="1589"/>
      <c r="AH51" s="1588"/>
      <c r="AI51" s="1590"/>
      <c r="AJ51" s="1586">
        <f t="shared" si="23"/>
        <v>552000</v>
      </c>
      <c r="AK51" s="1587"/>
      <c r="AL51" s="1588"/>
      <c r="AM51" s="1589"/>
      <c r="AN51" s="1588"/>
      <c r="AO51" s="1590">
        <v>552000</v>
      </c>
      <c r="AP51" s="1586">
        <f t="shared" si="24"/>
        <v>0</v>
      </c>
      <c r="AQ51" s="1587"/>
      <c r="AR51" s="1588"/>
      <c r="AS51" s="1589"/>
      <c r="AT51" s="1588"/>
      <c r="AU51" s="1590"/>
      <c r="AV51" s="1591">
        <f t="shared" si="25"/>
        <v>0</v>
      </c>
      <c r="AW51" s="1591">
        <v>0</v>
      </c>
      <c r="AX51" s="1591">
        <v>0</v>
      </c>
      <c r="AY51" s="1591">
        <v>0</v>
      </c>
      <c r="AZ51" s="1591">
        <v>0</v>
      </c>
      <c r="BA51" s="1591">
        <f t="shared" si="27"/>
        <v>0</v>
      </c>
    </row>
    <row r="52" spans="1:53" s="78" customFormat="1" ht="12.75">
      <c r="A52" s="1689"/>
      <c r="B52" s="1690"/>
      <c r="C52" s="1620" t="s">
        <v>2127</v>
      </c>
      <c r="D52" s="1621" t="s">
        <v>469</v>
      </c>
      <c r="E52" s="1692" t="s">
        <v>1492</v>
      </c>
      <c r="F52" s="1586">
        <f t="shared" si="18"/>
        <v>4000</v>
      </c>
      <c r="G52" s="1587"/>
      <c r="H52" s="1588"/>
      <c r="I52" s="1589">
        <v>2000</v>
      </c>
      <c r="J52" s="1588"/>
      <c r="K52" s="1590">
        <v>2000</v>
      </c>
      <c r="L52" s="1586">
        <f t="shared" si="19"/>
        <v>4000</v>
      </c>
      <c r="M52" s="1587"/>
      <c r="N52" s="1588"/>
      <c r="O52" s="1589">
        <v>2000</v>
      </c>
      <c r="P52" s="1588"/>
      <c r="Q52" s="1590">
        <v>2000</v>
      </c>
      <c r="R52" s="1586">
        <f t="shared" si="20"/>
        <v>4000</v>
      </c>
      <c r="S52" s="1587"/>
      <c r="T52" s="1588"/>
      <c r="U52" s="1589">
        <v>2000</v>
      </c>
      <c r="V52" s="1588"/>
      <c r="W52" s="1590">
        <v>2000</v>
      </c>
      <c r="X52" s="1586">
        <f t="shared" si="21"/>
        <v>4000</v>
      </c>
      <c r="Y52" s="1587"/>
      <c r="Z52" s="1588"/>
      <c r="AA52" s="1589">
        <v>2000</v>
      </c>
      <c r="AB52" s="1588"/>
      <c r="AC52" s="1590">
        <v>2000</v>
      </c>
      <c r="AD52" s="1586">
        <f t="shared" si="22"/>
        <v>4000</v>
      </c>
      <c r="AE52" s="1587"/>
      <c r="AF52" s="1588"/>
      <c r="AG52" s="1589">
        <v>2000</v>
      </c>
      <c r="AH52" s="1588"/>
      <c r="AI52" s="1590">
        <v>2000</v>
      </c>
      <c r="AJ52" s="1586">
        <f t="shared" si="23"/>
        <v>1261221</v>
      </c>
      <c r="AK52" s="1587">
        <v>1254272</v>
      </c>
      <c r="AL52" s="1588"/>
      <c r="AM52" s="1589">
        <v>2000</v>
      </c>
      <c r="AN52" s="1588">
        <v>1932</v>
      </c>
      <c r="AO52" s="1590">
        <v>3017</v>
      </c>
      <c r="AP52" s="1586">
        <f t="shared" si="24"/>
        <v>1264361</v>
      </c>
      <c r="AQ52" s="1587">
        <v>1254272</v>
      </c>
      <c r="AR52" s="1588">
        <v>2730</v>
      </c>
      <c r="AS52" s="1589">
        <v>2410</v>
      </c>
      <c r="AT52" s="1588">
        <v>1932</v>
      </c>
      <c r="AU52" s="1590">
        <v>3017</v>
      </c>
      <c r="AV52" s="1591">
        <f t="shared" si="25"/>
        <v>100.24896509017849</v>
      </c>
      <c r="AW52" s="1591">
        <f>SUM(AQ52/AK52)*100</f>
        <v>100</v>
      </c>
      <c r="AX52" s="1591">
        <v>0</v>
      </c>
      <c r="AY52" s="1591">
        <f t="shared" si="26"/>
        <v>120.5</v>
      </c>
      <c r="AZ52" s="1591">
        <f>SUM(AT52/AN52)*100</f>
        <v>100</v>
      </c>
      <c r="BA52" s="1591">
        <f t="shared" si="27"/>
        <v>100</v>
      </c>
    </row>
    <row r="53" spans="1:53" s="78" customFormat="1" ht="12.75">
      <c r="A53" s="1689"/>
      <c r="B53" s="1690"/>
      <c r="C53" s="1620" t="s">
        <v>2127</v>
      </c>
      <c r="D53" s="1621" t="s">
        <v>504</v>
      </c>
      <c r="E53" s="1693" t="s">
        <v>1508</v>
      </c>
      <c r="F53" s="1586">
        <f t="shared" si="18"/>
        <v>0</v>
      </c>
      <c r="G53" s="1587"/>
      <c r="H53" s="1588"/>
      <c r="I53" s="1589"/>
      <c r="J53" s="1588"/>
      <c r="K53" s="1590">
        <v>0</v>
      </c>
      <c r="L53" s="1586">
        <f t="shared" si="19"/>
        <v>0</v>
      </c>
      <c r="M53" s="1587"/>
      <c r="N53" s="1588"/>
      <c r="O53" s="1589"/>
      <c r="P53" s="1588"/>
      <c r="Q53" s="1590"/>
      <c r="R53" s="1586">
        <f t="shared" si="20"/>
        <v>0</v>
      </c>
      <c r="S53" s="1587"/>
      <c r="T53" s="1588"/>
      <c r="U53" s="1589"/>
      <c r="V53" s="1588"/>
      <c r="W53" s="1590"/>
      <c r="X53" s="1586">
        <f t="shared" si="21"/>
        <v>0</v>
      </c>
      <c r="Y53" s="1587"/>
      <c r="Z53" s="1588"/>
      <c r="AA53" s="1589"/>
      <c r="AB53" s="1588"/>
      <c r="AC53" s="1590"/>
      <c r="AD53" s="1586">
        <f t="shared" si="22"/>
        <v>0</v>
      </c>
      <c r="AE53" s="1587"/>
      <c r="AF53" s="1588"/>
      <c r="AG53" s="1589"/>
      <c r="AH53" s="1588"/>
      <c r="AI53" s="1590"/>
      <c r="AJ53" s="1586">
        <f t="shared" si="23"/>
        <v>0</v>
      </c>
      <c r="AK53" s="1587"/>
      <c r="AL53" s="1588"/>
      <c r="AM53" s="1589"/>
      <c r="AN53" s="1588"/>
      <c r="AO53" s="1590"/>
      <c r="AP53" s="1586">
        <f t="shared" si="24"/>
        <v>0</v>
      </c>
      <c r="AQ53" s="1587"/>
      <c r="AR53" s="1588"/>
      <c r="AS53" s="1589"/>
      <c r="AT53" s="1588"/>
      <c r="AU53" s="1590"/>
      <c r="AV53" s="1591">
        <v>0</v>
      </c>
      <c r="AW53" s="1591">
        <v>0</v>
      </c>
      <c r="AX53" s="1591">
        <v>0</v>
      </c>
      <c r="AY53" s="1591">
        <v>0</v>
      </c>
      <c r="AZ53" s="1591">
        <v>0</v>
      </c>
      <c r="BA53" s="1591">
        <v>0</v>
      </c>
    </row>
    <row r="54" spans="1:53" s="78" customFormat="1" ht="12.75">
      <c r="A54" s="1689"/>
      <c r="B54" s="1690"/>
      <c r="C54" s="1620" t="s">
        <v>496</v>
      </c>
      <c r="D54" s="1621" t="s">
        <v>2127</v>
      </c>
      <c r="E54" s="1592" t="s">
        <v>1509</v>
      </c>
      <c r="F54" s="1586">
        <f t="shared" si="18"/>
        <v>0</v>
      </c>
      <c r="G54" s="1587"/>
      <c r="H54" s="1588"/>
      <c r="I54" s="1589"/>
      <c r="J54" s="1588"/>
      <c r="K54" s="1590">
        <v>0</v>
      </c>
      <c r="L54" s="1586">
        <f t="shared" si="19"/>
        <v>0</v>
      </c>
      <c r="M54" s="1587"/>
      <c r="N54" s="1588"/>
      <c r="O54" s="1589"/>
      <c r="P54" s="1588"/>
      <c r="Q54" s="1590"/>
      <c r="R54" s="1586">
        <f t="shared" si="20"/>
        <v>0</v>
      </c>
      <c r="S54" s="1587"/>
      <c r="T54" s="1588"/>
      <c r="U54" s="1589"/>
      <c r="V54" s="1588"/>
      <c r="W54" s="1590"/>
      <c r="X54" s="1586">
        <f t="shared" si="21"/>
        <v>0</v>
      </c>
      <c r="Y54" s="1587"/>
      <c r="Z54" s="1588"/>
      <c r="AA54" s="1589"/>
      <c r="AB54" s="1588"/>
      <c r="AC54" s="1590"/>
      <c r="AD54" s="1586">
        <f t="shared" si="22"/>
        <v>0</v>
      </c>
      <c r="AE54" s="1587"/>
      <c r="AF54" s="1588"/>
      <c r="AG54" s="1589"/>
      <c r="AH54" s="1588"/>
      <c r="AI54" s="1590"/>
      <c r="AJ54" s="1586">
        <f t="shared" si="23"/>
        <v>0</v>
      </c>
      <c r="AK54" s="1587"/>
      <c r="AL54" s="1588"/>
      <c r="AM54" s="1589"/>
      <c r="AN54" s="1588"/>
      <c r="AO54" s="1590"/>
      <c r="AP54" s="1586">
        <f t="shared" si="24"/>
        <v>0</v>
      </c>
      <c r="AQ54" s="1587"/>
      <c r="AR54" s="1588"/>
      <c r="AS54" s="1589"/>
      <c r="AT54" s="1588"/>
      <c r="AU54" s="1590"/>
      <c r="AV54" s="1591">
        <v>0</v>
      </c>
      <c r="AW54" s="1591">
        <v>0</v>
      </c>
      <c r="AX54" s="1591">
        <v>0</v>
      </c>
      <c r="AY54" s="1591">
        <v>0</v>
      </c>
      <c r="AZ54" s="1591">
        <v>0</v>
      </c>
      <c r="BA54" s="1591">
        <v>0</v>
      </c>
    </row>
    <row r="55" spans="1:53" s="78" customFormat="1" ht="13.5" thickBot="1">
      <c r="A55" s="1694"/>
      <c r="B55" s="1695"/>
      <c r="C55" s="1696" t="s">
        <v>496</v>
      </c>
      <c r="D55" s="1697" t="s">
        <v>496</v>
      </c>
      <c r="E55" s="1698" t="s">
        <v>1510</v>
      </c>
      <c r="F55" s="1626">
        <f t="shared" si="18"/>
        <v>55000</v>
      </c>
      <c r="G55" s="1602"/>
      <c r="H55" s="1603"/>
      <c r="I55" s="1604">
        <v>40000</v>
      </c>
      <c r="J55" s="1603"/>
      <c r="K55" s="1605">
        <v>15000</v>
      </c>
      <c r="L55" s="1626">
        <f t="shared" si="19"/>
        <v>55000</v>
      </c>
      <c r="M55" s="1602"/>
      <c r="N55" s="1603"/>
      <c r="O55" s="1604">
        <v>40000</v>
      </c>
      <c r="P55" s="1603"/>
      <c r="Q55" s="1605">
        <v>15000</v>
      </c>
      <c r="R55" s="1626">
        <f t="shared" si="20"/>
        <v>55000</v>
      </c>
      <c r="S55" s="1602"/>
      <c r="T55" s="1603"/>
      <c r="U55" s="1604">
        <v>40000</v>
      </c>
      <c r="V55" s="1603"/>
      <c r="W55" s="1605">
        <v>15000</v>
      </c>
      <c r="X55" s="1626">
        <f t="shared" si="21"/>
        <v>55000</v>
      </c>
      <c r="Y55" s="1602"/>
      <c r="Z55" s="1603"/>
      <c r="AA55" s="1604">
        <v>40000</v>
      </c>
      <c r="AB55" s="1603"/>
      <c r="AC55" s="1605">
        <v>15000</v>
      </c>
      <c r="AD55" s="1626">
        <f t="shared" si="22"/>
        <v>55000</v>
      </c>
      <c r="AE55" s="1602"/>
      <c r="AF55" s="1603"/>
      <c r="AG55" s="1604">
        <v>40000</v>
      </c>
      <c r="AH55" s="1603"/>
      <c r="AI55" s="1605">
        <v>15000</v>
      </c>
      <c r="AJ55" s="1626">
        <f t="shared" si="23"/>
        <v>8126912</v>
      </c>
      <c r="AK55" s="1602">
        <v>6863786</v>
      </c>
      <c r="AL55" s="1603">
        <v>443387</v>
      </c>
      <c r="AM55" s="1604">
        <v>308620</v>
      </c>
      <c r="AN55" s="1603">
        <v>40123</v>
      </c>
      <c r="AO55" s="1605">
        <v>470996</v>
      </c>
      <c r="AP55" s="1626">
        <f t="shared" si="24"/>
        <v>7748461</v>
      </c>
      <c r="AQ55" s="1602">
        <v>6863786</v>
      </c>
      <c r="AR55" s="1603">
        <v>142219</v>
      </c>
      <c r="AS55" s="1604">
        <v>242620</v>
      </c>
      <c r="AT55" s="1603">
        <v>39123</v>
      </c>
      <c r="AU55" s="1605">
        <v>460713</v>
      </c>
      <c r="AV55" s="1606">
        <f t="shared" si="25"/>
        <v>95.34323738216926</v>
      </c>
      <c r="AW55" s="1606">
        <f>SUM(AQ55/AK55)*100</f>
        <v>100</v>
      </c>
      <c r="AX55" s="1606">
        <f>SUM(AR55/AL55)*100</f>
        <v>32.07559084952874</v>
      </c>
      <c r="AY55" s="1606">
        <f t="shared" si="26"/>
        <v>78.61447735078737</v>
      </c>
      <c r="AZ55" s="1606">
        <f>SUM(AT55/AN55)*100</f>
        <v>97.50766393340477</v>
      </c>
      <c r="BA55" s="1606">
        <f t="shared" si="27"/>
        <v>97.81675428241428</v>
      </c>
    </row>
    <row r="56" spans="1:53" ht="24.75" customHeight="1" thickBot="1">
      <c r="A56" s="1699" t="s">
        <v>495</v>
      </c>
      <c r="B56" s="1700">
        <v>5</v>
      </c>
      <c r="C56" s="1701"/>
      <c r="D56" s="1610"/>
      <c r="E56" s="1702" t="s">
        <v>665</v>
      </c>
      <c r="F56" s="1612">
        <f aca="true" t="shared" si="28" ref="F56:K56">SUM(F57+F58+F59+F60)</f>
        <v>500000</v>
      </c>
      <c r="G56" s="1567">
        <f t="shared" si="28"/>
        <v>500000</v>
      </c>
      <c r="H56" s="1568">
        <f t="shared" si="28"/>
        <v>0</v>
      </c>
      <c r="I56" s="1569">
        <f t="shared" si="28"/>
        <v>0</v>
      </c>
      <c r="J56" s="1568">
        <f t="shared" si="28"/>
        <v>0</v>
      </c>
      <c r="K56" s="1570">
        <f t="shared" si="28"/>
        <v>0</v>
      </c>
      <c r="L56" s="1612">
        <f aca="true" t="shared" si="29" ref="L56:Q56">SUM(L57+L58+L59+L60)</f>
        <v>500000</v>
      </c>
      <c r="M56" s="1567">
        <f t="shared" si="29"/>
        <v>500000</v>
      </c>
      <c r="N56" s="1568">
        <f t="shared" si="29"/>
        <v>0</v>
      </c>
      <c r="O56" s="1569">
        <f t="shared" si="29"/>
        <v>0</v>
      </c>
      <c r="P56" s="1568">
        <f t="shared" si="29"/>
        <v>0</v>
      </c>
      <c r="Q56" s="1570">
        <f t="shared" si="29"/>
        <v>0</v>
      </c>
      <c r="R56" s="1612">
        <f aca="true" t="shared" si="30" ref="R56:W56">SUM(R57+R58+R59+R60)</f>
        <v>1100000</v>
      </c>
      <c r="S56" s="1567">
        <f t="shared" si="30"/>
        <v>500000</v>
      </c>
      <c r="T56" s="1568">
        <f t="shared" si="30"/>
        <v>600000</v>
      </c>
      <c r="U56" s="1569">
        <f t="shared" si="30"/>
        <v>0</v>
      </c>
      <c r="V56" s="1568">
        <f t="shared" si="30"/>
        <v>0</v>
      </c>
      <c r="W56" s="1570">
        <f t="shared" si="30"/>
        <v>0</v>
      </c>
      <c r="X56" s="1612">
        <f aca="true" t="shared" si="31" ref="X56:AI56">SUM(X57+X58+X59+X60)</f>
        <v>25018037</v>
      </c>
      <c r="Y56" s="1567">
        <f t="shared" si="31"/>
        <v>24418037</v>
      </c>
      <c r="Z56" s="1568">
        <f t="shared" si="31"/>
        <v>600000</v>
      </c>
      <c r="AA56" s="1569">
        <f t="shared" si="31"/>
        <v>0</v>
      </c>
      <c r="AB56" s="1568">
        <f t="shared" si="31"/>
        <v>0</v>
      </c>
      <c r="AC56" s="1570">
        <f t="shared" si="31"/>
        <v>0</v>
      </c>
      <c r="AD56" s="1612">
        <f t="shared" si="31"/>
        <v>19933100</v>
      </c>
      <c r="AE56" s="1567">
        <f t="shared" si="31"/>
        <v>19333100</v>
      </c>
      <c r="AF56" s="1568">
        <f t="shared" si="31"/>
        <v>600000</v>
      </c>
      <c r="AG56" s="1569">
        <f t="shared" si="31"/>
        <v>0</v>
      </c>
      <c r="AH56" s="1568">
        <f t="shared" si="31"/>
        <v>0</v>
      </c>
      <c r="AI56" s="1570">
        <f t="shared" si="31"/>
        <v>0</v>
      </c>
      <c r="AJ56" s="1612">
        <f aca="true" t="shared" si="32" ref="AJ56:AO56">SUM(AJ57+AJ58+AJ59+AJ60)</f>
        <v>19964375</v>
      </c>
      <c r="AK56" s="1567">
        <f t="shared" si="32"/>
        <v>19340753</v>
      </c>
      <c r="AL56" s="1568">
        <f t="shared" si="32"/>
        <v>600000</v>
      </c>
      <c r="AM56" s="1569">
        <f t="shared" si="32"/>
        <v>23622</v>
      </c>
      <c r="AN56" s="1568">
        <f t="shared" si="32"/>
        <v>0</v>
      </c>
      <c r="AO56" s="1570">
        <f t="shared" si="32"/>
        <v>0</v>
      </c>
      <c r="AP56" s="1612">
        <f aca="true" t="shared" si="33" ref="AP56:AU56">SUM(AP57+AP58+AP59+AP60)</f>
        <v>19964375</v>
      </c>
      <c r="AQ56" s="1567">
        <f t="shared" si="33"/>
        <v>19340753</v>
      </c>
      <c r="AR56" s="1568">
        <f t="shared" si="33"/>
        <v>600000</v>
      </c>
      <c r="AS56" s="1569">
        <f t="shared" si="33"/>
        <v>23622</v>
      </c>
      <c r="AT56" s="1568">
        <f t="shared" si="33"/>
        <v>0</v>
      </c>
      <c r="AU56" s="1570">
        <f t="shared" si="33"/>
        <v>0</v>
      </c>
      <c r="AV56" s="1613">
        <f>SUM(AP56/AJ56)*100</f>
        <v>100</v>
      </c>
      <c r="AW56" s="1613">
        <f>SUM(AQ56/AK56)*100</f>
        <v>100</v>
      </c>
      <c r="AX56" s="1613">
        <f>SUM(AR56/AL56)*100</f>
        <v>100</v>
      </c>
      <c r="AY56" s="1613">
        <f>SUM(AS56/AM56)*100</f>
        <v>100</v>
      </c>
      <c r="AZ56" s="1613">
        <v>0</v>
      </c>
      <c r="BA56" s="1613">
        <v>0</v>
      </c>
    </row>
    <row r="57" spans="1:53" s="78" customFormat="1" ht="12.75">
      <c r="A57" s="1703"/>
      <c r="B57" s="1704"/>
      <c r="C57" s="1616" t="s">
        <v>496</v>
      </c>
      <c r="D57" s="1617"/>
      <c r="E57" s="1618" t="s">
        <v>461</v>
      </c>
      <c r="F57" s="1576">
        <f>SUM(G57:K57)</f>
        <v>0</v>
      </c>
      <c r="G57" s="1577"/>
      <c r="H57" s="1578"/>
      <c r="I57" s="1579"/>
      <c r="J57" s="1578"/>
      <c r="K57" s="1580"/>
      <c r="L57" s="1576">
        <f>SUM(M57:Q57)</f>
        <v>0</v>
      </c>
      <c r="M57" s="1577"/>
      <c r="N57" s="1578"/>
      <c r="O57" s="1579"/>
      <c r="P57" s="1578"/>
      <c r="Q57" s="1580"/>
      <c r="R57" s="1576">
        <f>SUM(S57:W57)</f>
        <v>0</v>
      </c>
      <c r="S57" s="1577"/>
      <c r="T57" s="1578"/>
      <c r="U57" s="1579"/>
      <c r="V57" s="1578"/>
      <c r="W57" s="1580"/>
      <c r="X57" s="1576">
        <f>SUM(Y57:AC57)</f>
        <v>0</v>
      </c>
      <c r="Y57" s="1577"/>
      <c r="Z57" s="1578"/>
      <c r="AA57" s="1579"/>
      <c r="AB57" s="1578"/>
      <c r="AC57" s="1580"/>
      <c r="AD57" s="1576">
        <f>SUM(AE57:AI57)</f>
        <v>0</v>
      </c>
      <c r="AE57" s="1577"/>
      <c r="AF57" s="1578"/>
      <c r="AG57" s="1579"/>
      <c r="AH57" s="1578"/>
      <c r="AI57" s="1580"/>
      <c r="AJ57" s="1576">
        <f>SUM(AK57:AO57)</f>
        <v>0</v>
      </c>
      <c r="AK57" s="1577"/>
      <c r="AL57" s="1578"/>
      <c r="AM57" s="1579"/>
      <c r="AN57" s="1578"/>
      <c r="AO57" s="1580"/>
      <c r="AP57" s="1576">
        <f>SUM(AQ57:AU57)</f>
        <v>0</v>
      </c>
      <c r="AQ57" s="1577"/>
      <c r="AR57" s="1578"/>
      <c r="AS57" s="1579"/>
      <c r="AT57" s="1578"/>
      <c r="AU57" s="1580"/>
      <c r="AV57" s="1591">
        <v>0</v>
      </c>
      <c r="AW57" s="1591">
        <v>0</v>
      </c>
      <c r="AX57" s="1591">
        <v>0</v>
      </c>
      <c r="AY57" s="1591">
        <v>0</v>
      </c>
      <c r="AZ57" s="1591">
        <v>0</v>
      </c>
      <c r="BA57" s="1591">
        <v>0</v>
      </c>
    </row>
    <row r="58" spans="1:53" s="78" customFormat="1" ht="12.75">
      <c r="A58" s="1705"/>
      <c r="B58" s="1706"/>
      <c r="C58" s="1620" t="s">
        <v>497</v>
      </c>
      <c r="D58" s="1621"/>
      <c r="E58" s="1592" t="s">
        <v>462</v>
      </c>
      <c r="F58" s="1586">
        <f>SUM(G58:K58)</f>
        <v>500000</v>
      </c>
      <c r="G58" s="1587">
        <v>500000</v>
      </c>
      <c r="H58" s="1588"/>
      <c r="I58" s="1589"/>
      <c r="J58" s="1588"/>
      <c r="K58" s="1590"/>
      <c r="L58" s="1586">
        <f>SUM(M58:Q58)</f>
        <v>500000</v>
      </c>
      <c r="M58" s="1587">
        <v>500000</v>
      </c>
      <c r="N58" s="1588"/>
      <c r="O58" s="1589"/>
      <c r="P58" s="1588"/>
      <c r="Q58" s="1590"/>
      <c r="R58" s="1586">
        <f>SUM(S58:W58)</f>
        <v>500000</v>
      </c>
      <c r="S58" s="1587">
        <v>500000</v>
      </c>
      <c r="T58" s="1588"/>
      <c r="U58" s="1589"/>
      <c r="V58" s="1588"/>
      <c r="W58" s="1590"/>
      <c r="X58" s="1586">
        <f>SUM(Y58:AC58)</f>
        <v>24418037</v>
      </c>
      <c r="Y58" s="1587">
        <v>24418037</v>
      </c>
      <c r="Z58" s="1588"/>
      <c r="AA58" s="1589"/>
      <c r="AB58" s="1588"/>
      <c r="AC58" s="1590"/>
      <c r="AD58" s="1586">
        <f>SUM(AE58:AI58)</f>
        <v>19333100</v>
      </c>
      <c r="AE58" s="1587">
        <v>19333100</v>
      </c>
      <c r="AF58" s="1588"/>
      <c r="AG58" s="1589"/>
      <c r="AH58" s="1588"/>
      <c r="AI58" s="1590"/>
      <c r="AJ58" s="1586">
        <f>SUM(AK58:AO58)</f>
        <v>19340753</v>
      </c>
      <c r="AK58" s="1587">
        <v>19340753</v>
      </c>
      <c r="AL58" s="1588"/>
      <c r="AM58" s="1589"/>
      <c r="AN58" s="1588"/>
      <c r="AO58" s="1590"/>
      <c r="AP58" s="1586">
        <f>SUM(AQ58:AU58)</f>
        <v>19340753</v>
      </c>
      <c r="AQ58" s="1587">
        <v>19340753</v>
      </c>
      <c r="AR58" s="1588"/>
      <c r="AS58" s="1589"/>
      <c r="AT58" s="1588"/>
      <c r="AU58" s="1590"/>
      <c r="AV58" s="1591">
        <f>SUM(AP58/AJ58)*100</f>
        <v>100</v>
      </c>
      <c r="AW58" s="1591">
        <f>SUM(AQ58/AK58)*100</f>
        <v>100</v>
      </c>
      <c r="AX58" s="1591">
        <v>0</v>
      </c>
      <c r="AY58" s="1591">
        <v>0</v>
      </c>
      <c r="AZ58" s="1591">
        <v>0</v>
      </c>
      <c r="BA58" s="1591">
        <v>0</v>
      </c>
    </row>
    <row r="59" spans="1:53" s="78" customFormat="1" ht="12.75">
      <c r="A59" s="1705"/>
      <c r="B59" s="1706"/>
      <c r="C59" s="1620" t="s">
        <v>498</v>
      </c>
      <c r="D59" s="1621"/>
      <c r="E59" s="1592" t="s">
        <v>855</v>
      </c>
      <c r="F59" s="1586">
        <f>SUM(G59:K59)</f>
        <v>0</v>
      </c>
      <c r="G59" s="1587"/>
      <c r="H59" s="1588"/>
      <c r="I59" s="1589"/>
      <c r="J59" s="1588"/>
      <c r="K59" s="1590"/>
      <c r="L59" s="1586">
        <f>SUM(M59:Q59)</f>
        <v>0</v>
      </c>
      <c r="M59" s="1587"/>
      <c r="N59" s="1588"/>
      <c r="O59" s="1589"/>
      <c r="P59" s="1588"/>
      <c r="Q59" s="1590"/>
      <c r="R59" s="1586">
        <f>SUM(S59:W59)</f>
        <v>600000</v>
      </c>
      <c r="S59" s="1587"/>
      <c r="T59" s="1588">
        <v>600000</v>
      </c>
      <c r="U59" s="1589"/>
      <c r="V59" s="1588"/>
      <c r="W59" s="1590"/>
      <c r="X59" s="1586">
        <f>SUM(Y59:AC59)</f>
        <v>600000</v>
      </c>
      <c r="Y59" s="1587"/>
      <c r="Z59" s="1588">
        <v>600000</v>
      </c>
      <c r="AA59" s="1589"/>
      <c r="AB59" s="1588"/>
      <c r="AC59" s="1590"/>
      <c r="AD59" s="1586">
        <f>SUM(AE59:AI59)</f>
        <v>600000</v>
      </c>
      <c r="AE59" s="1587"/>
      <c r="AF59" s="1588">
        <v>600000</v>
      </c>
      <c r="AG59" s="1589"/>
      <c r="AH59" s="1588"/>
      <c r="AI59" s="1590"/>
      <c r="AJ59" s="1586">
        <f>SUM(AK59:AO59)</f>
        <v>623622</v>
      </c>
      <c r="AK59" s="1587"/>
      <c r="AL59" s="1588">
        <v>600000</v>
      </c>
      <c r="AM59" s="1589">
        <v>23622</v>
      </c>
      <c r="AN59" s="1588"/>
      <c r="AO59" s="1590"/>
      <c r="AP59" s="1586">
        <f>SUM(AQ59:AU59)</f>
        <v>623622</v>
      </c>
      <c r="AQ59" s="1587"/>
      <c r="AR59" s="1588">
        <v>600000</v>
      </c>
      <c r="AS59" s="1589">
        <v>23622</v>
      </c>
      <c r="AT59" s="1588"/>
      <c r="AU59" s="1590"/>
      <c r="AV59" s="1591">
        <f>SUM(AP59/AJ59)*100</f>
        <v>100</v>
      </c>
      <c r="AW59" s="1591">
        <v>0</v>
      </c>
      <c r="AX59" s="1591">
        <f>SUM(AR59/AL59)*100</f>
        <v>100</v>
      </c>
      <c r="AY59" s="1591">
        <f>SUM(AS59/AM59)*100</f>
        <v>100</v>
      </c>
      <c r="AZ59" s="1591">
        <v>0</v>
      </c>
      <c r="BA59" s="1591">
        <v>0</v>
      </c>
    </row>
    <row r="60" spans="1:53" s="78" customFormat="1" ht="13.5" thickBot="1">
      <c r="A60" s="1707"/>
      <c r="B60" s="1708"/>
      <c r="C60" s="1623" t="s">
        <v>499</v>
      </c>
      <c r="D60" s="1624"/>
      <c r="E60" s="1625" t="s">
        <v>463</v>
      </c>
      <c r="F60" s="1626">
        <f>SUM(G60:K60)</f>
        <v>0</v>
      </c>
      <c r="G60" s="1602"/>
      <c r="H60" s="1603"/>
      <c r="I60" s="1604"/>
      <c r="J60" s="1603"/>
      <c r="K60" s="1605"/>
      <c r="L60" s="1626">
        <f>SUM(M60:Q60)</f>
        <v>0</v>
      </c>
      <c r="M60" s="1602"/>
      <c r="N60" s="1603"/>
      <c r="O60" s="1604"/>
      <c r="P60" s="1603"/>
      <c r="Q60" s="1605"/>
      <c r="R60" s="1626">
        <f>SUM(S60:W60)</f>
        <v>0</v>
      </c>
      <c r="S60" s="1602"/>
      <c r="T60" s="1603"/>
      <c r="U60" s="1604"/>
      <c r="V60" s="1603"/>
      <c r="W60" s="1605"/>
      <c r="X60" s="1626">
        <f>SUM(Y60:AC60)</f>
        <v>0</v>
      </c>
      <c r="Y60" s="1602"/>
      <c r="Z60" s="1603"/>
      <c r="AA60" s="1604"/>
      <c r="AB60" s="1603"/>
      <c r="AC60" s="1605"/>
      <c r="AD60" s="1626">
        <f>SUM(AE60:AI60)</f>
        <v>0</v>
      </c>
      <c r="AE60" s="1602"/>
      <c r="AF60" s="1603"/>
      <c r="AG60" s="1604"/>
      <c r="AH60" s="1603"/>
      <c r="AI60" s="1605"/>
      <c r="AJ60" s="1626">
        <f>SUM(AK60:AO60)</f>
        <v>0</v>
      </c>
      <c r="AK60" s="1602"/>
      <c r="AL60" s="1603"/>
      <c r="AM60" s="1604"/>
      <c r="AN60" s="1603"/>
      <c r="AO60" s="1605"/>
      <c r="AP60" s="1626">
        <f>SUM(AQ60:AU60)</f>
        <v>0</v>
      </c>
      <c r="AQ60" s="1602"/>
      <c r="AR60" s="1603"/>
      <c r="AS60" s="1604"/>
      <c r="AT60" s="1603"/>
      <c r="AU60" s="1605"/>
      <c r="AV60" s="1606">
        <v>0</v>
      </c>
      <c r="AW60" s="1606">
        <v>0</v>
      </c>
      <c r="AX60" s="1606">
        <v>0</v>
      </c>
      <c r="AY60" s="1606">
        <v>0</v>
      </c>
      <c r="AZ60" s="1606">
        <v>0</v>
      </c>
      <c r="BA60" s="1606">
        <v>0</v>
      </c>
    </row>
    <row r="61" spans="1:53" ht="24" customHeight="1" thickBot="1">
      <c r="A61" s="1709" t="s">
        <v>495</v>
      </c>
      <c r="B61" s="1710" t="s">
        <v>464</v>
      </c>
      <c r="C61" s="1711"/>
      <c r="D61" s="1712"/>
      <c r="E61" s="1630" t="s">
        <v>664</v>
      </c>
      <c r="F61" s="1612">
        <f aca="true" t="shared" si="34" ref="F61:K61">SUM(F62+F63)</f>
        <v>58858000</v>
      </c>
      <c r="G61" s="1567">
        <f t="shared" si="34"/>
        <v>58858000</v>
      </c>
      <c r="H61" s="1568">
        <f t="shared" si="34"/>
        <v>0</v>
      </c>
      <c r="I61" s="1569">
        <f t="shared" si="34"/>
        <v>0</v>
      </c>
      <c r="J61" s="1568">
        <f t="shared" si="34"/>
        <v>0</v>
      </c>
      <c r="K61" s="1570">
        <f t="shared" si="34"/>
        <v>0</v>
      </c>
      <c r="L61" s="1612">
        <f aca="true" t="shared" si="35" ref="L61:Q61">SUM(L62+L63)</f>
        <v>58858000</v>
      </c>
      <c r="M61" s="1567">
        <f t="shared" si="35"/>
        <v>58858000</v>
      </c>
      <c r="N61" s="1568">
        <f t="shared" si="35"/>
        <v>0</v>
      </c>
      <c r="O61" s="1569">
        <f t="shared" si="35"/>
        <v>0</v>
      </c>
      <c r="P61" s="1568">
        <f t="shared" si="35"/>
        <v>0</v>
      </c>
      <c r="Q61" s="1570">
        <f t="shared" si="35"/>
        <v>0</v>
      </c>
      <c r="R61" s="1612">
        <f aca="true" t="shared" si="36" ref="R61:W61">SUM(R62+R63)</f>
        <v>0</v>
      </c>
      <c r="S61" s="1567">
        <f t="shared" si="36"/>
        <v>0</v>
      </c>
      <c r="T61" s="1568">
        <f t="shared" si="36"/>
        <v>0</v>
      </c>
      <c r="U61" s="1569">
        <f t="shared" si="36"/>
        <v>0</v>
      </c>
      <c r="V61" s="1568">
        <f t="shared" si="36"/>
        <v>0</v>
      </c>
      <c r="W61" s="1570">
        <f t="shared" si="36"/>
        <v>0</v>
      </c>
      <c r="X61" s="1612">
        <f aca="true" t="shared" si="37" ref="X61:AI61">SUM(X62+X63)</f>
        <v>0</v>
      </c>
      <c r="Y61" s="1567">
        <f t="shared" si="37"/>
        <v>0</v>
      </c>
      <c r="Z61" s="1568">
        <f t="shared" si="37"/>
        <v>0</v>
      </c>
      <c r="AA61" s="1569">
        <f t="shared" si="37"/>
        <v>0</v>
      </c>
      <c r="AB61" s="1568">
        <f t="shared" si="37"/>
        <v>0</v>
      </c>
      <c r="AC61" s="1570">
        <f t="shared" si="37"/>
        <v>0</v>
      </c>
      <c r="AD61" s="1612">
        <f t="shared" si="37"/>
        <v>0</v>
      </c>
      <c r="AE61" s="1567">
        <f t="shared" si="37"/>
        <v>0</v>
      </c>
      <c r="AF61" s="1568">
        <f t="shared" si="37"/>
        <v>0</v>
      </c>
      <c r="AG61" s="1569">
        <f t="shared" si="37"/>
        <v>0</v>
      </c>
      <c r="AH61" s="1568">
        <f t="shared" si="37"/>
        <v>0</v>
      </c>
      <c r="AI61" s="1570">
        <f t="shared" si="37"/>
        <v>0</v>
      </c>
      <c r="AJ61" s="1612">
        <f aca="true" t="shared" si="38" ref="AJ61:AO61">SUM(AJ62+AJ63)</f>
        <v>0</v>
      </c>
      <c r="AK61" s="1567">
        <f t="shared" si="38"/>
        <v>0</v>
      </c>
      <c r="AL61" s="1568">
        <f t="shared" si="38"/>
        <v>0</v>
      </c>
      <c r="AM61" s="1569">
        <f t="shared" si="38"/>
        <v>0</v>
      </c>
      <c r="AN61" s="1568">
        <f t="shared" si="38"/>
        <v>0</v>
      </c>
      <c r="AO61" s="1570">
        <f t="shared" si="38"/>
        <v>0</v>
      </c>
      <c r="AP61" s="1612">
        <f aca="true" t="shared" si="39" ref="AP61:AU61">SUM(AP62+AP63)</f>
        <v>0</v>
      </c>
      <c r="AQ61" s="1567">
        <f t="shared" si="39"/>
        <v>0</v>
      </c>
      <c r="AR61" s="1568">
        <f t="shared" si="39"/>
        <v>0</v>
      </c>
      <c r="AS61" s="1569">
        <f t="shared" si="39"/>
        <v>0</v>
      </c>
      <c r="AT61" s="1568">
        <f t="shared" si="39"/>
        <v>0</v>
      </c>
      <c r="AU61" s="1570">
        <f t="shared" si="39"/>
        <v>0</v>
      </c>
      <c r="AV61" s="1613">
        <v>0</v>
      </c>
      <c r="AW61" s="1613">
        <v>0</v>
      </c>
      <c r="AX61" s="1613">
        <v>0</v>
      </c>
      <c r="AY61" s="1613">
        <v>0</v>
      </c>
      <c r="AZ61" s="1613">
        <v>0</v>
      </c>
      <c r="BA61" s="1613">
        <v>0</v>
      </c>
    </row>
    <row r="62" spans="1:53" s="78" customFormat="1" ht="25.5">
      <c r="A62" s="1713"/>
      <c r="B62" s="1714"/>
      <c r="C62" s="1715" t="s">
        <v>499</v>
      </c>
      <c r="D62" s="1716"/>
      <c r="E62" s="1618" t="s">
        <v>7</v>
      </c>
      <c r="F62" s="1576">
        <f>SUM(G62:K62)</f>
        <v>0</v>
      </c>
      <c r="G62" s="1577"/>
      <c r="H62" s="1578"/>
      <c r="I62" s="1579"/>
      <c r="J62" s="1578"/>
      <c r="K62" s="1580"/>
      <c r="L62" s="1576">
        <f aca="true" t="shared" si="40" ref="L62:L68">SUM(M62:Q62)</f>
        <v>0</v>
      </c>
      <c r="M62" s="1577"/>
      <c r="N62" s="1578"/>
      <c r="O62" s="1579"/>
      <c r="P62" s="1578"/>
      <c r="Q62" s="1580"/>
      <c r="R62" s="1576">
        <f aca="true" t="shared" si="41" ref="R62:R68">SUM(S62:W62)</f>
        <v>0</v>
      </c>
      <c r="S62" s="1577"/>
      <c r="T62" s="1578"/>
      <c r="U62" s="1579"/>
      <c r="V62" s="1578"/>
      <c r="W62" s="1580"/>
      <c r="X62" s="1576">
        <f aca="true" t="shared" si="42" ref="X62:X68">SUM(Y62:AC62)</f>
        <v>0</v>
      </c>
      <c r="Y62" s="1577"/>
      <c r="Z62" s="1578"/>
      <c r="AA62" s="1579"/>
      <c r="AB62" s="1578"/>
      <c r="AC62" s="1580"/>
      <c r="AD62" s="1576">
        <f aca="true" t="shared" si="43" ref="AD62:AD68">SUM(AE62:AI62)</f>
        <v>0</v>
      </c>
      <c r="AE62" s="1577"/>
      <c r="AF62" s="1578"/>
      <c r="AG62" s="1579"/>
      <c r="AH62" s="1578"/>
      <c r="AI62" s="1580"/>
      <c r="AJ62" s="1576">
        <f aca="true" t="shared" si="44" ref="AJ62:AJ68">SUM(AK62:AO62)</f>
        <v>0</v>
      </c>
      <c r="AK62" s="1577"/>
      <c r="AL62" s="1578"/>
      <c r="AM62" s="1579"/>
      <c r="AN62" s="1578"/>
      <c r="AO62" s="1580"/>
      <c r="AP62" s="1576">
        <f aca="true" t="shared" si="45" ref="AP62:AP68">SUM(AQ62:AU62)</f>
        <v>0</v>
      </c>
      <c r="AQ62" s="1577"/>
      <c r="AR62" s="1578"/>
      <c r="AS62" s="1579"/>
      <c r="AT62" s="1578"/>
      <c r="AU62" s="1580"/>
      <c r="AV62" s="1591">
        <v>0</v>
      </c>
      <c r="AW62" s="1591">
        <v>0</v>
      </c>
      <c r="AX62" s="1591">
        <v>0</v>
      </c>
      <c r="AY62" s="1591">
        <v>0</v>
      </c>
      <c r="AZ62" s="1591">
        <v>0</v>
      </c>
      <c r="BA62" s="1591">
        <v>0</v>
      </c>
    </row>
    <row r="63" spans="1:53" s="78" customFormat="1" ht="13.5" thickBot="1">
      <c r="A63" s="1717"/>
      <c r="B63" s="1718"/>
      <c r="C63" s="1719" t="s">
        <v>494</v>
      </c>
      <c r="D63" s="1720"/>
      <c r="E63" s="1698" t="s">
        <v>468</v>
      </c>
      <c r="F63" s="1626">
        <f>SUM(G63:K63)</f>
        <v>58858000</v>
      </c>
      <c r="G63" s="1602">
        <v>58858000</v>
      </c>
      <c r="H63" s="1603"/>
      <c r="I63" s="1604"/>
      <c r="J63" s="1603"/>
      <c r="K63" s="1605"/>
      <c r="L63" s="1674">
        <f t="shared" si="40"/>
        <v>58858000</v>
      </c>
      <c r="M63" s="1602">
        <v>58858000</v>
      </c>
      <c r="N63" s="1603"/>
      <c r="O63" s="1604"/>
      <c r="P63" s="1603"/>
      <c r="Q63" s="1605"/>
      <c r="R63" s="1674">
        <f t="shared" si="41"/>
        <v>0</v>
      </c>
      <c r="S63" s="1602"/>
      <c r="T63" s="1603"/>
      <c r="U63" s="1604"/>
      <c r="V63" s="1603"/>
      <c r="W63" s="1605"/>
      <c r="X63" s="1674">
        <f t="shared" si="42"/>
        <v>0</v>
      </c>
      <c r="Y63" s="1602"/>
      <c r="Z63" s="1603"/>
      <c r="AA63" s="1604"/>
      <c r="AB63" s="1603"/>
      <c r="AC63" s="1605"/>
      <c r="AD63" s="1674">
        <f t="shared" si="43"/>
        <v>0</v>
      </c>
      <c r="AE63" s="1602"/>
      <c r="AF63" s="1603"/>
      <c r="AG63" s="1604"/>
      <c r="AH63" s="1603"/>
      <c r="AI63" s="1605"/>
      <c r="AJ63" s="1674">
        <f t="shared" si="44"/>
        <v>0</v>
      </c>
      <c r="AK63" s="1602"/>
      <c r="AL63" s="1603"/>
      <c r="AM63" s="1604"/>
      <c r="AN63" s="1603"/>
      <c r="AO63" s="1605"/>
      <c r="AP63" s="1674">
        <f t="shared" si="45"/>
        <v>0</v>
      </c>
      <c r="AQ63" s="1602"/>
      <c r="AR63" s="1603"/>
      <c r="AS63" s="1604"/>
      <c r="AT63" s="1603"/>
      <c r="AU63" s="1605"/>
      <c r="AV63" s="1606">
        <v>0</v>
      </c>
      <c r="AW63" s="1606">
        <v>0</v>
      </c>
      <c r="AX63" s="1606">
        <v>0</v>
      </c>
      <c r="AY63" s="1606">
        <v>0</v>
      </c>
      <c r="AZ63" s="1606">
        <v>0</v>
      </c>
      <c r="BA63" s="1606">
        <v>0</v>
      </c>
    </row>
    <row r="64" spans="1:53" ht="25.5" customHeight="1" thickBot="1">
      <c r="A64" s="1709" t="s">
        <v>495</v>
      </c>
      <c r="B64" s="1710" t="s">
        <v>503</v>
      </c>
      <c r="C64" s="1711"/>
      <c r="D64" s="1712"/>
      <c r="E64" s="1630" t="s">
        <v>663</v>
      </c>
      <c r="F64" s="1612">
        <f aca="true" t="shared" si="46" ref="F64:K64">SUM(F65+F66+F67+F68)</f>
        <v>2000000</v>
      </c>
      <c r="G64" s="1567">
        <f t="shared" si="46"/>
        <v>2000000</v>
      </c>
      <c r="H64" s="1568">
        <f t="shared" si="46"/>
        <v>0</v>
      </c>
      <c r="I64" s="1569">
        <f t="shared" si="46"/>
        <v>0</v>
      </c>
      <c r="J64" s="1568">
        <f t="shared" si="46"/>
        <v>0</v>
      </c>
      <c r="K64" s="1570">
        <f t="shared" si="46"/>
        <v>0</v>
      </c>
      <c r="L64" s="1721">
        <f t="shared" si="40"/>
        <v>5582008</v>
      </c>
      <c r="M64" s="1567">
        <v>5582008</v>
      </c>
      <c r="N64" s="1568">
        <f>SUM(N65+N66+N67+N68)</f>
        <v>0</v>
      </c>
      <c r="O64" s="1569">
        <f>SUM(O65+O66+O67+O68)</f>
        <v>0</v>
      </c>
      <c r="P64" s="1568">
        <f>SUM(P65+P66+P67+P68)</f>
        <v>0</v>
      </c>
      <c r="Q64" s="1570">
        <f>SUM(Q65+Q66+Q67+Q68)</f>
        <v>0</v>
      </c>
      <c r="R64" s="1721">
        <f t="shared" si="41"/>
        <v>5982008</v>
      </c>
      <c r="S64" s="1567">
        <f>SUM(S65:S68)</f>
        <v>5982008</v>
      </c>
      <c r="T64" s="1568">
        <f>SUM(T65+T66+T67+T68)</f>
        <v>0</v>
      </c>
      <c r="U64" s="1569">
        <f>SUM(U65+U66+U67+U68)</f>
        <v>0</v>
      </c>
      <c r="V64" s="1568">
        <f>SUM(V65+V66+V67+V68)</f>
        <v>0</v>
      </c>
      <c r="W64" s="1570">
        <f>SUM(W65+W66+W67+W68)</f>
        <v>0</v>
      </c>
      <c r="X64" s="1721">
        <f t="shared" si="42"/>
        <v>2400000</v>
      </c>
      <c r="Y64" s="1567">
        <f>SUM(Y65:Y68)</f>
        <v>2400000</v>
      </c>
      <c r="Z64" s="1568">
        <f>SUM(Z65+Z66+Z67+Z68)</f>
        <v>0</v>
      </c>
      <c r="AA64" s="1569">
        <f>SUM(AA65+AA66+AA67+AA68)</f>
        <v>0</v>
      </c>
      <c r="AB64" s="1568">
        <f>SUM(AB65+AB66+AB67+AB68)</f>
        <v>0</v>
      </c>
      <c r="AC64" s="1570">
        <f>SUM(AC65+AC66+AC67+AC68)</f>
        <v>0</v>
      </c>
      <c r="AD64" s="1721">
        <f t="shared" si="43"/>
        <v>2400000</v>
      </c>
      <c r="AE64" s="1567">
        <f>SUM(AE65:AE68)</f>
        <v>2400000</v>
      </c>
      <c r="AF64" s="1568">
        <f>SUM(AF65+AF66+AF67+AF68)</f>
        <v>0</v>
      </c>
      <c r="AG64" s="1569">
        <f>SUM(AG65+AG66+AG67+AG68)</f>
        <v>0</v>
      </c>
      <c r="AH64" s="1568">
        <f>SUM(AH65+AH66+AH67+AH68)</f>
        <v>0</v>
      </c>
      <c r="AI64" s="1570">
        <f>SUM(AI65+AI66+AI67+AI68)</f>
        <v>0</v>
      </c>
      <c r="AJ64" s="1721">
        <f t="shared" si="44"/>
        <v>1309009</v>
      </c>
      <c r="AK64" s="1567">
        <f>SUM(AK65:AK68)</f>
        <v>1309009</v>
      </c>
      <c r="AL64" s="1568">
        <f>SUM(AL65+AL66+AL67+AL68)</f>
        <v>0</v>
      </c>
      <c r="AM64" s="1569">
        <f>SUM(AM65+AM66+AM67+AM68)</f>
        <v>0</v>
      </c>
      <c r="AN64" s="1568">
        <f>SUM(AN65+AN66+AN67+AN68)</f>
        <v>0</v>
      </c>
      <c r="AO64" s="1570">
        <f>SUM(AO65+AO66+AO67+AO68)</f>
        <v>0</v>
      </c>
      <c r="AP64" s="1721">
        <f t="shared" si="45"/>
        <v>1309009</v>
      </c>
      <c r="AQ64" s="1567">
        <f>SUM(AQ65:AQ68)</f>
        <v>1309009</v>
      </c>
      <c r="AR64" s="1568">
        <f>SUM(AR65+AR66+AR67+AR68)</f>
        <v>0</v>
      </c>
      <c r="AS64" s="1569">
        <f>SUM(AS65+AS66+AS67+AS68)</f>
        <v>0</v>
      </c>
      <c r="AT64" s="1568">
        <f>SUM(AT65+AT66+AT67+AT68)</f>
        <v>0</v>
      </c>
      <c r="AU64" s="1570">
        <f>SUM(AU65+AU66+AU67+AU68)</f>
        <v>0</v>
      </c>
      <c r="AV64" s="1613">
        <f>SUM(AP64/AJ64)*100</f>
        <v>100</v>
      </c>
      <c r="AW64" s="1613">
        <f>SUM(AQ64/AK64)*100</f>
        <v>100</v>
      </c>
      <c r="AX64" s="1613">
        <v>0</v>
      </c>
      <c r="AY64" s="1613">
        <v>0</v>
      </c>
      <c r="AZ64" s="1613">
        <v>0</v>
      </c>
      <c r="BA64" s="1613">
        <v>0</v>
      </c>
    </row>
    <row r="65" spans="1:53" s="78" customFormat="1" ht="25.5">
      <c r="A65" s="1713"/>
      <c r="B65" s="1714"/>
      <c r="C65" s="1715" t="s">
        <v>496</v>
      </c>
      <c r="D65" s="1716"/>
      <c r="E65" s="1618" t="s">
        <v>1575</v>
      </c>
      <c r="F65" s="1576">
        <f>SUM(G65:K65)</f>
        <v>0</v>
      </c>
      <c r="G65" s="1577"/>
      <c r="H65" s="1578"/>
      <c r="I65" s="1579"/>
      <c r="J65" s="1578"/>
      <c r="K65" s="1580"/>
      <c r="L65" s="1576">
        <f t="shared" si="40"/>
        <v>0</v>
      </c>
      <c r="M65" s="1577"/>
      <c r="N65" s="1578"/>
      <c r="O65" s="1579"/>
      <c r="P65" s="1578"/>
      <c r="Q65" s="1580"/>
      <c r="R65" s="1576">
        <f t="shared" si="41"/>
        <v>0</v>
      </c>
      <c r="S65" s="1577"/>
      <c r="T65" s="1578"/>
      <c r="U65" s="1579"/>
      <c r="V65" s="1578"/>
      <c r="W65" s="1580"/>
      <c r="X65" s="1576">
        <f t="shared" si="42"/>
        <v>0</v>
      </c>
      <c r="Y65" s="1577"/>
      <c r="Z65" s="1578"/>
      <c r="AA65" s="1579"/>
      <c r="AB65" s="1578"/>
      <c r="AC65" s="1580"/>
      <c r="AD65" s="1576">
        <f t="shared" si="43"/>
        <v>0</v>
      </c>
      <c r="AE65" s="1577"/>
      <c r="AF65" s="1578"/>
      <c r="AG65" s="1579"/>
      <c r="AH65" s="1578"/>
      <c r="AI65" s="1580"/>
      <c r="AJ65" s="1576">
        <f t="shared" si="44"/>
        <v>0</v>
      </c>
      <c r="AK65" s="1577"/>
      <c r="AL65" s="1578"/>
      <c r="AM65" s="1579"/>
      <c r="AN65" s="1578"/>
      <c r="AO65" s="1580"/>
      <c r="AP65" s="1576">
        <f t="shared" si="45"/>
        <v>0</v>
      </c>
      <c r="AQ65" s="1577"/>
      <c r="AR65" s="1578"/>
      <c r="AS65" s="1579"/>
      <c r="AT65" s="1578"/>
      <c r="AU65" s="1580"/>
      <c r="AV65" s="1591">
        <v>0</v>
      </c>
      <c r="AW65" s="1591">
        <v>0</v>
      </c>
      <c r="AX65" s="1591">
        <v>0</v>
      </c>
      <c r="AY65" s="1591">
        <v>0</v>
      </c>
      <c r="AZ65" s="1591">
        <v>0</v>
      </c>
      <c r="BA65" s="1591">
        <v>0</v>
      </c>
    </row>
    <row r="66" spans="1:53" s="78" customFormat="1" ht="25.5">
      <c r="A66" s="1705"/>
      <c r="B66" s="1722"/>
      <c r="C66" s="1723" t="s">
        <v>497</v>
      </c>
      <c r="D66" s="1724"/>
      <c r="E66" s="1592" t="s">
        <v>1576</v>
      </c>
      <c r="F66" s="1586">
        <f>SUM(G66:K66)</f>
        <v>0</v>
      </c>
      <c r="G66" s="1587"/>
      <c r="H66" s="1588"/>
      <c r="I66" s="1589"/>
      <c r="J66" s="1588"/>
      <c r="K66" s="1590"/>
      <c r="L66" s="1586">
        <f t="shared" si="40"/>
        <v>0</v>
      </c>
      <c r="M66" s="1587"/>
      <c r="N66" s="1588"/>
      <c r="O66" s="1589"/>
      <c r="P66" s="1588"/>
      <c r="Q66" s="1590"/>
      <c r="R66" s="1586">
        <f t="shared" si="41"/>
        <v>0</v>
      </c>
      <c r="S66" s="1587"/>
      <c r="T66" s="1588"/>
      <c r="U66" s="1589"/>
      <c r="V66" s="1588"/>
      <c r="W66" s="1590"/>
      <c r="X66" s="1586">
        <f t="shared" si="42"/>
        <v>0</v>
      </c>
      <c r="Y66" s="1587"/>
      <c r="Z66" s="1588"/>
      <c r="AA66" s="1589"/>
      <c r="AB66" s="1588"/>
      <c r="AC66" s="1590"/>
      <c r="AD66" s="1586">
        <f t="shared" si="43"/>
        <v>0</v>
      </c>
      <c r="AE66" s="1587"/>
      <c r="AF66" s="1588"/>
      <c r="AG66" s="1589"/>
      <c r="AH66" s="1588"/>
      <c r="AI66" s="1590"/>
      <c r="AJ66" s="1586">
        <f t="shared" si="44"/>
        <v>0</v>
      </c>
      <c r="AK66" s="1587"/>
      <c r="AL66" s="1588"/>
      <c r="AM66" s="1589"/>
      <c r="AN66" s="1588"/>
      <c r="AO66" s="1590"/>
      <c r="AP66" s="1586">
        <f t="shared" si="45"/>
        <v>0</v>
      </c>
      <c r="AQ66" s="1587"/>
      <c r="AR66" s="1588"/>
      <c r="AS66" s="1589"/>
      <c r="AT66" s="1588"/>
      <c r="AU66" s="1590"/>
      <c r="AV66" s="1591">
        <v>0</v>
      </c>
      <c r="AW66" s="1591">
        <v>0</v>
      </c>
      <c r="AX66" s="1591">
        <v>0</v>
      </c>
      <c r="AY66" s="1591">
        <v>0</v>
      </c>
      <c r="AZ66" s="1591">
        <v>0</v>
      </c>
      <c r="BA66" s="1591">
        <v>0</v>
      </c>
    </row>
    <row r="67" spans="1:53" s="78" customFormat="1" ht="25.5">
      <c r="A67" s="1725"/>
      <c r="B67" s="1726"/>
      <c r="C67" s="1726" t="s">
        <v>499</v>
      </c>
      <c r="D67" s="1727"/>
      <c r="E67" s="1575" t="s">
        <v>1577</v>
      </c>
      <c r="F67" s="1586">
        <f>SUM(G67:K67)</f>
        <v>0</v>
      </c>
      <c r="G67" s="1587"/>
      <c r="H67" s="1588"/>
      <c r="I67" s="1589"/>
      <c r="J67" s="1588"/>
      <c r="K67" s="1590"/>
      <c r="L67" s="1586">
        <f t="shared" si="40"/>
        <v>0</v>
      </c>
      <c r="M67" s="1587"/>
      <c r="N67" s="1588"/>
      <c r="O67" s="1589"/>
      <c r="P67" s="1588"/>
      <c r="Q67" s="1590"/>
      <c r="R67" s="1586">
        <f t="shared" si="41"/>
        <v>0</v>
      </c>
      <c r="S67" s="1587"/>
      <c r="T67" s="1588"/>
      <c r="U67" s="1589"/>
      <c r="V67" s="1588"/>
      <c r="W67" s="1590"/>
      <c r="X67" s="1586">
        <f t="shared" si="42"/>
        <v>0</v>
      </c>
      <c r="Y67" s="1587"/>
      <c r="Z67" s="1588"/>
      <c r="AA67" s="1589"/>
      <c r="AB67" s="1588"/>
      <c r="AC67" s="1590"/>
      <c r="AD67" s="1586">
        <f t="shared" si="43"/>
        <v>0</v>
      </c>
      <c r="AE67" s="1587"/>
      <c r="AF67" s="1588"/>
      <c r="AG67" s="1589"/>
      <c r="AH67" s="1588"/>
      <c r="AI67" s="1590"/>
      <c r="AJ67" s="1586">
        <f t="shared" si="44"/>
        <v>854709</v>
      </c>
      <c r="AK67" s="1587">
        <v>854709</v>
      </c>
      <c r="AL67" s="1588"/>
      <c r="AM67" s="1589"/>
      <c r="AN67" s="1588"/>
      <c r="AO67" s="1590"/>
      <c r="AP67" s="1586">
        <f t="shared" si="45"/>
        <v>854709</v>
      </c>
      <c r="AQ67" s="1587">
        <v>854709</v>
      </c>
      <c r="AR67" s="1588"/>
      <c r="AS67" s="1589"/>
      <c r="AT67" s="1588"/>
      <c r="AU67" s="1590"/>
      <c r="AV67" s="1591">
        <f aca="true" t="shared" si="47" ref="AV67:AW70">SUM(AP67/AJ67)*100</f>
        <v>100</v>
      </c>
      <c r="AW67" s="1591">
        <f t="shared" si="47"/>
        <v>100</v>
      </c>
      <c r="AX67" s="1591">
        <v>0</v>
      </c>
      <c r="AY67" s="1591">
        <v>0</v>
      </c>
      <c r="AZ67" s="1591">
        <v>0</v>
      </c>
      <c r="BA67" s="1591">
        <v>0</v>
      </c>
    </row>
    <row r="68" spans="1:53" s="78" customFormat="1" ht="13.5" thickBot="1">
      <c r="A68" s="1717"/>
      <c r="B68" s="1718"/>
      <c r="C68" s="1728" t="s">
        <v>494</v>
      </c>
      <c r="D68" s="1720"/>
      <c r="E68" s="1729" t="s">
        <v>702</v>
      </c>
      <c r="F68" s="1674">
        <f>SUM(G68:K68)</f>
        <v>2000000</v>
      </c>
      <c r="G68" s="1602">
        <v>2000000</v>
      </c>
      <c r="H68" s="1603"/>
      <c r="I68" s="1604"/>
      <c r="J68" s="1603"/>
      <c r="K68" s="1605"/>
      <c r="L68" s="1674">
        <f t="shared" si="40"/>
        <v>2000000</v>
      </c>
      <c r="M68" s="1602">
        <v>2000000</v>
      </c>
      <c r="N68" s="1603"/>
      <c r="O68" s="1604"/>
      <c r="P68" s="1603"/>
      <c r="Q68" s="1605"/>
      <c r="R68" s="1674">
        <f t="shared" si="41"/>
        <v>5982008</v>
      </c>
      <c r="S68" s="1602">
        <v>5982008</v>
      </c>
      <c r="T68" s="1603"/>
      <c r="U68" s="1604"/>
      <c r="V68" s="1603"/>
      <c r="W68" s="1605"/>
      <c r="X68" s="1674">
        <f t="shared" si="42"/>
        <v>2400000</v>
      </c>
      <c r="Y68" s="1602">
        <v>2400000</v>
      </c>
      <c r="Z68" s="1603"/>
      <c r="AA68" s="1604"/>
      <c r="AB68" s="1603"/>
      <c r="AC68" s="1605"/>
      <c r="AD68" s="1674">
        <f t="shared" si="43"/>
        <v>2400000</v>
      </c>
      <c r="AE68" s="1602">
        <v>2400000</v>
      </c>
      <c r="AF68" s="1603"/>
      <c r="AG68" s="1604"/>
      <c r="AH68" s="1603"/>
      <c r="AI68" s="1605"/>
      <c r="AJ68" s="1674">
        <f t="shared" si="44"/>
        <v>454300</v>
      </c>
      <c r="AK68" s="1602">
        <v>454300</v>
      </c>
      <c r="AL68" s="1603"/>
      <c r="AM68" s="1604"/>
      <c r="AN68" s="1603"/>
      <c r="AO68" s="1605"/>
      <c r="AP68" s="1674">
        <f t="shared" si="45"/>
        <v>454300</v>
      </c>
      <c r="AQ68" s="1602">
        <v>454300</v>
      </c>
      <c r="AR68" s="1603"/>
      <c r="AS68" s="1604"/>
      <c r="AT68" s="1603"/>
      <c r="AU68" s="1605"/>
      <c r="AV68" s="1606">
        <f t="shared" si="47"/>
        <v>100</v>
      </c>
      <c r="AW68" s="1606">
        <f t="shared" si="47"/>
        <v>100</v>
      </c>
      <c r="AX68" s="1606">
        <v>0</v>
      </c>
      <c r="AY68" s="1606">
        <v>0</v>
      </c>
      <c r="AZ68" s="1606">
        <v>0</v>
      </c>
      <c r="BA68" s="1606">
        <v>0</v>
      </c>
    </row>
    <row r="69" spans="1:53" s="50" customFormat="1" ht="23.25" customHeight="1" thickBot="1">
      <c r="A69" s="2215"/>
      <c r="B69" s="2216"/>
      <c r="C69" s="2216"/>
      <c r="D69" s="2217"/>
      <c r="E69" s="1702" t="s">
        <v>668</v>
      </c>
      <c r="F69" s="1566">
        <f aca="true" t="shared" si="48" ref="F69:K69">SUM(F6+F19+F25+F44+F56+F61+F64)</f>
        <v>751054663</v>
      </c>
      <c r="G69" s="1567">
        <f t="shared" si="48"/>
        <v>734526663</v>
      </c>
      <c r="H69" s="1568">
        <f t="shared" si="48"/>
        <v>700000</v>
      </c>
      <c r="I69" s="1569">
        <f t="shared" si="48"/>
        <v>7720000</v>
      </c>
      <c r="J69" s="1568">
        <f t="shared" si="48"/>
        <v>6020000</v>
      </c>
      <c r="K69" s="1570">
        <f t="shared" si="48"/>
        <v>2088000</v>
      </c>
      <c r="L69" s="1566">
        <f aca="true" t="shared" si="49" ref="L69:Q69">SUM(L6+L19+L25+L44+L56+L61+L64)</f>
        <v>759841673</v>
      </c>
      <c r="M69" s="1567">
        <f t="shared" si="49"/>
        <v>742813673</v>
      </c>
      <c r="N69" s="1568">
        <f t="shared" si="49"/>
        <v>700000</v>
      </c>
      <c r="O69" s="1569">
        <f t="shared" si="49"/>
        <v>7720000</v>
      </c>
      <c r="P69" s="1568">
        <f t="shared" si="49"/>
        <v>6520000</v>
      </c>
      <c r="Q69" s="1570">
        <f t="shared" si="49"/>
        <v>2088000</v>
      </c>
      <c r="R69" s="1566">
        <f aca="true" t="shared" si="50" ref="R69:W69">SUM(R6+R19+R25+R44+R56+R61+R64)</f>
        <v>821871231</v>
      </c>
      <c r="S69" s="1567">
        <f t="shared" si="50"/>
        <v>804243231</v>
      </c>
      <c r="T69" s="1568">
        <f t="shared" si="50"/>
        <v>1300000</v>
      </c>
      <c r="U69" s="1569">
        <f t="shared" si="50"/>
        <v>7720000</v>
      </c>
      <c r="V69" s="1568">
        <f t="shared" si="50"/>
        <v>6520000</v>
      </c>
      <c r="W69" s="1570">
        <f t="shared" si="50"/>
        <v>2088000</v>
      </c>
      <c r="X69" s="1566">
        <f aca="true" t="shared" si="51" ref="X69:AI69">SUM(X6+X19+X25+X44+X56+X61+X64)</f>
        <v>849090399</v>
      </c>
      <c r="Y69" s="1567">
        <f t="shared" si="51"/>
        <v>831462399</v>
      </c>
      <c r="Z69" s="1568">
        <f t="shared" si="51"/>
        <v>1300000</v>
      </c>
      <c r="AA69" s="1569">
        <f t="shared" si="51"/>
        <v>7720000</v>
      </c>
      <c r="AB69" s="1568">
        <f t="shared" si="51"/>
        <v>6520000</v>
      </c>
      <c r="AC69" s="1570">
        <f t="shared" si="51"/>
        <v>2088000</v>
      </c>
      <c r="AD69" s="1566">
        <f t="shared" si="51"/>
        <v>1032923583</v>
      </c>
      <c r="AE69" s="1567">
        <f t="shared" si="51"/>
        <v>1014298572</v>
      </c>
      <c r="AF69" s="1568">
        <f t="shared" si="51"/>
        <v>2297011</v>
      </c>
      <c r="AG69" s="1569">
        <f t="shared" si="51"/>
        <v>7720000</v>
      </c>
      <c r="AH69" s="1568">
        <f t="shared" si="51"/>
        <v>6520000</v>
      </c>
      <c r="AI69" s="1570">
        <f t="shared" si="51"/>
        <v>2088000</v>
      </c>
      <c r="AJ69" s="1566">
        <f aca="true" t="shared" si="52" ref="AJ69:AO69">SUM(AJ6+AJ19+AJ25+AJ44+AJ56+AJ61+AJ64)</f>
        <v>1086340072</v>
      </c>
      <c r="AK69" s="1567">
        <f t="shared" si="52"/>
        <v>1060460321</v>
      </c>
      <c r="AL69" s="1568">
        <f t="shared" si="52"/>
        <v>2699733</v>
      </c>
      <c r="AM69" s="1569">
        <f t="shared" si="52"/>
        <v>8559591</v>
      </c>
      <c r="AN69" s="1568">
        <f t="shared" si="52"/>
        <v>11127274</v>
      </c>
      <c r="AO69" s="1570">
        <f t="shared" si="52"/>
        <v>3493153</v>
      </c>
      <c r="AP69" s="1566">
        <f aca="true" t="shared" si="53" ref="AP69:AU69">SUM(AP6+AP19+AP25+AP44+AP56+AP61+AP64)</f>
        <v>1056927224</v>
      </c>
      <c r="AQ69" s="1567">
        <f t="shared" si="53"/>
        <v>1032686495</v>
      </c>
      <c r="AR69" s="1568">
        <f t="shared" si="53"/>
        <v>2348753</v>
      </c>
      <c r="AS69" s="1569">
        <f t="shared" si="53"/>
        <v>8506901</v>
      </c>
      <c r="AT69" s="1568">
        <f t="shared" si="53"/>
        <v>10454205</v>
      </c>
      <c r="AU69" s="1570">
        <f t="shared" si="53"/>
        <v>2930870</v>
      </c>
      <c r="AV69" s="1613">
        <f t="shared" si="47"/>
        <v>97.29248245939694</v>
      </c>
      <c r="AW69" s="1613">
        <f t="shared" si="47"/>
        <v>97.38096509129076</v>
      </c>
      <c r="AX69" s="1613">
        <f aca="true" t="shared" si="54" ref="AX69:BA70">SUM(AR69/AL69)*100</f>
        <v>86.99945513130373</v>
      </c>
      <c r="AY69" s="1613">
        <f t="shared" si="54"/>
        <v>99.38443320481085</v>
      </c>
      <c r="AZ69" s="1613">
        <f t="shared" si="54"/>
        <v>93.95117797944043</v>
      </c>
      <c r="BA69" s="1613">
        <f t="shared" si="54"/>
        <v>83.90328164841334</v>
      </c>
    </row>
    <row r="70" spans="1:53" ht="23.25" customHeight="1" thickBot="1">
      <c r="A70" s="1709" t="s">
        <v>495</v>
      </c>
      <c r="B70" s="1730" t="s">
        <v>469</v>
      </c>
      <c r="C70" s="1730"/>
      <c r="D70" s="1712"/>
      <c r="E70" s="1731" t="s">
        <v>669</v>
      </c>
      <c r="F70" s="1612">
        <f aca="true" t="shared" si="55" ref="F70:AU70">SUM(F71)</f>
        <v>388728337</v>
      </c>
      <c r="G70" s="1732">
        <f t="shared" si="55"/>
        <v>9698337</v>
      </c>
      <c r="H70" s="1733">
        <f t="shared" si="55"/>
        <v>107907000</v>
      </c>
      <c r="I70" s="1734">
        <f t="shared" si="55"/>
        <v>53640000</v>
      </c>
      <c r="J70" s="1733">
        <f t="shared" si="55"/>
        <v>37678000</v>
      </c>
      <c r="K70" s="1735">
        <f t="shared" si="55"/>
        <v>179805000</v>
      </c>
      <c r="L70" s="1612">
        <f t="shared" si="55"/>
        <v>624231333</v>
      </c>
      <c r="M70" s="1732">
        <f t="shared" si="55"/>
        <v>230763496</v>
      </c>
      <c r="N70" s="1733">
        <f t="shared" si="55"/>
        <v>114508238</v>
      </c>
      <c r="O70" s="1734">
        <f t="shared" si="55"/>
        <v>54515579</v>
      </c>
      <c r="P70" s="1733">
        <f t="shared" si="55"/>
        <v>43541614</v>
      </c>
      <c r="Q70" s="1735">
        <f t="shared" si="55"/>
        <v>180902406</v>
      </c>
      <c r="R70" s="1612">
        <f t="shared" si="55"/>
        <v>624741128</v>
      </c>
      <c r="S70" s="1732">
        <f t="shared" si="55"/>
        <v>230763496</v>
      </c>
      <c r="T70" s="1733">
        <f t="shared" si="55"/>
        <v>114508238</v>
      </c>
      <c r="U70" s="1734">
        <f t="shared" si="55"/>
        <v>54515579</v>
      </c>
      <c r="V70" s="1733">
        <f t="shared" si="55"/>
        <v>44051409</v>
      </c>
      <c r="W70" s="1735">
        <f t="shared" si="55"/>
        <v>180902406</v>
      </c>
      <c r="X70" s="1612">
        <f t="shared" si="55"/>
        <v>635914731</v>
      </c>
      <c r="Y70" s="1732">
        <f t="shared" si="55"/>
        <v>230763496</v>
      </c>
      <c r="Z70" s="1733">
        <f t="shared" si="55"/>
        <v>118029314</v>
      </c>
      <c r="AA70" s="1734">
        <f t="shared" si="55"/>
        <v>59054088</v>
      </c>
      <c r="AB70" s="1733">
        <f t="shared" si="55"/>
        <v>45078331</v>
      </c>
      <c r="AC70" s="1735">
        <f t="shared" si="55"/>
        <v>182989502</v>
      </c>
      <c r="AD70" s="1612">
        <f t="shared" si="55"/>
        <v>637264427</v>
      </c>
      <c r="AE70" s="1732">
        <f t="shared" si="55"/>
        <v>230763496</v>
      </c>
      <c r="AF70" s="1733">
        <f t="shared" si="55"/>
        <v>119379010</v>
      </c>
      <c r="AG70" s="1734">
        <f t="shared" si="55"/>
        <v>59054088</v>
      </c>
      <c r="AH70" s="1733">
        <f t="shared" si="55"/>
        <v>45078331</v>
      </c>
      <c r="AI70" s="1735">
        <f t="shared" si="55"/>
        <v>182989502</v>
      </c>
      <c r="AJ70" s="1612">
        <f t="shared" si="55"/>
        <v>632962954</v>
      </c>
      <c r="AK70" s="1732">
        <f t="shared" si="55"/>
        <v>241062306</v>
      </c>
      <c r="AL70" s="1733">
        <f t="shared" si="55"/>
        <v>112926876</v>
      </c>
      <c r="AM70" s="1734">
        <f t="shared" si="55"/>
        <v>53457343</v>
      </c>
      <c r="AN70" s="1733">
        <f t="shared" si="55"/>
        <v>40062347</v>
      </c>
      <c r="AO70" s="1735">
        <f t="shared" si="55"/>
        <v>185454082</v>
      </c>
      <c r="AP70" s="1612">
        <f t="shared" si="55"/>
        <v>612962954</v>
      </c>
      <c r="AQ70" s="1732">
        <f t="shared" si="55"/>
        <v>221062306</v>
      </c>
      <c r="AR70" s="1733">
        <f t="shared" si="55"/>
        <v>112926876</v>
      </c>
      <c r="AS70" s="1734">
        <f t="shared" si="55"/>
        <v>53457343</v>
      </c>
      <c r="AT70" s="1733">
        <f t="shared" si="55"/>
        <v>40062347</v>
      </c>
      <c r="AU70" s="1735">
        <f t="shared" si="55"/>
        <v>185454082</v>
      </c>
      <c r="AV70" s="1571">
        <f t="shared" si="47"/>
        <v>96.84025741576022</v>
      </c>
      <c r="AW70" s="1571">
        <f t="shared" si="47"/>
        <v>91.70338974522213</v>
      </c>
      <c r="AX70" s="1571">
        <f t="shared" si="54"/>
        <v>100</v>
      </c>
      <c r="AY70" s="1571">
        <f t="shared" si="54"/>
        <v>100</v>
      </c>
      <c r="AZ70" s="1571">
        <f t="shared" si="54"/>
        <v>100</v>
      </c>
      <c r="BA70" s="1571">
        <f t="shared" si="54"/>
        <v>100</v>
      </c>
    </row>
    <row r="71" spans="1:53" s="1" customFormat="1" ht="12.75">
      <c r="A71" s="1736"/>
      <c r="B71" s="1737"/>
      <c r="C71" s="1737" t="s">
        <v>496</v>
      </c>
      <c r="D71" s="1738"/>
      <c r="E71" s="1739" t="s">
        <v>670</v>
      </c>
      <c r="F71" s="1636">
        <f>SUM(G71:K71)</f>
        <v>388728337</v>
      </c>
      <c r="G71" s="1637">
        <f>SUM(G72+G73+G75+G76+G77+G74)</f>
        <v>9698337</v>
      </c>
      <c r="H71" s="1638">
        <f>SUM(H72+H73+H75+H76+H77+H74)</f>
        <v>107907000</v>
      </c>
      <c r="I71" s="1639">
        <f>SUM(I72+I73+I75+I76+I77+I74)</f>
        <v>53640000</v>
      </c>
      <c r="J71" s="1638">
        <f>SUM(J72+J73+J75+J76+J77+J74)</f>
        <v>37678000</v>
      </c>
      <c r="K71" s="1640">
        <f>SUM(K72+K73+K75+K76+K77+K74)</f>
        <v>179805000</v>
      </c>
      <c r="L71" s="1636">
        <f>SUM(M71:Q71)</f>
        <v>624231333</v>
      </c>
      <c r="M71" s="1637">
        <f>SUM(M72+M73+M75+M76+M77+M74)</f>
        <v>230763496</v>
      </c>
      <c r="N71" s="1638">
        <f>SUM(N72+N73+N75+N76+N77+N74)</f>
        <v>114508238</v>
      </c>
      <c r="O71" s="1639">
        <f>SUM(O72+O73+O75+O76+O77+O74)</f>
        <v>54515579</v>
      </c>
      <c r="P71" s="1638">
        <f>SUM(P72+P73+P75+P76+P77+P74)</f>
        <v>43541614</v>
      </c>
      <c r="Q71" s="1640">
        <f>SUM(Q72+Q73+Q75+Q76+Q77+Q74)</f>
        <v>180902406</v>
      </c>
      <c r="R71" s="1636">
        <f>SUM(S71:W71)</f>
        <v>624741128</v>
      </c>
      <c r="S71" s="1637">
        <f>SUM(S72+S73+S75+S76+S77+S74)</f>
        <v>230763496</v>
      </c>
      <c r="T71" s="1638">
        <f>SUM(T72+T73+T75+T76+T77+T74)</f>
        <v>114508238</v>
      </c>
      <c r="U71" s="1639">
        <f>SUM(U72+U73+U75+U76+U77+U74)</f>
        <v>54515579</v>
      </c>
      <c r="V71" s="1638">
        <f>SUM(V72+V73+V75+V76+V77+V74)</f>
        <v>44051409</v>
      </c>
      <c r="W71" s="1640">
        <f>SUM(W72+W73+W75+W76+W77+W74)</f>
        <v>180902406</v>
      </c>
      <c r="X71" s="1636">
        <f>SUM(Y71:AC71)</f>
        <v>635914731</v>
      </c>
      <c r="Y71" s="1637">
        <f>SUM(Y72+Y73+Y75+Y76+Y77+Y74)</f>
        <v>230763496</v>
      </c>
      <c r="Z71" s="1638">
        <f>SUM(Z72+Z73+Z75+Z76+Z77+Z74)</f>
        <v>118029314</v>
      </c>
      <c r="AA71" s="1639">
        <f>SUM(AA72+AA73+AA75+AA76+AA77+AA74)</f>
        <v>59054088</v>
      </c>
      <c r="AB71" s="1638">
        <f>SUM(AB72+AB73+AB75+AB76+AB77+AB74)</f>
        <v>45078331</v>
      </c>
      <c r="AC71" s="1640">
        <f>SUM(AC72+AC73+AC75+AC76+AC77+AC74)</f>
        <v>182989502</v>
      </c>
      <c r="AD71" s="1636">
        <f>SUM(AE71:AI71)</f>
        <v>637264427</v>
      </c>
      <c r="AE71" s="1637">
        <f>SUM(AE72+AE73+AE75+AE76+AE77+AE74)</f>
        <v>230763496</v>
      </c>
      <c r="AF71" s="1638">
        <f>SUM(AF72+AF73+AF75+AF76+AF77+AF74)</f>
        <v>119379010</v>
      </c>
      <c r="AG71" s="1639">
        <f>SUM(AG72+AG73+AG75+AG76+AG77+AG74)</f>
        <v>59054088</v>
      </c>
      <c r="AH71" s="1638">
        <f>SUM(AH72+AH73+AH75+AH76+AH77+AH74)</f>
        <v>45078331</v>
      </c>
      <c r="AI71" s="1640">
        <f>SUM(AI72+AI73+AI75+AI76+AI77+AI74)</f>
        <v>182989502</v>
      </c>
      <c r="AJ71" s="1636">
        <f>SUM(AK71:AO71)</f>
        <v>632962954</v>
      </c>
      <c r="AK71" s="1637">
        <f>SUM(AK72+AK73+AK75+AK76+AK77+AK74)</f>
        <v>241062306</v>
      </c>
      <c r="AL71" s="1638">
        <f>SUM(AL72+AL73+AL75+AL76+AL77+AL74)</f>
        <v>112926876</v>
      </c>
      <c r="AM71" s="1639">
        <f>SUM(AM72+AM73+AM75+AM76+AM77+AM74)</f>
        <v>53457343</v>
      </c>
      <c r="AN71" s="1638">
        <f>SUM(AN72+AN73+AN75+AN76+AN77+AN74)</f>
        <v>40062347</v>
      </c>
      <c r="AO71" s="1640">
        <f>SUM(AO72+AO73+AO75+AO76+AO77+AO74)</f>
        <v>185454082</v>
      </c>
      <c r="AP71" s="1636">
        <f>SUM(AQ71:AU71)</f>
        <v>612962954</v>
      </c>
      <c r="AQ71" s="1637">
        <f>SUM(AQ72+AQ73+AQ75+AQ76+AQ77+AQ74)</f>
        <v>221062306</v>
      </c>
      <c r="AR71" s="1638">
        <f>SUM(AR72+AR73+AR75+AR76+AR77+AR74)</f>
        <v>112926876</v>
      </c>
      <c r="AS71" s="1639">
        <f>SUM(AS72+AS73+AS75+AS76+AS77+AS74)</f>
        <v>53457343</v>
      </c>
      <c r="AT71" s="1638">
        <f>SUM(AT72+AT73+AT75+AT76+AT77+AT74)</f>
        <v>40062347</v>
      </c>
      <c r="AU71" s="1640">
        <f>SUM(AU72+AU73+AU75+AU76+AU77+AU74)</f>
        <v>185454082</v>
      </c>
      <c r="AV71" s="1740">
        <f aca="true" t="shared" si="56" ref="AV71:AV76">SUM(AP71/AJ71)*100</f>
        <v>96.84025741576022</v>
      </c>
      <c r="AW71" s="1740">
        <f>SUM(AQ71/AK71)*100</f>
        <v>91.70338974522213</v>
      </c>
      <c r="AX71" s="1740">
        <f aca="true" t="shared" si="57" ref="AX71:AX76">SUM(AR71/AL71)*100</f>
        <v>100</v>
      </c>
      <c r="AY71" s="1740">
        <f aca="true" t="shared" si="58" ref="AY71:AY76">SUM(AS71/AM71)*100</f>
        <v>100</v>
      </c>
      <c r="AZ71" s="1740">
        <f aca="true" t="shared" si="59" ref="AZ71:AZ76">SUM(AT71/AN71)*100</f>
        <v>100</v>
      </c>
      <c r="BA71" s="1740">
        <f aca="true" t="shared" si="60" ref="BA71:BA76">SUM(AU71/AO71)*100</f>
        <v>100</v>
      </c>
    </row>
    <row r="72" spans="1:53" s="52" customFormat="1" ht="12.75">
      <c r="A72" s="1705"/>
      <c r="B72" s="1706"/>
      <c r="C72" s="1723"/>
      <c r="D72" s="1741" t="s">
        <v>496</v>
      </c>
      <c r="E72" s="1742" t="s">
        <v>506</v>
      </c>
      <c r="F72" s="1586">
        <f aca="true" t="shared" si="61" ref="F72:F77">SUM(G72:K72)</f>
        <v>0</v>
      </c>
      <c r="G72" s="1587"/>
      <c r="H72" s="1588"/>
      <c r="I72" s="1589"/>
      <c r="J72" s="1588"/>
      <c r="K72" s="1590"/>
      <c r="L72" s="1586">
        <f aca="true" t="shared" si="62" ref="L72:L77">SUM(M72:Q72)</f>
        <v>0</v>
      </c>
      <c r="M72" s="1587"/>
      <c r="N72" s="1588"/>
      <c r="O72" s="1589"/>
      <c r="P72" s="1588"/>
      <c r="Q72" s="1590"/>
      <c r="R72" s="1586">
        <f aca="true" t="shared" si="63" ref="R72:R77">SUM(S72:W72)</f>
        <v>0</v>
      </c>
      <c r="S72" s="1587"/>
      <c r="T72" s="1588"/>
      <c r="U72" s="1589"/>
      <c r="V72" s="1588"/>
      <c r="W72" s="1590"/>
      <c r="X72" s="1586">
        <f aca="true" t="shared" si="64" ref="X72:X77">SUM(Y72:AC72)</f>
        <v>0</v>
      </c>
      <c r="Y72" s="1587"/>
      <c r="Z72" s="1588"/>
      <c r="AA72" s="1589"/>
      <c r="AB72" s="1588"/>
      <c r="AC72" s="1590"/>
      <c r="AD72" s="1586">
        <f aca="true" t="shared" si="65" ref="AD72:AD77">SUM(AE72:AI72)</f>
        <v>0</v>
      </c>
      <c r="AE72" s="1587"/>
      <c r="AF72" s="1588"/>
      <c r="AG72" s="1589"/>
      <c r="AH72" s="1588"/>
      <c r="AI72" s="1590"/>
      <c r="AJ72" s="1586">
        <f aca="true" t="shared" si="66" ref="AJ72:AJ77">SUM(AK72:AO72)</f>
        <v>0</v>
      </c>
      <c r="AK72" s="1587"/>
      <c r="AL72" s="1588"/>
      <c r="AM72" s="1589"/>
      <c r="AN72" s="1588"/>
      <c r="AO72" s="1590"/>
      <c r="AP72" s="1586">
        <f aca="true" t="shared" si="67" ref="AP72:AP77">SUM(AQ72:AU72)</f>
        <v>0</v>
      </c>
      <c r="AQ72" s="1587"/>
      <c r="AR72" s="1588"/>
      <c r="AS72" s="1589"/>
      <c r="AT72" s="1588"/>
      <c r="AU72" s="1590"/>
      <c r="AV72" s="1591">
        <v>0</v>
      </c>
      <c r="AW72" s="1591">
        <v>0</v>
      </c>
      <c r="AX72" s="1591">
        <v>0</v>
      </c>
      <c r="AY72" s="1591">
        <v>0</v>
      </c>
      <c r="AZ72" s="1591">
        <v>0</v>
      </c>
      <c r="BA72" s="1591">
        <v>0</v>
      </c>
    </row>
    <row r="73" spans="1:53" s="52" customFormat="1" ht="12.75">
      <c r="A73" s="1705"/>
      <c r="B73" s="1706"/>
      <c r="C73" s="1723"/>
      <c r="D73" s="1741" t="s">
        <v>497</v>
      </c>
      <c r="E73" s="1743" t="s">
        <v>470</v>
      </c>
      <c r="F73" s="1586">
        <f t="shared" si="61"/>
        <v>0</v>
      </c>
      <c r="G73" s="1587"/>
      <c r="H73" s="1588"/>
      <c r="I73" s="1589"/>
      <c r="J73" s="1588"/>
      <c r="K73" s="1590"/>
      <c r="L73" s="1586">
        <f t="shared" si="62"/>
        <v>40700000</v>
      </c>
      <c r="M73" s="1587">
        <v>40700000</v>
      </c>
      <c r="N73" s="1588"/>
      <c r="O73" s="1589"/>
      <c r="P73" s="1588"/>
      <c r="Q73" s="1590"/>
      <c r="R73" s="1586">
        <f t="shared" si="63"/>
        <v>40700000</v>
      </c>
      <c r="S73" s="1587">
        <v>40700000</v>
      </c>
      <c r="T73" s="1588"/>
      <c r="U73" s="1589"/>
      <c r="V73" s="1588"/>
      <c r="W73" s="1590"/>
      <c r="X73" s="1586">
        <f t="shared" si="64"/>
        <v>40700000</v>
      </c>
      <c r="Y73" s="1587">
        <v>40700000</v>
      </c>
      <c r="Z73" s="1588"/>
      <c r="AA73" s="1589"/>
      <c r="AB73" s="1588"/>
      <c r="AC73" s="1590"/>
      <c r="AD73" s="1586">
        <f t="shared" si="65"/>
        <v>40700000</v>
      </c>
      <c r="AE73" s="1587">
        <v>40700000</v>
      </c>
      <c r="AF73" s="1588"/>
      <c r="AG73" s="1589"/>
      <c r="AH73" s="1588"/>
      <c r="AI73" s="1590"/>
      <c r="AJ73" s="1586">
        <f t="shared" si="66"/>
        <v>40700000</v>
      </c>
      <c r="AK73" s="1587">
        <v>40700000</v>
      </c>
      <c r="AL73" s="1588"/>
      <c r="AM73" s="1589"/>
      <c r="AN73" s="1588"/>
      <c r="AO73" s="1590"/>
      <c r="AP73" s="1586">
        <f t="shared" si="67"/>
        <v>20700000</v>
      </c>
      <c r="AQ73" s="1587">
        <v>20700000</v>
      </c>
      <c r="AR73" s="1588"/>
      <c r="AS73" s="1589"/>
      <c r="AT73" s="1588"/>
      <c r="AU73" s="1590"/>
      <c r="AV73" s="1591">
        <f t="shared" si="56"/>
        <v>50.859950859950864</v>
      </c>
      <c r="AW73" s="1591">
        <f>SUM(AQ73/AK73)*100</f>
        <v>50.859950859950864</v>
      </c>
      <c r="AX73" s="1591">
        <v>0</v>
      </c>
      <c r="AY73" s="1591">
        <v>0</v>
      </c>
      <c r="AZ73" s="1591">
        <v>0</v>
      </c>
      <c r="BA73" s="1591">
        <v>0</v>
      </c>
    </row>
    <row r="74" spans="1:53" s="52" customFormat="1" ht="12.75">
      <c r="A74" s="1705"/>
      <c r="B74" s="1706"/>
      <c r="C74" s="1723"/>
      <c r="D74" s="1741"/>
      <c r="E74" s="1743" t="s">
        <v>8</v>
      </c>
      <c r="F74" s="1586">
        <f t="shared" si="61"/>
        <v>0</v>
      </c>
      <c r="G74" s="1587"/>
      <c r="H74" s="1588"/>
      <c r="I74" s="1589"/>
      <c r="J74" s="1588"/>
      <c r="K74" s="1590"/>
      <c r="L74" s="1586">
        <f t="shared" si="62"/>
        <v>0</v>
      </c>
      <c r="M74" s="1587"/>
      <c r="N74" s="1588"/>
      <c r="O74" s="1589"/>
      <c r="P74" s="1588"/>
      <c r="Q74" s="1590"/>
      <c r="R74" s="1586">
        <f t="shared" si="63"/>
        <v>0</v>
      </c>
      <c r="S74" s="1587"/>
      <c r="T74" s="1588"/>
      <c r="U74" s="1589"/>
      <c r="V74" s="1588"/>
      <c r="W74" s="1590"/>
      <c r="X74" s="1586">
        <f t="shared" si="64"/>
        <v>0</v>
      </c>
      <c r="Y74" s="1587"/>
      <c r="Z74" s="1588"/>
      <c r="AA74" s="1589"/>
      <c r="AB74" s="1588"/>
      <c r="AC74" s="1590"/>
      <c r="AD74" s="1586">
        <f t="shared" si="65"/>
        <v>0</v>
      </c>
      <c r="AE74" s="1587"/>
      <c r="AF74" s="1588"/>
      <c r="AG74" s="1589"/>
      <c r="AH74" s="1588"/>
      <c r="AI74" s="1590"/>
      <c r="AJ74" s="1586">
        <f t="shared" si="66"/>
        <v>10298810</v>
      </c>
      <c r="AK74" s="1587">
        <v>10298810</v>
      </c>
      <c r="AL74" s="1588"/>
      <c r="AM74" s="1589"/>
      <c r="AN74" s="1588"/>
      <c r="AO74" s="1590"/>
      <c r="AP74" s="1586">
        <f t="shared" si="67"/>
        <v>10298810</v>
      </c>
      <c r="AQ74" s="1587">
        <v>10298810</v>
      </c>
      <c r="AR74" s="1588"/>
      <c r="AS74" s="1589"/>
      <c r="AT74" s="1588"/>
      <c r="AU74" s="1590"/>
      <c r="AV74" s="1591">
        <f t="shared" si="56"/>
        <v>100</v>
      </c>
      <c r="AW74" s="1591">
        <f>SUM(AQ74/AK74)*100</f>
        <v>100</v>
      </c>
      <c r="AX74" s="1591">
        <v>0</v>
      </c>
      <c r="AY74" s="1591">
        <v>0</v>
      </c>
      <c r="AZ74" s="1591">
        <v>0</v>
      </c>
      <c r="BA74" s="1591">
        <v>0</v>
      </c>
    </row>
    <row r="75" spans="1:53" s="52" customFormat="1" ht="12.75">
      <c r="A75" s="1705"/>
      <c r="B75" s="1706"/>
      <c r="C75" s="1723"/>
      <c r="D75" s="1741" t="s">
        <v>498</v>
      </c>
      <c r="E75" s="1742" t="s">
        <v>505</v>
      </c>
      <c r="F75" s="1586">
        <f t="shared" si="61"/>
        <v>9698337</v>
      </c>
      <c r="G75" s="1587">
        <v>9698337</v>
      </c>
      <c r="H75" s="1588"/>
      <c r="I75" s="1589"/>
      <c r="J75" s="1588"/>
      <c r="K75" s="1590"/>
      <c r="L75" s="1586">
        <f t="shared" si="62"/>
        <v>191221288</v>
      </c>
      <c r="M75" s="1587">
        <v>190063496</v>
      </c>
      <c r="N75" s="1588">
        <v>772193</v>
      </c>
      <c r="O75" s="1589">
        <v>175579</v>
      </c>
      <c r="P75" s="1588">
        <v>163614</v>
      </c>
      <c r="Q75" s="1590">
        <v>46406</v>
      </c>
      <c r="R75" s="1586">
        <f t="shared" si="63"/>
        <v>191221288</v>
      </c>
      <c r="S75" s="1587">
        <v>190063496</v>
      </c>
      <c r="T75" s="1588">
        <v>772193</v>
      </c>
      <c r="U75" s="1589">
        <v>175579</v>
      </c>
      <c r="V75" s="1588">
        <v>163614</v>
      </c>
      <c r="W75" s="1590">
        <v>46406</v>
      </c>
      <c r="X75" s="1586">
        <f t="shared" si="64"/>
        <v>191221288</v>
      </c>
      <c r="Y75" s="1587">
        <v>190063496</v>
      </c>
      <c r="Z75" s="1588">
        <v>772193</v>
      </c>
      <c r="AA75" s="1589">
        <v>175579</v>
      </c>
      <c r="AB75" s="1588">
        <v>163614</v>
      </c>
      <c r="AC75" s="1590">
        <v>46406</v>
      </c>
      <c r="AD75" s="1586">
        <f t="shared" si="65"/>
        <v>191221288</v>
      </c>
      <c r="AE75" s="1587">
        <v>190063496</v>
      </c>
      <c r="AF75" s="1588">
        <v>772193</v>
      </c>
      <c r="AG75" s="1589">
        <v>175579</v>
      </c>
      <c r="AH75" s="1588">
        <v>163614</v>
      </c>
      <c r="AI75" s="1590">
        <v>46406</v>
      </c>
      <c r="AJ75" s="1586">
        <f t="shared" si="66"/>
        <v>191221288</v>
      </c>
      <c r="AK75" s="1587">
        <v>190063496</v>
      </c>
      <c r="AL75" s="1588">
        <v>772193</v>
      </c>
      <c r="AM75" s="1589">
        <v>175579</v>
      </c>
      <c r="AN75" s="1588">
        <v>163614</v>
      </c>
      <c r="AO75" s="1590">
        <v>46406</v>
      </c>
      <c r="AP75" s="1586">
        <f t="shared" si="67"/>
        <v>191221288</v>
      </c>
      <c r="AQ75" s="1587">
        <v>190063496</v>
      </c>
      <c r="AR75" s="1588">
        <v>772193</v>
      </c>
      <c r="AS75" s="1589">
        <v>175579</v>
      </c>
      <c r="AT75" s="1588">
        <v>163614</v>
      </c>
      <c r="AU75" s="1590">
        <v>46406</v>
      </c>
      <c r="AV75" s="1591">
        <f t="shared" si="56"/>
        <v>100</v>
      </c>
      <c r="AW75" s="1591">
        <f>SUM(AQ75/AK75)*100</f>
        <v>100</v>
      </c>
      <c r="AX75" s="1591">
        <f t="shared" si="57"/>
        <v>100</v>
      </c>
      <c r="AY75" s="1591">
        <f t="shared" si="58"/>
        <v>100</v>
      </c>
      <c r="AZ75" s="1591">
        <f t="shared" si="59"/>
        <v>100</v>
      </c>
      <c r="BA75" s="1591">
        <f t="shared" si="60"/>
        <v>100</v>
      </c>
    </row>
    <row r="76" spans="1:53" s="52" customFormat="1" ht="12.75">
      <c r="A76" s="1707"/>
      <c r="B76" s="1708"/>
      <c r="C76" s="1728"/>
      <c r="D76" s="1744" t="s">
        <v>464</v>
      </c>
      <c r="E76" s="1745" t="s">
        <v>471</v>
      </c>
      <c r="F76" s="1586">
        <f t="shared" si="61"/>
        <v>379030000</v>
      </c>
      <c r="G76" s="1587"/>
      <c r="H76" s="1588">
        <v>107907000</v>
      </c>
      <c r="I76" s="1589">
        <v>53640000</v>
      </c>
      <c r="J76" s="1588">
        <v>37678000</v>
      </c>
      <c r="K76" s="1590">
        <v>179805000</v>
      </c>
      <c r="L76" s="1586">
        <f t="shared" si="62"/>
        <v>392310045</v>
      </c>
      <c r="M76" s="1587"/>
      <c r="N76" s="1588">
        <v>113736045</v>
      </c>
      <c r="O76" s="1589">
        <v>54340000</v>
      </c>
      <c r="P76" s="1588">
        <v>43378000</v>
      </c>
      <c r="Q76" s="1590">
        <v>180856000</v>
      </c>
      <c r="R76" s="1586">
        <f t="shared" si="63"/>
        <v>392819840</v>
      </c>
      <c r="S76" s="1587"/>
      <c r="T76" s="1588">
        <v>113736045</v>
      </c>
      <c r="U76" s="1589">
        <v>54340000</v>
      </c>
      <c r="V76" s="1588">
        <v>43887795</v>
      </c>
      <c r="W76" s="1590">
        <v>180856000</v>
      </c>
      <c r="X76" s="1586">
        <f t="shared" si="64"/>
        <v>403993443</v>
      </c>
      <c r="Y76" s="1587"/>
      <c r="Z76" s="1588">
        <v>117257121</v>
      </c>
      <c r="AA76" s="1589">
        <v>58878509</v>
      </c>
      <c r="AB76" s="1588">
        <v>44914717</v>
      </c>
      <c r="AC76" s="1590">
        <v>182943096</v>
      </c>
      <c r="AD76" s="1586">
        <f t="shared" si="65"/>
        <v>405343139</v>
      </c>
      <c r="AE76" s="1587"/>
      <c r="AF76" s="1588">
        <v>118606817</v>
      </c>
      <c r="AG76" s="1589">
        <v>58878509</v>
      </c>
      <c r="AH76" s="1588">
        <v>44914717</v>
      </c>
      <c r="AI76" s="1590">
        <v>182943096</v>
      </c>
      <c r="AJ76" s="1586">
        <f t="shared" si="66"/>
        <v>390742856</v>
      </c>
      <c r="AK76" s="1587"/>
      <c r="AL76" s="1588">
        <v>112154683</v>
      </c>
      <c r="AM76" s="1589">
        <v>53281764</v>
      </c>
      <c r="AN76" s="1588">
        <v>39898733</v>
      </c>
      <c r="AO76" s="1590">
        <v>185407676</v>
      </c>
      <c r="AP76" s="1586">
        <f t="shared" si="67"/>
        <v>390742856</v>
      </c>
      <c r="AQ76" s="1587"/>
      <c r="AR76" s="1588">
        <v>112154683</v>
      </c>
      <c r="AS76" s="1589">
        <v>53281764</v>
      </c>
      <c r="AT76" s="1588">
        <v>39898733</v>
      </c>
      <c r="AU76" s="1590">
        <v>185407676</v>
      </c>
      <c r="AV76" s="1591">
        <f t="shared" si="56"/>
        <v>100</v>
      </c>
      <c r="AW76" s="1591">
        <v>0</v>
      </c>
      <c r="AX76" s="1591">
        <f t="shared" si="57"/>
        <v>100</v>
      </c>
      <c r="AY76" s="1591">
        <f t="shared" si="58"/>
        <v>100</v>
      </c>
      <c r="AZ76" s="1591">
        <f t="shared" si="59"/>
        <v>100</v>
      </c>
      <c r="BA76" s="1591">
        <f t="shared" si="60"/>
        <v>100</v>
      </c>
    </row>
    <row r="77" spans="1:53" s="52" customFormat="1" ht="13.5" thickBot="1">
      <c r="A77" s="1707"/>
      <c r="B77" s="1708"/>
      <c r="C77" s="1746"/>
      <c r="D77" s="1744" t="s">
        <v>503</v>
      </c>
      <c r="E77" s="1745" t="s">
        <v>662</v>
      </c>
      <c r="F77" s="1601">
        <f t="shared" si="61"/>
        <v>0</v>
      </c>
      <c r="G77" s="1602"/>
      <c r="H77" s="1603"/>
      <c r="I77" s="1604"/>
      <c r="J77" s="1603"/>
      <c r="K77" s="1605"/>
      <c r="L77" s="1601">
        <f t="shared" si="62"/>
        <v>0</v>
      </c>
      <c r="M77" s="1602"/>
      <c r="N77" s="1603"/>
      <c r="O77" s="1604"/>
      <c r="P77" s="1603"/>
      <c r="Q77" s="1605"/>
      <c r="R77" s="1601">
        <f t="shared" si="63"/>
        <v>0</v>
      </c>
      <c r="S77" s="1602"/>
      <c r="T77" s="1603"/>
      <c r="U77" s="1604"/>
      <c r="V77" s="1603"/>
      <c r="W77" s="1605"/>
      <c r="X77" s="1601">
        <f t="shared" si="64"/>
        <v>0</v>
      </c>
      <c r="Y77" s="1602"/>
      <c r="Z77" s="1603"/>
      <c r="AA77" s="1604"/>
      <c r="AB77" s="1603"/>
      <c r="AC77" s="1605"/>
      <c r="AD77" s="1601">
        <f t="shared" si="65"/>
        <v>0</v>
      </c>
      <c r="AE77" s="1602"/>
      <c r="AF77" s="1603"/>
      <c r="AG77" s="1604"/>
      <c r="AH77" s="1603"/>
      <c r="AI77" s="1605"/>
      <c r="AJ77" s="1601">
        <f t="shared" si="66"/>
        <v>0</v>
      </c>
      <c r="AK77" s="1602"/>
      <c r="AL77" s="1603"/>
      <c r="AM77" s="1604"/>
      <c r="AN77" s="1603"/>
      <c r="AO77" s="1605"/>
      <c r="AP77" s="1601">
        <f t="shared" si="67"/>
        <v>0</v>
      </c>
      <c r="AQ77" s="1602"/>
      <c r="AR77" s="1603"/>
      <c r="AS77" s="1604"/>
      <c r="AT77" s="1603"/>
      <c r="AU77" s="1605"/>
      <c r="AV77" s="1606">
        <v>0</v>
      </c>
      <c r="AW77" s="1606">
        <v>0</v>
      </c>
      <c r="AX77" s="1606">
        <v>0</v>
      </c>
      <c r="AY77" s="1606">
        <v>0</v>
      </c>
      <c r="AZ77" s="1606">
        <v>0</v>
      </c>
      <c r="BA77" s="1606">
        <v>0</v>
      </c>
    </row>
    <row r="78" spans="1:53" s="2" customFormat="1" ht="20.25" customHeight="1" thickBot="1">
      <c r="A78" s="2211"/>
      <c r="B78" s="2212"/>
      <c r="C78" s="2212"/>
      <c r="D78" s="2213"/>
      <c r="E78" s="1747" t="s">
        <v>683</v>
      </c>
      <c r="F78" s="1748">
        <f aca="true" t="shared" si="68" ref="F78:Q78">SUM(F69+F70)</f>
        <v>1139783000</v>
      </c>
      <c r="G78" s="1749">
        <f t="shared" si="68"/>
        <v>744225000</v>
      </c>
      <c r="H78" s="1750">
        <f t="shared" si="68"/>
        <v>108607000</v>
      </c>
      <c r="I78" s="1751">
        <f t="shared" si="68"/>
        <v>61360000</v>
      </c>
      <c r="J78" s="1750">
        <f t="shared" si="68"/>
        <v>43698000</v>
      </c>
      <c r="K78" s="1752">
        <f t="shared" si="68"/>
        <v>181893000</v>
      </c>
      <c r="L78" s="1748">
        <f t="shared" si="68"/>
        <v>1384073006</v>
      </c>
      <c r="M78" s="1749">
        <f t="shared" si="68"/>
        <v>973577169</v>
      </c>
      <c r="N78" s="1750">
        <f t="shared" si="68"/>
        <v>115208238</v>
      </c>
      <c r="O78" s="1751">
        <f t="shared" si="68"/>
        <v>62235579</v>
      </c>
      <c r="P78" s="1750">
        <f t="shared" si="68"/>
        <v>50061614</v>
      </c>
      <c r="Q78" s="1752">
        <f t="shared" si="68"/>
        <v>182990406</v>
      </c>
      <c r="R78" s="1748">
        <f aca="true" t="shared" si="69" ref="R78:W78">SUM(R69+R70)</f>
        <v>1446612359</v>
      </c>
      <c r="S78" s="1749">
        <f t="shared" si="69"/>
        <v>1035006727</v>
      </c>
      <c r="T78" s="1750">
        <f t="shared" si="69"/>
        <v>115808238</v>
      </c>
      <c r="U78" s="1751">
        <f t="shared" si="69"/>
        <v>62235579</v>
      </c>
      <c r="V78" s="1750">
        <f t="shared" si="69"/>
        <v>50571409</v>
      </c>
      <c r="W78" s="1752">
        <f t="shared" si="69"/>
        <v>182990406</v>
      </c>
      <c r="X78" s="1748">
        <f aca="true" t="shared" si="70" ref="X78:AI78">SUM(X69+X70)</f>
        <v>1485005130</v>
      </c>
      <c r="Y78" s="1749">
        <f t="shared" si="70"/>
        <v>1062225895</v>
      </c>
      <c r="Z78" s="1750">
        <f t="shared" si="70"/>
        <v>119329314</v>
      </c>
      <c r="AA78" s="1751">
        <f t="shared" si="70"/>
        <v>66774088</v>
      </c>
      <c r="AB78" s="1750">
        <f t="shared" si="70"/>
        <v>51598331</v>
      </c>
      <c r="AC78" s="1752">
        <f t="shared" si="70"/>
        <v>185077502</v>
      </c>
      <c r="AD78" s="1748">
        <f t="shared" si="70"/>
        <v>1670188010</v>
      </c>
      <c r="AE78" s="1749">
        <f t="shared" si="70"/>
        <v>1245062068</v>
      </c>
      <c r="AF78" s="1750">
        <f t="shared" si="70"/>
        <v>121676021</v>
      </c>
      <c r="AG78" s="1751">
        <f t="shared" si="70"/>
        <v>66774088</v>
      </c>
      <c r="AH78" s="1750">
        <f t="shared" si="70"/>
        <v>51598331</v>
      </c>
      <c r="AI78" s="1752">
        <f t="shared" si="70"/>
        <v>185077502</v>
      </c>
      <c r="AJ78" s="1748">
        <f aca="true" t="shared" si="71" ref="AJ78:AO78">SUM(AJ69+AJ70)</f>
        <v>1719303026</v>
      </c>
      <c r="AK78" s="1749">
        <f t="shared" si="71"/>
        <v>1301522627</v>
      </c>
      <c r="AL78" s="1750">
        <f t="shared" si="71"/>
        <v>115626609</v>
      </c>
      <c r="AM78" s="1751">
        <f t="shared" si="71"/>
        <v>62016934</v>
      </c>
      <c r="AN78" s="1750">
        <f t="shared" si="71"/>
        <v>51189621</v>
      </c>
      <c r="AO78" s="1752">
        <f t="shared" si="71"/>
        <v>188947235</v>
      </c>
      <c r="AP78" s="1748">
        <f aca="true" t="shared" si="72" ref="AP78:AU78">SUM(AP69+AP70)</f>
        <v>1669890178</v>
      </c>
      <c r="AQ78" s="1749">
        <f t="shared" si="72"/>
        <v>1253748801</v>
      </c>
      <c r="AR78" s="1750">
        <f t="shared" si="72"/>
        <v>115275629</v>
      </c>
      <c r="AS78" s="1751">
        <f t="shared" si="72"/>
        <v>61964244</v>
      </c>
      <c r="AT78" s="1750">
        <f t="shared" si="72"/>
        <v>50516552</v>
      </c>
      <c r="AU78" s="1752">
        <f t="shared" si="72"/>
        <v>188384952</v>
      </c>
      <c r="AV78" s="1613">
        <f aca="true" t="shared" si="73" ref="AV78:BA78">SUM(AP78/AJ78)*100</f>
        <v>97.1259954032094</v>
      </c>
      <c r="AW78" s="1613">
        <f t="shared" si="73"/>
        <v>96.32938951586894</v>
      </c>
      <c r="AX78" s="1613">
        <f t="shared" si="73"/>
        <v>99.69645395377806</v>
      </c>
      <c r="AY78" s="1613">
        <f t="shared" si="73"/>
        <v>99.91503933425668</v>
      </c>
      <c r="AZ78" s="1613">
        <f t="shared" si="73"/>
        <v>98.68514556886444</v>
      </c>
      <c r="BA78" s="1613">
        <f t="shared" si="73"/>
        <v>99.70241268680115</v>
      </c>
    </row>
    <row r="79" spans="1:53" ht="13.5" thickBot="1">
      <c r="A79" s="1753"/>
      <c r="B79" s="1754"/>
      <c r="C79" s="1754"/>
      <c r="D79" s="1754"/>
      <c r="E79" s="1755" t="s">
        <v>471</v>
      </c>
      <c r="F79" s="1756">
        <f>SUM(G79:K79)</f>
        <v>-379030000</v>
      </c>
      <c r="G79" s="1757">
        <v>-379030000</v>
      </c>
      <c r="H79" s="1758"/>
      <c r="I79" s="1759"/>
      <c r="J79" s="1758"/>
      <c r="K79" s="1760"/>
      <c r="L79" s="1756">
        <f>SUM(M79:Q79)</f>
        <v>-392310045</v>
      </c>
      <c r="M79" s="1757">
        <v>-392310045</v>
      </c>
      <c r="N79" s="1758" t="s">
        <v>705</v>
      </c>
      <c r="O79" s="1759"/>
      <c r="P79" s="1758"/>
      <c r="Q79" s="1760"/>
      <c r="R79" s="1756">
        <f>SUM(S79:W79)</f>
        <v>-392819840</v>
      </c>
      <c r="S79" s="1757">
        <v>-392819840</v>
      </c>
      <c r="T79" s="1758" t="s">
        <v>705</v>
      </c>
      <c r="U79" s="1759"/>
      <c r="V79" s="1758"/>
      <c r="W79" s="1760"/>
      <c r="X79" s="1756">
        <f>SUM(Y79:AC79)</f>
        <v>-403993443</v>
      </c>
      <c r="Y79" s="1757">
        <v>-403993443</v>
      </c>
      <c r="Z79" s="1758" t="s">
        <v>705</v>
      </c>
      <c r="AA79" s="1759"/>
      <c r="AB79" s="1758"/>
      <c r="AC79" s="1760"/>
      <c r="AD79" s="1756">
        <f>SUM(AE79:AI79)</f>
        <v>-405343139</v>
      </c>
      <c r="AE79" s="1757">
        <v>-405343139</v>
      </c>
      <c r="AF79" s="1758" t="s">
        <v>705</v>
      </c>
      <c r="AG79" s="1759"/>
      <c r="AH79" s="1758"/>
      <c r="AI79" s="1760"/>
      <c r="AJ79" s="1756">
        <f>SUM(AK79:AO79)</f>
        <v>-390742856</v>
      </c>
      <c r="AK79" s="1757">
        <v>-390742856</v>
      </c>
      <c r="AL79" s="1758" t="s">
        <v>705</v>
      </c>
      <c r="AM79" s="1759"/>
      <c r="AN79" s="1758"/>
      <c r="AO79" s="1760"/>
      <c r="AP79" s="1756">
        <f>SUM(AQ79:AU79)</f>
        <v>-390742856</v>
      </c>
      <c r="AQ79" s="1757">
        <v>-390742856</v>
      </c>
      <c r="AR79" s="1758" t="s">
        <v>705</v>
      </c>
      <c r="AS79" s="1759"/>
      <c r="AT79" s="1758"/>
      <c r="AU79" s="1760"/>
      <c r="AV79" s="1606">
        <f>SUM(AP79/AJ79)*100</f>
        <v>100</v>
      </c>
      <c r="AW79" s="1606">
        <f>SUM(AQ79/AK79)*100</f>
        <v>100</v>
      </c>
      <c r="AX79" s="1606">
        <v>0</v>
      </c>
      <c r="AY79" s="1606">
        <v>0</v>
      </c>
      <c r="AZ79" s="1606">
        <v>0</v>
      </c>
      <c r="BA79" s="1606">
        <v>0</v>
      </c>
    </row>
    <row r="80" spans="1:53" s="2" customFormat="1" ht="20.25" customHeight="1" thickBot="1">
      <c r="A80" s="1761"/>
      <c r="B80" s="1762"/>
      <c r="C80" s="1762"/>
      <c r="D80" s="1762"/>
      <c r="E80" s="1763" t="s">
        <v>466</v>
      </c>
      <c r="F80" s="1612">
        <f aca="true" t="shared" si="74" ref="F80:K80">SUM(F78:F79)</f>
        <v>760753000</v>
      </c>
      <c r="G80" s="1732">
        <f t="shared" si="74"/>
        <v>365195000</v>
      </c>
      <c r="H80" s="1733">
        <f t="shared" si="74"/>
        <v>108607000</v>
      </c>
      <c r="I80" s="1734">
        <f t="shared" si="74"/>
        <v>61360000</v>
      </c>
      <c r="J80" s="1733">
        <f t="shared" si="74"/>
        <v>43698000</v>
      </c>
      <c r="K80" s="1735">
        <f t="shared" si="74"/>
        <v>181893000</v>
      </c>
      <c r="L80" s="1612">
        <f aca="true" t="shared" si="75" ref="L80:Q80">SUM(L78:L79)</f>
        <v>991762961</v>
      </c>
      <c r="M80" s="1732">
        <f t="shared" si="75"/>
        <v>581267124</v>
      </c>
      <c r="N80" s="1733">
        <f t="shared" si="75"/>
        <v>115208238</v>
      </c>
      <c r="O80" s="1734">
        <f t="shared" si="75"/>
        <v>62235579</v>
      </c>
      <c r="P80" s="1733">
        <f t="shared" si="75"/>
        <v>50061614</v>
      </c>
      <c r="Q80" s="1735">
        <f t="shared" si="75"/>
        <v>182990406</v>
      </c>
      <c r="R80" s="1612">
        <f aca="true" t="shared" si="76" ref="R80:W80">SUM(R78:R79)</f>
        <v>1053792519</v>
      </c>
      <c r="S80" s="1732">
        <f t="shared" si="76"/>
        <v>642186887</v>
      </c>
      <c r="T80" s="1733">
        <f t="shared" si="76"/>
        <v>115808238</v>
      </c>
      <c r="U80" s="1734">
        <f t="shared" si="76"/>
        <v>62235579</v>
      </c>
      <c r="V80" s="1733">
        <f t="shared" si="76"/>
        <v>50571409</v>
      </c>
      <c r="W80" s="1735">
        <f t="shared" si="76"/>
        <v>182990406</v>
      </c>
      <c r="X80" s="1612">
        <f aca="true" t="shared" si="77" ref="X80:AI80">SUM(X78:X79)</f>
        <v>1081011687</v>
      </c>
      <c r="Y80" s="1732">
        <f t="shared" si="77"/>
        <v>658232452</v>
      </c>
      <c r="Z80" s="1733">
        <f t="shared" si="77"/>
        <v>119329314</v>
      </c>
      <c r="AA80" s="1734">
        <f t="shared" si="77"/>
        <v>66774088</v>
      </c>
      <c r="AB80" s="1733">
        <f t="shared" si="77"/>
        <v>51598331</v>
      </c>
      <c r="AC80" s="1735">
        <f t="shared" si="77"/>
        <v>185077502</v>
      </c>
      <c r="AD80" s="1612">
        <f t="shared" si="77"/>
        <v>1264844871</v>
      </c>
      <c r="AE80" s="1732">
        <f t="shared" si="77"/>
        <v>839718929</v>
      </c>
      <c r="AF80" s="1733">
        <f t="shared" si="77"/>
        <v>121676021</v>
      </c>
      <c r="AG80" s="1734">
        <f t="shared" si="77"/>
        <v>66774088</v>
      </c>
      <c r="AH80" s="1733">
        <f t="shared" si="77"/>
        <v>51598331</v>
      </c>
      <c r="AI80" s="1735">
        <f t="shared" si="77"/>
        <v>185077502</v>
      </c>
      <c r="AJ80" s="1612">
        <f aca="true" t="shared" si="78" ref="AJ80:AO80">SUM(AJ78:AJ79)</f>
        <v>1328560170</v>
      </c>
      <c r="AK80" s="1732">
        <f t="shared" si="78"/>
        <v>910779771</v>
      </c>
      <c r="AL80" s="1733">
        <f t="shared" si="78"/>
        <v>115626609</v>
      </c>
      <c r="AM80" s="1734">
        <f t="shared" si="78"/>
        <v>62016934</v>
      </c>
      <c r="AN80" s="1733">
        <f t="shared" si="78"/>
        <v>51189621</v>
      </c>
      <c r="AO80" s="1735">
        <f t="shared" si="78"/>
        <v>188947235</v>
      </c>
      <c r="AP80" s="1612">
        <f aca="true" t="shared" si="79" ref="AP80:AU80">SUM(AP78:AP79)</f>
        <v>1279147322</v>
      </c>
      <c r="AQ80" s="1732">
        <f t="shared" si="79"/>
        <v>863005945</v>
      </c>
      <c r="AR80" s="1733">
        <f t="shared" si="79"/>
        <v>115275629</v>
      </c>
      <c r="AS80" s="1734">
        <f t="shared" si="79"/>
        <v>61964244</v>
      </c>
      <c r="AT80" s="1733">
        <f t="shared" si="79"/>
        <v>50516552</v>
      </c>
      <c r="AU80" s="1735">
        <f t="shared" si="79"/>
        <v>188384952</v>
      </c>
      <c r="AV80" s="1613">
        <f>SUM(AP80/AJ80)*100</f>
        <v>96.28072185846125</v>
      </c>
      <c r="AW80" s="1613">
        <f>SUM(AQ80/AK80)*100</f>
        <v>94.75462372780345</v>
      </c>
      <c r="AX80" s="1613">
        <f>SUM(AR80/AL80)*100</f>
        <v>99.69645395377806</v>
      </c>
      <c r="AY80" s="1613">
        <f>SUM(AS80/AM80)*100</f>
        <v>99.91503933425668</v>
      </c>
      <c r="AZ80" s="1613">
        <f>SUM(AT80/AN80)*100</f>
        <v>98.68514556886444</v>
      </c>
      <c r="BA80" s="1613">
        <f>SUM(AU80/AO80)*100</f>
        <v>99.70241268680115</v>
      </c>
    </row>
    <row r="81" spans="1:53" ht="13.5" thickBot="1">
      <c r="A81" s="1764"/>
      <c r="B81" s="1764"/>
      <c r="C81" s="1764"/>
      <c r="D81" s="1764"/>
      <c r="E81" s="1765"/>
      <c r="F81" s="1766"/>
      <c r="G81" s="1766"/>
      <c r="H81" s="1766"/>
      <c r="I81" s="1766"/>
      <c r="J81" s="1766"/>
      <c r="K81" s="1766"/>
      <c r="L81" s="1766"/>
      <c r="M81" s="1766"/>
      <c r="N81" s="1766"/>
      <c r="O81" s="1766"/>
      <c r="P81" s="1766"/>
      <c r="Q81" s="1766"/>
      <c r="R81" s="1766"/>
      <c r="S81" s="1766"/>
      <c r="T81" s="1766"/>
      <c r="U81" s="1766"/>
      <c r="V81" s="1766"/>
      <c r="W81" s="1766"/>
      <c r="X81" s="1766"/>
      <c r="Y81" s="1766"/>
      <c r="Z81" s="1766"/>
      <c r="AA81" s="1766"/>
      <c r="AB81" s="1766"/>
      <c r="AC81" s="1766"/>
      <c r="AD81" s="1766"/>
      <c r="AE81" s="1766"/>
      <c r="AF81" s="1766"/>
      <c r="AG81" s="1766"/>
      <c r="AH81" s="1766"/>
      <c r="AI81" s="1766"/>
      <c r="AJ81" s="1766"/>
      <c r="AK81" s="1766"/>
      <c r="AL81" s="1766"/>
      <c r="AM81" s="1766"/>
      <c r="AN81" s="1766"/>
      <c r="AO81" s="1766"/>
      <c r="AP81" s="1766"/>
      <c r="AQ81" s="1766"/>
      <c r="AR81" s="1766"/>
      <c r="AS81" s="1766"/>
      <c r="AT81" s="1766"/>
      <c r="AU81" s="1766"/>
      <c r="AV81" s="1766"/>
      <c r="AW81" s="1766"/>
      <c r="AX81" s="1766"/>
      <c r="AY81" s="1766"/>
      <c r="AZ81" s="1766"/>
      <c r="BA81" s="1766"/>
    </row>
    <row r="82" spans="1:53" ht="13.5" thickBot="1">
      <c r="A82" s="2205"/>
      <c r="B82" s="2206"/>
      <c r="C82" s="2206"/>
      <c r="D82" s="2207"/>
      <c r="E82" s="1310" t="s">
        <v>687</v>
      </c>
      <c r="F82" s="2199" t="s">
        <v>1</v>
      </c>
      <c r="G82" s="2200"/>
      <c r="H82" s="2200"/>
      <c r="I82" s="2200"/>
      <c r="J82" s="2200"/>
      <c r="K82" s="2201"/>
      <c r="L82" s="2199" t="s">
        <v>2</v>
      </c>
      <c r="M82" s="2200"/>
      <c r="N82" s="2200"/>
      <c r="O82" s="2200"/>
      <c r="P82" s="2200"/>
      <c r="Q82" s="2201"/>
      <c r="R82" s="2199" t="s">
        <v>1386</v>
      </c>
      <c r="S82" s="2200"/>
      <c r="T82" s="2200"/>
      <c r="U82" s="2200"/>
      <c r="V82" s="2200"/>
      <c r="W82" s="2201"/>
      <c r="X82" s="2199" t="s">
        <v>1396</v>
      </c>
      <c r="Y82" s="2200"/>
      <c r="Z82" s="2200"/>
      <c r="AA82" s="2200"/>
      <c r="AB82" s="2200"/>
      <c r="AC82" s="2201"/>
      <c r="AD82" s="2199" t="s">
        <v>1135</v>
      </c>
      <c r="AE82" s="2200"/>
      <c r="AF82" s="2200"/>
      <c r="AG82" s="2200"/>
      <c r="AH82" s="2200"/>
      <c r="AI82" s="2201"/>
      <c r="AJ82" s="2199" t="s">
        <v>1078</v>
      </c>
      <c r="AK82" s="2200"/>
      <c r="AL82" s="2200"/>
      <c r="AM82" s="2200"/>
      <c r="AN82" s="2200"/>
      <c r="AO82" s="2201"/>
      <c r="AP82" s="2199" t="s">
        <v>280</v>
      </c>
      <c r="AQ82" s="2200"/>
      <c r="AR82" s="2200"/>
      <c r="AS82" s="2200"/>
      <c r="AT82" s="2200"/>
      <c r="AU82" s="2201"/>
      <c r="AV82" s="2199" t="s">
        <v>280</v>
      </c>
      <c r="AW82" s="2200"/>
      <c r="AX82" s="2200"/>
      <c r="AY82" s="2200"/>
      <c r="AZ82" s="2200"/>
      <c r="BA82" s="2201"/>
    </row>
    <row r="83" spans="1:53" ht="13.5" thickBot="1">
      <c r="A83" s="2208" t="s">
        <v>472</v>
      </c>
      <c r="B83" s="2209"/>
      <c r="C83" s="2209"/>
      <c r="D83" s="2210"/>
      <c r="E83" s="1559" t="s">
        <v>1334</v>
      </c>
      <c r="F83" s="1560" t="s">
        <v>0</v>
      </c>
      <c r="G83" s="1557" t="s">
        <v>1349</v>
      </c>
      <c r="H83" s="142" t="s">
        <v>675</v>
      </c>
      <c r="I83" s="1557" t="s">
        <v>72</v>
      </c>
      <c r="J83" s="142" t="s">
        <v>2048</v>
      </c>
      <c r="K83" s="1558" t="s">
        <v>1343</v>
      </c>
      <c r="L83" s="1560" t="s">
        <v>0</v>
      </c>
      <c r="M83" s="1561" t="s">
        <v>1349</v>
      </c>
      <c r="N83" s="1557" t="s">
        <v>675</v>
      </c>
      <c r="O83" s="142" t="s">
        <v>72</v>
      </c>
      <c r="P83" s="1557" t="s">
        <v>2048</v>
      </c>
      <c r="Q83" s="362" t="s">
        <v>1343</v>
      </c>
      <c r="R83" s="1560" t="s">
        <v>0</v>
      </c>
      <c r="S83" s="1561" t="s">
        <v>1349</v>
      </c>
      <c r="T83" s="1557" t="s">
        <v>675</v>
      </c>
      <c r="U83" s="142" t="s">
        <v>72</v>
      </c>
      <c r="V83" s="1557" t="s">
        <v>2048</v>
      </c>
      <c r="W83" s="362" t="s">
        <v>1343</v>
      </c>
      <c r="X83" s="1560" t="s">
        <v>0</v>
      </c>
      <c r="Y83" s="1561" t="s">
        <v>1349</v>
      </c>
      <c r="Z83" s="1557" t="s">
        <v>675</v>
      </c>
      <c r="AA83" s="142" t="s">
        <v>72</v>
      </c>
      <c r="AB83" s="1557" t="s">
        <v>2048</v>
      </c>
      <c r="AC83" s="362" t="s">
        <v>1343</v>
      </c>
      <c r="AD83" s="1560" t="s">
        <v>0</v>
      </c>
      <c r="AE83" s="1561" t="s">
        <v>1349</v>
      </c>
      <c r="AF83" s="1557" t="s">
        <v>675</v>
      </c>
      <c r="AG83" s="142" t="s">
        <v>72</v>
      </c>
      <c r="AH83" s="1557" t="s">
        <v>2048</v>
      </c>
      <c r="AI83" s="362" t="s">
        <v>1343</v>
      </c>
      <c r="AJ83" s="1560" t="s">
        <v>0</v>
      </c>
      <c r="AK83" s="1561" t="s">
        <v>1349</v>
      </c>
      <c r="AL83" s="1557" t="s">
        <v>675</v>
      </c>
      <c r="AM83" s="142" t="s">
        <v>72</v>
      </c>
      <c r="AN83" s="1557" t="s">
        <v>2048</v>
      </c>
      <c r="AO83" s="362" t="s">
        <v>1343</v>
      </c>
      <c r="AP83" s="1560" t="s">
        <v>0</v>
      </c>
      <c r="AQ83" s="1561" t="s">
        <v>1349</v>
      </c>
      <c r="AR83" s="1557" t="s">
        <v>675</v>
      </c>
      <c r="AS83" s="142" t="s">
        <v>72</v>
      </c>
      <c r="AT83" s="1557" t="s">
        <v>2048</v>
      </c>
      <c r="AU83" s="362" t="s">
        <v>1343</v>
      </c>
      <c r="AV83" s="1560" t="s">
        <v>0</v>
      </c>
      <c r="AW83" s="1561" t="s">
        <v>1349</v>
      </c>
      <c r="AX83" s="1557" t="s">
        <v>675</v>
      </c>
      <c r="AY83" s="142" t="s">
        <v>72</v>
      </c>
      <c r="AZ83" s="1557" t="s">
        <v>2048</v>
      </c>
      <c r="BA83" s="362" t="s">
        <v>1343</v>
      </c>
    </row>
    <row r="84" spans="1:53" s="2" customFormat="1" ht="13.5" thickBot="1">
      <c r="A84" s="1699"/>
      <c r="B84" s="1767"/>
      <c r="C84" s="1767"/>
      <c r="D84" s="1768"/>
      <c r="E84" s="1769" t="s">
        <v>846</v>
      </c>
      <c r="F84" s="1612">
        <f>SUM(G84:K84)</f>
        <v>646424000</v>
      </c>
      <c r="G84" s="1770">
        <f>SUM(G85+G86+G87+G88+G89)</f>
        <v>252176000</v>
      </c>
      <c r="H84" s="1734">
        <f>SUM(H85+H86+H87+H88+H89)</f>
        <v>108607000</v>
      </c>
      <c r="I84" s="1733">
        <f>SUM(I85+I86+I87+I88+I89)</f>
        <v>61360000</v>
      </c>
      <c r="J84" s="1734">
        <f>SUM(J85+J86+J87+J88+J89)</f>
        <v>43698000</v>
      </c>
      <c r="K84" s="1771">
        <f>SUM(K85+K86+K87+K88+K89)</f>
        <v>180583000</v>
      </c>
      <c r="L84" s="1612">
        <f>SUM(M84:Q84)</f>
        <v>654895483</v>
      </c>
      <c r="M84" s="1732">
        <f>SUM(M85+M86+M87+M88+M89)</f>
        <v>254123483</v>
      </c>
      <c r="N84" s="1733">
        <f>SUM(N85+N86+N87+N88+N89)</f>
        <v>110131000</v>
      </c>
      <c r="O84" s="1734">
        <f>SUM(O85+O86+O87+O88+O89)</f>
        <v>61360000</v>
      </c>
      <c r="P84" s="1733">
        <f>SUM(P85+P86+P87+P88+P89)</f>
        <v>48698000</v>
      </c>
      <c r="Q84" s="1735">
        <f>SUM(Q85+Q86+Q87+Q88+Q89)</f>
        <v>180583000</v>
      </c>
      <c r="R84" s="1612">
        <f>SUM(S84:W84)</f>
        <v>713849190</v>
      </c>
      <c r="S84" s="1732">
        <f>SUM(S85+S86+S87+S88+S89)</f>
        <v>312567395</v>
      </c>
      <c r="T84" s="1733">
        <f>SUM(T85+T86+T87+T88+T89)</f>
        <v>110131000</v>
      </c>
      <c r="U84" s="1734">
        <f>SUM(U85+U86+U87+U88+U89)</f>
        <v>61360000</v>
      </c>
      <c r="V84" s="1733">
        <f>SUM(V85+V86+V87+V88+V89)</f>
        <v>49207795</v>
      </c>
      <c r="W84" s="1735">
        <f>SUM(W85+W86+W87+W88+W89)</f>
        <v>180583000</v>
      </c>
      <c r="X84" s="1612">
        <f>SUM(Y84:AC84)</f>
        <v>761706079</v>
      </c>
      <c r="Y84" s="1732">
        <f>SUM(Y85+Y86+Y87+Y88+Y89)</f>
        <v>349250681</v>
      </c>
      <c r="Z84" s="1733">
        <f>SUM(Z85+Z86+Z87+Z88+Z89)</f>
        <v>113652076</v>
      </c>
      <c r="AA84" s="1734">
        <f>SUM(AA85+AA86+AA87+AA88+AA89)</f>
        <v>65898509</v>
      </c>
      <c r="AB84" s="1733">
        <f>SUM(AB85+AB86+AB87+AB88+AB89)</f>
        <v>50234717</v>
      </c>
      <c r="AC84" s="1735">
        <f>SUM(AC85+AC86+AC87+AC88+AC89)</f>
        <v>182670096</v>
      </c>
      <c r="AD84" s="1612">
        <f>SUM(AE84:AI84)</f>
        <v>766877147</v>
      </c>
      <c r="AE84" s="1732">
        <f>SUM(AE85+AE86+AE87+AE88+AE89)</f>
        <v>353407272</v>
      </c>
      <c r="AF84" s="1733">
        <f>SUM(AF85+AF86+AF87+AF88+AF89)</f>
        <v>114666553</v>
      </c>
      <c r="AG84" s="1734">
        <f>SUM(AG85+AG86+AG87+AG88+AG89)</f>
        <v>65898509</v>
      </c>
      <c r="AH84" s="1733">
        <f>SUM(AH85+AH86+AH87+AH88+AH89)</f>
        <v>50234717</v>
      </c>
      <c r="AI84" s="1735">
        <f>SUM(AI85+AI86+AI87+AI88+AI89)</f>
        <v>182670096</v>
      </c>
      <c r="AJ84" s="1612">
        <f>SUM(AK84:AO84)</f>
        <v>754299158</v>
      </c>
      <c r="AK84" s="1732">
        <f>SUM(AK85+AK86+AK87+AK88+AK89)</f>
        <v>346207371</v>
      </c>
      <c r="AL84" s="1733">
        <f>SUM(AL85+AL86+AL87+AL88+AL89)</f>
        <v>110464182</v>
      </c>
      <c r="AM84" s="1734">
        <f>SUM(AM85+AM86+AM87+AM88+AM89)</f>
        <v>61442690</v>
      </c>
      <c r="AN84" s="1733">
        <f>SUM(AN85+AN86+AN87+AN88+AN89)</f>
        <v>48974261</v>
      </c>
      <c r="AO84" s="1735">
        <f>SUM(AO85+AO86+AO87+AO88+AO89)</f>
        <v>187210654</v>
      </c>
      <c r="AP84" s="1612">
        <f>SUM(AQ84:AU84)</f>
        <v>729996564</v>
      </c>
      <c r="AQ84" s="1732">
        <f>SUM(AQ85+AQ86+AQ87+AQ88+AQ89)</f>
        <v>324685211</v>
      </c>
      <c r="AR84" s="1733">
        <f>SUM(AR85+AR86+AR87+AR88+AR89)</f>
        <v>109591758</v>
      </c>
      <c r="AS84" s="1734">
        <f>SUM(AS85+AS86+AS87+AS88+AS89)</f>
        <v>60982934</v>
      </c>
      <c r="AT84" s="1733">
        <f>SUM(AT85+AT86+AT87+AT88+AT89)</f>
        <v>48158050</v>
      </c>
      <c r="AU84" s="1735">
        <f>SUM(AU85+AU86+AU87+AU88+AU89)</f>
        <v>186578611</v>
      </c>
      <c r="AV84" s="1571">
        <f aca="true" t="shared" si="80" ref="AV84:BA87">SUM(AP84/AJ84)*100</f>
        <v>96.77812261325631</v>
      </c>
      <c r="AW84" s="1571">
        <f t="shared" si="80"/>
        <v>93.78344835991375</v>
      </c>
      <c r="AX84" s="1571">
        <f t="shared" si="80"/>
        <v>99.21022001502713</v>
      </c>
      <c r="AY84" s="1571">
        <f t="shared" si="80"/>
        <v>99.25173197983356</v>
      </c>
      <c r="AZ84" s="1571">
        <f t="shared" si="80"/>
        <v>98.33338781773553</v>
      </c>
      <c r="BA84" s="1571">
        <f t="shared" si="80"/>
        <v>99.66238940653453</v>
      </c>
    </row>
    <row r="85" spans="1:53" ht="12.75">
      <c r="A85" s="1772" t="s">
        <v>676</v>
      </c>
      <c r="B85" s="1632">
        <v>1</v>
      </c>
      <c r="C85" s="1773"/>
      <c r="D85" s="1774"/>
      <c r="E85" s="1775" t="s">
        <v>473</v>
      </c>
      <c r="F85" s="1636">
        <f>SUM(G85:K85)</f>
        <v>304886000</v>
      </c>
      <c r="G85" s="1776">
        <v>63322000</v>
      </c>
      <c r="H85" s="1639">
        <v>65278000</v>
      </c>
      <c r="I85" s="1638">
        <v>39067000</v>
      </c>
      <c r="J85" s="1639">
        <v>22629000</v>
      </c>
      <c r="K85" s="1777">
        <v>114590000</v>
      </c>
      <c r="L85" s="1636">
        <f>SUM(M85:Q85)</f>
        <v>306206000</v>
      </c>
      <c r="M85" s="1637">
        <v>63442000</v>
      </c>
      <c r="N85" s="1638">
        <v>66478000</v>
      </c>
      <c r="O85" s="1639">
        <v>39067000</v>
      </c>
      <c r="P85" s="1638">
        <v>22629000</v>
      </c>
      <c r="Q85" s="1640">
        <v>114590000</v>
      </c>
      <c r="R85" s="1636">
        <f>SUM(S85:W85)</f>
        <v>343941000</v>
      </c>
      <c r="S85" s="1637">
        <v>101177000</v>
      </c>
      <c r="T85" s="1638">
        <v>66478000</v>
      </c>
      <c r="U85" s="1639">
        <v>39067000</v>
      </c>
      <c r="V85" s="1638">
        <v>22629000</v>
      </c>
      <c r="W85" s="1640">
        <v>114590000</v>
      </c>
      <c r="X85" s="1636">
        <f>SUM(Y85:AC85)</f>
        <v>374606507</v>
      </c>
      <c r="Y85" s="1637">
        <v>123175201</v>
      </c>
      <c r="Z85" s="1638">
        <v>69176798</v>
      </c>
      <c r="AA85" s="1639">
        <v>42640628</v>
      </c>
      <c r="AB85" s="1638">
        <v>23380498</v>
      </c>
      <c r="AC85" s="1640">
        <v>116233382</v>
      </c>
      <c r="AD85" s="1636">
        <f>SUM(AE85:AI85)</f>
        <v>374183367</v>
      </c>
      <c r="AE85" s="1637">
        <v>124521304</v>
      </c>
      <c r="AF85" s="1638">
        <v>69896555</v>
      </c>
      <c r="AG85" s="1639">
        <v>40151628</v>
      </c>
      <c r="AH85" s="1638">
        <v>23380498</v>
      </c>
      <c r="AI85" s="1640">
        <v>116233382</v>
      </c>
      <c r="AJ85" s="1636">
        <f>SUM(AK85:AO85)</f>
        <v>362036942</v>
      </c>
      <c r="AK85" s="1637">
        <v>119183602</v>
      </c>
      <c r="AL85" s="1638">
        <v>68750256</v>
      </c>
      <c r="AM85" s="1639">
        <v>37348418</v>
      </c>
      <c r="AN85" s="1638">
        <v>22551982</v>
      </c>
      <c r="AO85" s="1640">
        <v>114202684</v>
      </c>
      <c r="AP85" s="1636">
        <f>SUM(AQ85:AU85)</f>
        <v>362036939</v>
      </c>
      <c r="AQ85" s="1637">
        <v>119183602</v>
      </c>
      <c r="AR85" s="1638">
        <v>68750256</v>
      </c>
      <c r="AS85" s="1639">
        <v>37348418</v>
      </c>
      <c r="AT85" s="1638">
        <v>22551981</v>
      </c>
      <c r="AU85" s="1640">
        <v>114202682</v>
      </c>
      <c r="AV85" s="1591">
        <f t="shared" si="80"/>
        <v>99.99999917135528</v>
      </c>
      <c r="AW85" s="1591">
        <f t="shared" si="80"/>
        <v>100</v>
      </c>
      <c r="AX85" s="1591">
        <f t="shared" si="80"/>
        <v>100</v>
      </c>
      <c r="AY85" s="1591">
        <f t="shared" si="80"/>
        <v>100</v>
      </c>
      <c r="AZ85" s="1591">
        <f t="shared" si="80"/>
        <v>99.99999556579994</v>
      </c>
      <c r="BA85" s="1591">
        <f t="shared" si="80"/>
        <v>99.99999824872768</v>
      </c>
    </row>
    <row r="86" spans="1:53" ht="12.75">
      <c r="A86" s="1778" t="s">
        <v>676</v>
      </c>
      <c r="B86" s="1642">
        <v>2</v>
      </c>
      <c r="C86" s="1779"/>
      <c r="D86" s="1780"/>
      <c r="E86" s="1781" t="s">
        <v>474</v>
      </c>
      <c r="F86" s="1646">
        <f aca="true" t="shared" si="81" ref="F86:F120">SUM(G86:K86)</f>
        <v>74988000</v>
      </c>
      <c r="G86" s="1782">
        <v>12713000</v>
      </c>
      <c r="H86" s="1649">
        <v>16780000</v>
      </c>
      <c r="I86" s="1648">
        <v>10241000</v>
      </c>
      <c r="J86" s="1649">
        <v>5800000</v>
      </c>
      <c r="K86" s="1783">
        <v>29454000</v>
      </c>
      <c r="L86" s="1646">
        <f aca="true" t="shared" si="82" ref="L86:L105">SUM(M86:Q86)</f>
        <v>75344400</v>
      </c>
      <c r="M86" s="1647">
        <v>12745400</v>
      </c>
      <c r="N86" s="1648">
        <v>17104000</v>
      </c>
      <c r="O86" s="1649">
        <v>10241000</v>
      </c>
      <c r="P86" s="1648">
        <v>5800000</v>
      </c>
      <c r="Q86" s="1650">
        <v>29454000</v>
      </c>
      <c r="R86" s="1646">
        <f aca="true" t="shared" si="83" ref="R86:R105">SUM(S86:W86)</f>
        <v>80255400</v>
      </c>
      <c r="S86" s="1647">
        <v>17656400</v>
      </c>
      <c r="T86" s="1648">
        <v>17104000</v>
      </c>
      <c r="U86" s="1649">
        <v>10241000</v>
      </c>
      <c r="V86" s="1648">
        <v>5800000</v>
      </c>
      <c r="W86" s="1650">
        <v>29454000</v>
      </c>
      <c r="X86" s="1646">
        <f aca="true" t="shared" si="84" ref="X86:X105">SUM(Y86:AC86)</f>
        <v>88630590</v>
      </c>
      <c r="Y86" s="1647">
        <v>23597810</v>
      </c>
      <c r="Z86" s="1648">
        <v>17926278</v>
      </c>
      <c r="AA86" s="1649">
        <v>11205881</v>
      </c>
      <c r="AB86" s="1648">
        <v>6002907</v>
      </c>
      <c r="AC86" s="1650">
        <v>29897714</v>
      </c>
      <c r="AD86" s="1646">
        <f aca="true" t="shared" si="85" ref="AD86:AD105">SUM(AE86:AI86)</f>
        <v>88556814</v>
      </c>
      <c r="AE86" s="1647">
        <v>23961258</v>
      </c>
      <c r="AF86" s="1648">
        <v>18161054</v>
      </c>
      <c r="AG86" s="1649">
        <v>10533881</v>
      </c>
      <c r="AH86" s="1648">
        <v>6002907</v>
      </c>
      <c r="AI86" s="1650">
        <v>29897714</v>
      </c>
      <c r="AJ86" s="1646">
        <f aca="true" t="shared" si="86" ref="AJ86:AJ105">SUM(AK86:AO86)</f>
        <v>88734579</v>
      </c>
      <c r="AK86" s="1647">
        <v>22099059</v>
      </c>
      <c r="AL86" s="1648">
        <v>18414340</v>
      </c>
      <c r="AM86" s="1649">
        <v>9981286</v>
      </c>
      <c r="AN86" s="1648">
        <v>6080998</v>
      </c>
      <c r="AO86" s="1650">
        <v>32158896</v>
      </c>
      <c r="AP86" s="1646">
        <f aca="true" t="shared" si="87" ref="AP86:AP105">SUM(AQ86:AU86)</f>
        <v>88734579</v>
      </c>
      <c r="AQ86" s="1647">
        <v>22099059</v>
      </c>
      <c r="AR86" s="1648">
        <v>18414340</v>
      </c>
      <c r="AS86" s="1649">
        <v>9981286</v>
      </c>
      <c r="AT86" s="1648">
        <v>6080998</v>
      </c>
      <c r="AU86" s="1650">
        <v>32158896</v>
      </c>
      <c r="AV86" s="1591">
        <f t="shared" si="80"/>
        <v>100</v>
      </c>
      <c r="AW86" s="1591">
        <f t="shared" si="80"/>
        <v>100</v>
      </c>
      <c r="AX86" s="1591">
        <f t="shared" si="80"/>
        <v>100</v>
      </c>
      <c r="AY86" s="1591">
        <f t="shared" si="80"/>
        <v>100</v>
      </c>
      <c r="AZ86" s="1591">
        <f t="shared" si="80"/>
        <v>100</v>
      </c>
      <c r="BA86" s="1591">
        <f t="shared" si="80"/>
        <v>100</v>
      </c>
    </row>
    <row r="87" spans="1:53" ht="12.75">
      <c r="A87" s="1778" t="s">
        <v>676</v>
      </c>
      <c r="B87" s="1642">
        <v>3</v>
      </c>
      <c r="C87" s="1779"/>
      <c r="D87" s="1780"/>
      <c r="E87" s="1781" t="s">
        <v>475</v>
      </c>
      <c r="F87" s="1646">
        <f t="shared" si="81"/>
        <v>221560000</v>
      </c>
      <c r="G87" s="1782">
        <v>131151000</v>
      </c>
      <c r="H87" s="1649">
        <v>26549000</v>
      </c>
      <c r="I87" s="1648">
        <v>12052000</v>
      </c>
      <c r="J87" s="1649">
        <v>15269000</v>
      </c>
      <c r="K87" s="1783">
        <v>36539000</v>
      </c>
      <c r="L87" s="1646">
        <f t="shared" si="82"/>
        <v>227345083</v>
      </c>
      <c r="M87" s="1647">
        <v>131936083</v>
      </c>
      <c r="N87" s="1648">
        <v>26549000</v>
      </c>
      <c r="O87" s="1649">
        <v>12052000</v>
      </c>
      <c r="P87" s="1648">
        <v>20269000</v>
      </c>
      <c r="Q87" s="1650">
        <v>36539000</v>
      </c>
      <c r="R87" s="1646">
        <f t="shared" si="83"/>
        <v>232114166</v>
      </c>
      <c r="S87" s="1647">
        <v>136195371</v>
      </c>
      <c r="T87" s="1648">
        <v>26549000</v>
      </c>
      <c r="U87" s="1649">
        <v>12052000</v>
      </c>
      <c r="V87" s="1648">
        <v>20778795</v>
      </c>
      <c r="W87" s="1650">
        <v>36539000</v>
      </c>
      <c r="X87" s="1646">
        <f t="shared" si="84"/>
        <v>238305890</v>
      </c>
      <c r="Y87" s="1647">
        <v>142314578</v>
      </c>
      <c r="Z87" s="1648">
        <v>26549000</v>
      </c>
      <c r="AA87" s="1649">
        <v>12052000</v>
      </c>
      <c r="AB87" s="1648">
        <v>20851312</v>
      </c>
      <c r="AC87" s="1650">
        <v>36539000</v>
      </c>
      <c r="AD87" s="1646">
        <f t="shared" si="85"/>
        <v>241973874</v>
      </c>
      <c r="AE87" s="1647">
        <v>142761618</v>
      </c>
      <c r="AF87" s="1648">
        <v>26608944</v>
      </c>
      <c r="AG87" s="1649">
        <v>15213000</v>
      </c>
      <c r="AH87" s="1648">
        <v>20851312</v>
      </c>
      <c r="AI87" s="1650">
        <v>36539000</v>
      </c>
      <c r="AJ87" s="1646">
        <f t="shared" si="86"/>
        <v>241168245</v>
      </c>
      <c r="AK87" s="1647">
        <v>142565318</v>
      </c>
      <c r="AL87" s="1648">
        <v>23299586</v>
      </c>
      <c r="AM87" s="1649">
        <v>14112986</v>
      </c>
      <c r="AN87" s="1648">
        <v>20341281</v>
      </c>
      <c r="AO87" s="1650">
        <v>40849074</v>
      </c>
      <c r="AP87" s="1646">
        <f t="shared" si="87"/>
        <v>217389485</v>
      </c>
      <c r="AQ87" s="1647">
        <v>121566989</v>
      </c>
      <c r="AR87" s="1648">
        <v>22427162</v>
      </c>
      <c r="AS87" s="1649">
        <v>13653230</v>
      </c>
      <c r="AT87" s="1648">
        <v>19525071</v>
      </c>
      <c r="AU87" s="1650">
        <v>40217033</v>
      </c>
      <c r="AV87" s="1591">
        <f t="shared" si="80"/>
        <v>90.14017786628584</v>
      </c>
      <c r="AW87" s="1591">
        <f t="shared" si="80"/>
        <v>85.27108184895292</v>
      </c>
      <c r="AX87" s="1591">
        <f t="shared" si="80"/>
        <v>96.25562445615986</v>
      </c>
      <c r="AY87" s="1591">
        <f t="shared" si="80"/>
        <v>96.74231944961895</v>
      </c>
      <c r="AZ87" s="1591">
        <f t="shared" si="80"/>
        <v>95.98742085122367</v>
      </c>
      <c r="BA87" s="1591">
        <f t="shared" si="80"/>
        <v>98.45274093606136</v>
      </c>
    </row>
    <row r="88" spans="1:53" ht="12.75">
      <c r="A88" s="1778" t="s">
        <v>676</v>
      </c>
      <c r="B88" s="1642">
        <v>4</v>
      </c>
      <c r="C88" s="1779"/>
      <c r="D88" s="1780"/>
      <c r="E88" s="1781" t="s">
        <v>476</v>
      </c>
      <c r="F88" s="1646">
        <f t="shared" si="81"/>
        <v>12221000</v>
      </c>
      <c r="G88" s="1782">
        <v>12221000</v>
      </c>
      <c r="H88" s="1649">
        <v>0</v>
      </c>
      <c r="I88" s="1648">
        <v>0</v>
      </c>
      <c r="J88" s="1649">
        <v>0</v>
      </c>
      <c r="K88" s="1783">
        <v>0</v>
      </c>
      <c r="L88" s="1646">
        <f t="shared" si="82"/>
        <v>12221000</v>
      </c>
      <c r="M88" s="1647">
        <v>12221000</v>
      </c>
      <c r="N88" s="1648">
        <v>0</v>
      </c>
      <c r="O88" s="1649">
        <v>0</v>
      </c>
      <c r="P88" s="1648">
        <v>0</v>
      </c>
      <c r="Q88" s="1650">
        <v>0</v>
      </c>
      <c r="R88" s="1646">
        <f t="shared" si="83"/>
        <v>12221000</v>
      </c>
      <c r="S88" s="1647">
        <v>12221000</v>
      </c>
      <c r="T88" s="1648">
        <v>0</v>
      </c>
      <c r="U88" s="1649">
        <v>0</v>
      </c>
      <c r="V88" s="1648">
        <v>0</v>
      </c>
      <c r="W88" s="1650">
        <v>0</v>
      </c>
      <c r="X88" s="1646">
        <f t="shared" si="84"/>
        <v>13781200</v>
      </c>
      <c r="Y88" s="1647">
        <v>13781200</v>
      </c>
      <c r="Z88" s="1648">
        <v>0</v>
      </c>
      <c r="AA88" s="1649">
        <v>0</v>
      </c>
      <c r="AB88" s="1648">
        <v>0</v>
      </c>
      <c r="AC88" s="1650">
        <v>0</v>
      </c>
      <c r="AD88" s="1646">
        <f t="shared" si="85"/>
        <v>13781200</v>
      </c>
      <c r="AE88" s="1647">
        <v>13781200</v>
      </c>
      <c r="AF88" s="1648">
        <v>0</v>
      </c>
      <c r="AG88" s="1649">
        <v>0</v>
      </c>
      <c r="AH88" s="1648">
        <v>0</v>
      </c>
      <c r="AI88" s="1650">
        <v>0</v>
      </c>
      <c r="AJ88" s="1646">
        <f t="shared" si="86"/>
        <v>13977500</v>
      </c>
      <c r="AK88" s="1647">
        <v>13977500</v>
      </c>
      <c r="AL88" s="1648">
        <v>0</v>
      </c>
      <c r="AM88" s="1649">
        <v>0</v>
      </c>
      <c r="AN88" s="1648">
        <v>0</v>
      </c>
      <c r="AO88" s="1650">
        <v>0</v>
      </c>
      <c r="AP88" s="1646">
        <f t="shared" si="87"/>
        <v>13977500</v>
      </c>
      <c r="AQ88" s="1647">
        <v>13977500</v>
      </c>
      <c r="AR88" s="1648">
        <v>0</v>
      </c>
      <c r="AS88" s="1649">
        <v>0</v>
      </c>
      <c r="AT88" s="1648">
        <v>0</v>
      </c>
      <c r="AU88" s="1650">
        <v>0</v>
      </c>
      <c r="AV88" s="1591">
        <f aca="true" t="shared" si="88" ref="AV88:AW92">SUM(AP88/AJ88)*100</f>
        <v>100</v>
      </c>
      <c r="AW88" s="1591">
        <f t="shared" si="88"/>
        <v>100</v>
      </c>
      <c r="AX88" s="1591">
        <v>0</v>
      </c>
      <c r="AY88" s="1591">
        <v>0</v>
      </c>
      <c r="AZ88" s="1591">
        <v>0</v>
      </c>
      <c r="BA88" s="1591">
        <v>0</v>
      </c>
    </row>
    <row r="89" spans="1:53" ht="13.5" thickBot="1">
      <c r="A89" s="1784" t="s">
        <v>676</v>
      </c>
      <c r="B89" s="1785">
        <v>5</v>
      </c>
      <c r="C89" s="1786"/>
      <c r="D89" s="1787"/>
      <c r="E89" s="1788" t="s">
        <v>740</v>
      </c>
      <c r="F89" s="1789">
        <f t="shared" si="81"/>
        <v>32769000</v>
      </c>
      <c r="G89" s="1790">
        <v>32769000</v>
      </c>
      <c r="H89" s="1791">
        <v>0</v>
      </c>
      <c r="I89" s="1792">
        <v>0</v>
      </c>
      <c r="J89" s="1791">
        <v>0</v>
      </c>
      <c r="K89" s="1793">
        <v>0</v>
      </c>
      <c r="L89" s="1789">
        <f t="shared" si="82"/>
        <v>33779000</v>
      </c>
      <c r="M89" s="1794">
        <v>33779000</v>
      </c>
      <c r="N89" s="1792">
        <v>0</v>
      </c>
      <c r="O89" s="1791">
        <v>0</v>
      </c>
      <c r="P89" s="1792">
        <v>0</v>
      </c>
      <c r="Q89" s="1795">
        <v>0</v>
      </c>
      <c r="R89" s="1789">
        <f t="shared" si="83"/>
        <v>45317624</v>
      </c>
      <c r="S89" s="1794">
        <v>45317624</v>
      </c>
      <c r="T89" s="1792">
        <v>0</v>
      </c>
      <c r="U89" s="1791">
        <v>0</v>
      </c>
      <c r="V89" s="1792">
        <v>0</v>
      </c>
      <c r="W89" s="1795">
        <v>0</v>
      </c>
      <c r="X89" s="1789">
        <f t="shared" si="84"/>
        <v>46381892</v>
      </c>
      <c r="Y89" s="1794">
        <v>46381892</v>
      </c>
      <c r="Z89" s="1792">
        <v>0</v>
      </c>
      <c r="AA89" s="1791">
        <v>0</v>
      </c>
      <c r="AB89" s="1792">
        <v>0</v>
      </c>
      <c r="AC89" s="1795">
        <v>0</v>
      </c>
      <c r="AD89" s="1789">
        <f t="shared" si="85"/>
        <v>48381892</v>
      </c>
      <c r="AE89" s="1794">
        <v>48381892</v>
      </c>
      <c r="AF89" s="1792">
        <v>0</v>
      </c>
      <c r="AG89" s="1791">
        <v>0</v>
      </c>
      <c r="AH89" s="1792">
        <v>0</v>
      </c>
      <c r="AI89" s="1795">
        <v>0</v>
      </c>
      <c r="AJ89" s="1789">
        <f t="shared" si="86"/>
        <v>48381892</v>
      </c>
      <c r="AK89" s="1794">
        <v>48381892</v>
      </c>
      <c r="AL89" s="1792">
        <v>0</v>
      </c>
      <c r="AM89" s="1791">
        <v>0</v>
      </c>
      <c r="AN89" s="1792">
        <v>0</v>
      </c>
      <c r="AO89" s="1795">
        <v>0</v>
      </c>
      <c r="AP89" s="1789">
        <f t="shared" si="87"/>
        <v>47858061</v>
      </c>
      <c r="AQ89" s="1794">
        <v>47858061</v>
      </c>
      <c r="AR89" s="1792">
        <v>0</v>
      </c>
      <c r="AS89" s="1791">
        <v>0</v>
      </c>
      <c r="AT89" s="1792">
        <v>0</v>
      </c>
      <c r="AU89" s="1795">
        <v>0</v>
      </c>
      <c r="AV89" s="1606">
        <f t="shared" si="88"/>
        <v>98.91729947229017</v>
      </c>
      <c r="AW89" s="1606">
        <f t="shared" si="88"/>
        <v>98.91729947229017</v>
      </c>
      <c r="AX89" s="1606">
        <v>0</v>
      </c>
      <c r="AY89" s="1606">
        <v>0</v>
      </c>
      <c r="AZ89" s="1606">
        <v>0</v>
      </c>
      <c r="BA89" s="1606">
        <v>0</v>
      </c>
    </row>
    <row r="90" spans="1:53" s="2" customFormat="1" ht="26.25" thickBot="1">
      <c r="A90" s="1796"/>
      <c r="B90" s="1797"/>
      <c r="C90" s="1798"/>
      <c r="D90" s="1799"/>
      <c r="E90" s="1800" t="s">
        <v>1119</v>
      </c>
      <c r="F90" s="1612">
        <f>SUM(G90:K90)</f>
        <v>114329000</v>
      </c>
      <c r="G90" s="1770">
        <f>SUM(G92+G100+G105+G91)</f>
        <v>113019000</v>
      </c>
      <c r="H90" s="1734">
        <f>SUM(H92+H100+H105)</f>
        <v>0</v>
      </c>
      <c r="I90" s="1733">
        <f>SUM(I92+I100+I105)</f>
        <v>0</v>
      </c>
      <c r="J90" s="1734">
        <f>SUM(J92+J100+J105)</f>
        <v>0</v>
      </c>
      <c r="K90" s="1771">
        <f>SUM(K92+K100+K105)</f>
        <v>1310000</v>
      </c>
      <c r="L90" s="1612">
        <f t="shared" si="82"/>
        <v>286178218</v>
      </c>
      <c r="M90" s="1732">
        <f>SUM(M92+M100+M105+M91)</f>
        <v>276454381</v>
      </c>
      <c r="N90" s="1733">
        <f>SUM(N92+N100+N105)</f>
        <v>5077238</v>
      </c>
      <c r="O90" s="1734">
        <f>SUM(O92+O100+O105)</f>
        <v>875579</v>
      </c>
      <c r="P90" s="1733">
        <f>SUM(P92+P100+P105)</f>
        <v>1363614</v>
      </c>
      <c r="Q90" s="1735">
        <f>SUM(Q92+Q100+Q105)</f>
        <v>2407406</v>
      </c>
      <c r="R90" s="1612">
        <f t="shared" si="83"/>
        <v>289254069</v>
      </c>
      <c r="S90" s="1732">
        <f>SUM(S92+S100+S105+S91)</f>
        <v>278930232</v>
      </c>
      <c r="T90" s="1733">
        <f>SUM(T92+T100+T105)</f>
        <v>5677238</v>
      </c>
      <c r="U90" s="1734">
        <f>SUM(U92+U100+U105)</f>
        <v>875579</v>
      </c>
      <c r="V90" s="1733">
        <f>SUM(V92+V100+V105)</f>
        <v>1363614</v>
      </c>
      <c r="W90" s="1735">
        <f>SUM(W92+W100+W105)</f>
        <v>2407406</v>
      </c>
      <c r="X90" s="1612">
        <f t="shared" si="84"/>
        <v>268616348</v>
      </c>
      <c r="Y90" s="1732">
        <f>SUM(Y92+Y100+Y105+Y91)</f>
        <v>258292511</v>
      </c>
      <c r="Z90" s="1733">
        <f>SUM(Z92+Z100+Z105)</f>
        <v>5677238</v>
      </c>
      <c r="AA90" s="1734">
        <f>SUM(AA92+AA100+AA105)</f>
        <v>875579</v>
      </c>
      <c r="AB90" s="1733">
        <f>SUM(AB92+AB100+AB105)</f>
        <v>1363614</v>
      </c>
      <c r="AC90" s="1735">
        <f>SUM(AC92+AC100+AC105)</f>
        <v>2407406</v>
      </c>
      <c r="AD90" s="1612">
        <f t="shared" si="85"/>
        <v>247278464</v>
      </c>
      <c r="AE90" s="1732">
        <f>SUM(AE92+AE100+AE105+AE91)</f>
        <v>235622397</v>
      </c>
      <c r="AF90" s="1733">
        <f>SUM(AF92+AF100+AF105)</f>
        <v>7009468</v>
      </c>
      <c r="AG90" s="1734">
        <f>SUM(AG92+AG100+AG105)</f>
        <v>875579</v>
      </c>
      <c r="AH90" s="1733">
        <f>SUM(AH92+AH100+AH105)</f>
        <v>1363614</v>
      </c>
      <c r="AI90" s="1735">
        <f>SUM(AI92+AI100+AI105)</f>
        <v>2407406</v>
      </c>
      <c r="AJ90" s="1612">
        <f t="shared" si="86"/>
        <v>323571752</v>
      </c>
      <c r="AK90" s="1732">
        <f>SUM(AK92+AK100+AK105+AK91)</f>
        <v>313883140</v>
      </c>
      <c r="AL90" s="1733">
        <f>SUM(AL92+AL100+AL105)</f>
        <v>5162427</v>
      </c>
      <c r="AM90" s="1734">
        <f>SUM(AM92+AM100+AM105)</f>
        <v>574244</v>
      </c>
      <c r="AN90" s="1733">
        <f>SUM(AN92+AN100+AN105)</f>
        <v>2215360</v>
      </c>
      <c r="AO90" s="1735">
        <f>SUM(AO92+AO100+AO105)</f>
        <v>1736581</v>
      </c>
      <c r="AP90" s="1612">
        <f t="shared" si="87"/>
        <v>149204725</v>
      </c>
      <c r="AQ90" s="1732">
        <f>SUM(AQ92+AQ100+AQ105+AQ91)</f>
        <v>139516113</v>
      </c>
      <c r="AR90" s="1733">
        <f>SUM(AR92+AR100+AR105)</f>
        <v>5162427</v>
      </c>
      <c r="AS90" s="1734">
        <f>SUM(AS92+AS100+AS105)</f>
        <v>574244</v>
      </c>
      <c r="AT90" s="1733">
        <f>SUM(AT92+AT100+AT105)</f>
        <v>2215360</v>
      </c>
      <c r="AU90" s="1735">
        <f>SUM(AU92+AU100+AU105)</f>
        <v>1736581</v>
      </c>
      <c r="AV90" s="1613">
        <f t="shared" si="88"/>
        <v>46.11178944940781</v>
      </c>
      <c r="AW90" s="1613">
        <f t="shared" si="88"/>
        <v>44.448425296114976</v>
      </c>
      <c r="AX90" s="1613">
        <f>SUM(AR90/AL90)*100</f>
        <v>100</v>
      </c>
      <c r="AY90" s="1613">
        <f>SUM(AS90/AM90)*100</f>
        <v>100</v>
      </c>
      <c r="AZ90" s="1613">
        <f>SUM(AT90/AN90)*100</f>
        <v>100</v>
      </c>
      <c r="BA90" s="1613">
        <f>SUM(AU90/AO90)*100</f>
        <v>100</v>
      </c>
    </row>
    <row r="91" spans="1:53" s="48" customFormat="1" ht="18.75" customHeight="1">
      <c r="A91" s="1801" t="s">
        <v>676</v>
      </c>
      <c r="B91" s="1632">
        <v>5</v>
      </c>
      <c r="C91" s="1802"/>
      <c r="D91" s="1774"/>
      <c r="E91" s="1775" t="s">
        <v>1345</v>
      </c>
      <c r="F91" s="1636">
        <f t="shared" si="81"/>
        <v>6444000</v>
      </c>
      <c r="G91" s="1776">
        <v>6444000</v>
      </c>
      <c r="H91" s="1639">
        <v>0</v>
      </c>
      <c r="I91" s="1638">
        <v>0</v>
      </c>
      <c r="J91" s="1639">
        <v>0</v>
      </c>
      <c r="K91" s="1777">
        <v>0</v>
      </c>
      <c r="L91" s="1636">
        <f t="shared" si="82"/>
        <v>114062511</v>
      </c>
      <c r="M91" s="1637">
        <v>114062511</v>
      </c>
      <c r="N91" s="1638">
        <v>0</v>
      </c>
      <c r="O91" s="1639">
        <v>0</v>
      </c>
      <c r="P91" s="1638">
        <v>0</v>
      </c>
      <c r="Q91" s="1640">
        <v>0</v>
      </c>
      <c r="R91" s="1636">
        <f t="shared" si="83"/>
        <v>78208922</v>
      </c>
      <c r="S91" s="1637">
        <v>78208922</v>
      </c>
      <c r="T91" s="1638">
        <v>0</v>
      </c>
      <c r="U91" s="1639">
        <v>0</v>
      </c>
      <c r="V91" s="1638">
        <v>0</v>
      </c>
      <c r="W91" s="1640">
        <v>0</v>
      </c>
      <c r="X91" s="1636">
        <f t="shared" si="84"/>
        <v>44606519</v>
      </c>
      <c r="Y91" s="1637">
        <v>44606519</v>
      </c>
      <c r="Z91" s="1638">
        <v>0</v>
      </c>
      <c r="AA91" s="1639">
        <v>0</v>
      </c>
      <c r="AB91" s="1638">
        <v>0</v>
      </c>
      <c r="AC91" s="1640">
        <v>0</v>
      </c>
      <c r="AD91" s="1636">
        <f t="shared" si="85"/>
        <v>15862571</v>
      </c>
      <c r="AE91" s="1637">
        <v>15862571</v>
      </c>
      <c r="AF91" s="1638">
        <v>0</v>
      </c>
      <c r="AG91" s="1639">
        <v>0</v>
      </c>
      <c r="AH91" s="1638">
        <v>0</v>
      </c>
      <c r="AI91" s="1640">
        <v>0</v>
      </c>
      <c r="AJ91" s="1636">
        <f t="shared" si="86"/>
        <v>96924109</v>
      </c>
      <c r="AK91" s="1637">
        <v>96924109</v>
      </c>
      <c r="AL91" s="1638">
        <v>0</v>
      </c>
      <c r="AM91" s="1639">
        <v>0</v>
      </c>
      <c r="AN91" s="1638">
        <v>0</v>
      </c>
      <c r="AO91" s="1640">
        <v>0</v>
      </c>
      <c r="AP91" s="1636">
        <f t="shared" si="87"/>
        <v>0</v>
      </c>
      <c r="AQ91" s="1637"/>
      <c r="AR91" s="1638">
        <v>0</v>
      </c>
      <c r="AS91" s="1639">
        <v>0</v>
      </c>
      <c r="AT91" s="1638">
        <v>0</v>
      </c>
      <c r="AU91" s="1640">
        <v>0</v>
      </c>
      <c r="AV91" s="1740">
        <f t="shared" si="88"/>
        <v>0</v>
      </c>
      <c r="AW91" s="1740">
        <f t="shared" si="88"/>
        <v>0</v>
      </c>
      <c r="AX91" s="1740">
        <v>0</v>
      </c>
      <c r="AY91" s="1740">
        <v>0</v>
      </c>
      <c r="AZ91" s="1740">
        <v>0</v>
      </c>
      <c r="BA91" s="1740">
        <v>0</v>
      </c>
    </row>
    <row r="92" spans="1:53" ht="21" customHeight="1" thickBot="1">
      <c r="A92" s="1803" t="s">
        <v>676</v>
      </c>
      <c r="B92" s="1679">
        <v>6</v>
      </c>
      <c r="C92" s="1804"/>
      <c r="D92" s="1805"/>
      <c r="E92" s="1806" t="s">
        <v>2172</v>
      </c>
      <c r="F92" s="1566">
        <f>SUM(G92:K92)</f>
        <v>76134000</v>
      </c>
      <c r="G92" s="1807">
        <f>SUM(G93+G94+G95+G96+G97+G98+G99)</f>
        <v>75474000</v>
      </c>
      <c r="H92" s="1569">
        <f>SUM(H93+H94+H95+H96+H97+H98+H99)</f>
        <v>0</v>
      </c>
      <c r="I92" s="1568">
        <f>SUM(I93+I94+I95+I96+I97+I98+I99)</f>
        <v>0</v>
      </c>
      <c r="J92" s="1569">
        <f>SUM(J93+J94+J95+J96+J97+J98+J99)</f>
        <v>0</v>
      </c>
      <c r="K92" s="1808">
        <f>SUM(K93+K94+K95+K96+K97+K98+K99)</f>
        <v>660000</v>
      </c>
      <c r="L92" s="1566">
        <f t="shared" si="82"/>
        <v>115728754</v>
      </c>
      <c r="M92" s="1567">
        <f>SUM(M93+M94+M95+M96+M97+M98+M99)</f>
        <v>106654917</v>
      </c>
      <c r="N92" s="1568">
        <f>SUM(N93+N94+N95+N96+N97+N98+N99)</f>
        <v>5077238</v>
      </c>
      <c r="O92" s="1569">
        <f>SUM(O93+O94+O95+O96+O97+O98+O99)</f>
        <v>875579</v>
      </c>
      <c r="P92" s="1568">
        <f>SUM(P93+P94+P95+P96+P97+P98+P99)</f>
        <v>1363614</v>
      </c>
      <c r="Q92" s="1570">
        <f>SUM(Q93+Q94+Q95+Q96+Q97+Q98+Q99)</f>
        <v>1757406</v>
      </c>
      <c r="R92" s="1566">
        <f t="shared" si="83"/>
        <v>128922654</v>
      </c>
      <c r="S92" s="1567">
        <f>SUM(S93+S94+S95+S96+S97+S98+S99)</f>
        <v>118598817</v>
      </c>
      <c r="T92" s="1568">
        <f>SUM(T93+T94+T95+T96+T97+T98+T99)</f>
        <v>5677238</v>
      </c>
      <c r="U92" s="1569">
        <f>SUM(U93+U94+U95+U96+U97+U98+U99)</f>
        <v>875579</v>
      </c>
      <c r="V92" s="1568">
        <f>SUM(V93+V94+V95+V96+V97+V98+V99)</f>
        <v>1363614</v>
      </c>
      <c r="W92" s="1570">
        <f>SUM(W93+W94+W95+W96+W97+W98+W99)</f>
        <v>2407406</v>
      </c>
      <c r="X92" s="1566">
        <f t="shared" si="84"/>
        <v>138587336</v>
      </c>
      <c r="Y92" s="1567">
        <f>SUM(Y93+Y94+Y95+Y96+Y97+Y98+Y99)</f>
        <v>128263499</v>
      </c>
      <c r="Z92" s="1568">
        <f>SUM(Z93+Z94+Z95+Z96+Z97+Z98+Z99)</f>
        <v>5677238</v>
      </c>
      <c r="AA92" s="1569">
        <f>SUM(AA93+AA94+AA95+AA96+AA97+AA98+AA99)</f>
        <v>875579</v>
      </c>
      <c r="AB92" s="1568">
        <f>SUM(AB93+AB94+AB95+AB96+AB97+AB98+AB99)</f>
        <v>1363614</v>
      </c>
      <c r="AC92" s="1570">
        <f>SUM(AC93+AC94+AC95+AC96+AC97+AC98+AC99)</f>
        <v>2407406</v>
      </c>
      <c r="AD92" s="1566">
        <f t="shared" si="85"/>
        <v>139919566</v>
      </c>
      <c r="AE92" s="1567">
        <f>SUM(AE93+AE94+AE95+AE96+AE97+AE98+AE99)</f>
        <v>128263499</v>
      </c>
      <c r="AF92" s="1568">
        <f>SUM(AF93+AF94+AF95+AF96+AF97+AF98+AF99)</f>
        <v>7009468</v>
      </c>
      <c r="AG92" s="1569">
        <f>SUM(AG93+AG94+AG95+AG96+AG97+AG98+AG99)</f>
        <v>875579</v>
      </c>
      <c r="AH92" s="1568">
        <f>SUM(AH93+AH94+AH95+AH96+AH97+AH98+AH99)</f>
        <v>1363614</v>
      </c>
      <c r="AI92" s="1570">
        <f>SUM(AI93+AI94+AI95+AI96+AI97+AI98+AI99)</f>
        <v>2407406</v>
      </c>
      <c r="AJ92" s="1566">
        <f t="shared" si="86"/>
        <v>135151316</v>
      </c>
      <c r="AK92" s="1567">
        <f>SUM(AK93+AK94+AK95+AK96+AK97+AK98+AK99)</f>
        <v>125462704</v>
      </c>
      <c r="AL92" s="1568">
        <f>SUM(AL93+AL94+AL95+AL96+AL97+AL98+AL99)</f>
        <v>5162427</v>
      </c>
      <c r="AM92" s="1569">
        <f>SUM(AM93+AM94+AM95+AM96+AM97+AM98+AM99)</f>
        <v>574244</v>
      </c>
      <c r="AN92" s="1568">
        <f>SUM(AN93+AN94+AN95+AN96+AN97+AN98+AN99)</f>
        <v>2215360</v>
      </c>
      <c r="AO92" s="1570">
        <f>SUM(AO93+AO94+AO95+AO96+AO97+AO98+AO99)</f>
        <v>1736581</v>
      </c>
      <c r="AP92" s="1566">
        <f t="shared" si="87"/>
        <v>112703035</v>
      </c>
      <c r="AQ92" s="1567">
        <f>SUM(AQ93+AQ94+AQ95+AQ96+AQ97+AQ98+AQ99)</f>
        <v>103014423</v>
      </c>
      <c r="AR92" s="1568">
        <f>SUM(AR93+AR94+AR95+AR96+AR97+AR98+AR99)</f>
        <v>5162427</v>
      </c>
      <c r="AS92" s="1569">
        <f>SUM(AS93+AS94+AS95+AS96+AS97+AS98+AS99)</f>
        <v>574244</v>
      </c>
      <c r="AT92" s="1568">
        <f>SUM(AT93+AT94+AT95+AT96+AT97+AT98+AT99)</f>
        <v>2215360</v>
      </c>
      <c r="AU92" s="1570">
        <f>SUM(AU93+AU94+AU95+AU96+AU97+AU98+AU99)</f>
        <v>1736581</v>
      </c>
      <c r="AV92" s="1571">
        <f t="shared" si="88"/>
        <v>83.39026088358622</v>
      </c>
      <c r="AW92" s="1571">
        <f t="shared" si="88"/>
        <v>82.10760625723482</v>
      </c>
      <c r="AX92" s="1571">
        <f>SUM(AR92/AL92)*100</f>
        <v>100</v>
      </c>
      <c r="AY92" s="1571">
        <f>SUM(AS92/AM92)*100</f>
        <v>100</v>
      </c>
      <c r="AZ92" s="1571">
        <f>SUM(AT92/AN92)*100</f>
        <v>100</v>
      </c>
      <c r="BA92" s="1571">
        <f>SUM(AU92/AO92)*100</f>
        <v>100</v>
      </c>
    </row>
    <row r="93" spans="1:53" s="78" customFormat="1" ht="12.75">
      <c r="A93" s="1809"/>
      <c r="B93" s="1615"/>
      <c r="C93" s="1715" t="s">
        <v>496</v>
      </c>
      <c r="D93" s="1727"/>
      <c r="E93" s="1575" t="s">
        <v>477</v>
      </c>
      <c r="F93" s="1576">
        <f t="shared" si="81"/>
        <v>0</v>
      </c>
      <c r="G93" s="1810">
        <v>0</v>
      </c>
      <c r="H93" s="1579">
        <v>0</v>
      </c>
      <c r="I93" s="1578">
        <v>0</v>
      </c>
      <c r="J93" s="1579">
        <v>0</v>
      </c>
      <c r="K93" s="1811">
        <v>0</v>
      </c>
      <c r="L93" s="1576">
        <f t="shared" si="82"/>
        <v>0</v>
      </c>
      <c r="M93" s="1577">
        <v>0</v>
      </c>
      <c r="N93" s="1578">
        <v>0</v>
      </c>
      <c r="O93" s="1579">
        <v>0</v>
      </c>
      <c r="P93" s="1578">
        <v>0</v>
      </c>
      <c r="Q93" s="1580">
        <v>0</v>
      </c>
      <c r="R93" s="1576">
        <f t="shared" si="83"/>
        <v>0</v>
      </c>
      <c r="S93" s="1577">
        <v>0</v>
      </c>
      <c r="T93" s="1578">
        <v>0</v>
      </c>
      <c r="U93" s="1579">
        <v>0</v>
      </c>
      <c r="V93" s="1578">
        <v>0</v>
      </c>
      <c r="W93" s="1580">
        <v>0</v>
      </c>
      <c r="X93" s="1576">
        <f t="shared" si="84"/>
        <v>0</v>
      </c>
      <c r="Y93" s="1577">
        <v>0</v>
      </c>
      <c r="Z93" s="1578">
        <v>0</v>
      </c>
      <c r="AA93" s="1579">
        <v>0</v>
      </c>
      <c r="AB93" s="1578">
        <v>0</v>
      </c>
      <c r="AC93" s="1580">
        <v>0</v>
      </c>
      <c r="AD93" s="1576">
        <f t="shared" si="85"/>
        <v>1332230</v>
      </c>
      <c r="AE93" s="1577">
        <v>0</v>
      </c>
      <c r="AF93" s="1578">
        <v>1332230</v>
      </c>
      <c r="AG93" s="1579">
        <v>0</v>
      </c>
      <c r="AH93" s="1578">
        <v>0</v>
      </c>
      <c r="AI93" s="1580">
        <v>0</v>
      </c>
      <c r="AJ93" s="1576">
        <f t="shared" si="86"/>
        <v>843363</v>
      </c>
      <c r="AK93" s="1577">
        <v>630000</v>
      </c>
      <c r="AL93" s="1578">
        <v>136513</v>
      </c>
      <c r="AM93" s="1579">
        <v>76850</v>
      </c>
      <c r="AN93" s="1578">
        <v>0</v>
      </c>
      <c r="AO93" s="1580">
        <v>0</v>
      </c>
      <c r="AP93" s="1576">
        <f t="shared" si="87"/>
        <v>843363</v>
      </c>
      <c r="AQ93" s="1577">
        <v>630000</v>
      </c>
      <c r="AR93" s="1578">
        <v>136513</v>
      </c>
      <c r="AS93" s="1579">
        <v>76850</v>
      </c>
      <c r="AT93" s="1578">
        <v>0</v>
      </c>
      <c r="AU93" s="1580">
        <v>0</v>
      </c>
      <c r="AV93" s="1591">
        <f aca="true" t="shared" si="89" ref="AV93:AV99">SUM(AP93/AJ93)*100</f>
        <v>100</v>
      </c>
      <c r="AW93" s="1591">
        <f aca="true" t="shared" si="90" ref="AW93:AW99">SUM(AQ93/AK93)*100</f>
        <v>100</v>
      </c>
      <c r="AX93" s="1591">
        <f aca="true" t="shared" si="91" ref="AX93:AX99">SUM(AR93/AL93)*100</f>
        <v>100</v>
      </c>
      <c r="AY93" s="1591">
        <f aca="true" t="shared" si="92" ref="AY93:AY99">SUM(AS93/AM93)*100</f>
        <v>100</v>
      </c>
      <c r="AZ93" s="1591">
        <v>0</v>
      </c>
      <c r="BA93" s="1591">
        <v>0</v>
      </c>
    </row>
    <row r="94" spans="1:53" s="78" customFormat="1" ht="12.75">
      <c r="A94" s="1582"/>
      <c r="B94" s="1812"/>
      <c r="C94" s="1726" t="s">
        <v>497</v>
      </c>
      <c r="D94" s="1727"/>
      <c r="E94" s="1693" t="s">
        <v>478</v>
      </c>
      <c r="F94" s="1586">
        <f t="shared" si="81"/>
        <v>75047000</v>
      </c>
      <c r="G94" s="1813">
        <v>75047000</v>
      </c>
      <c r="H94" s="1589">
        <v>0</v>
      </c>
      <c r="I94" s="1588">
        <v>0</v>
      </c>
      <c r="J94" s="1589">
        <v>0</v>
      </c>
      <c r="K94" s="1814">
        <v>0</v>
      </c>
      <c r="L94" s="1586">
        <f t="shared" si="82"/>
        <v>101654917</v>
      </c>
      <c r="M94" s="1587">
        <v>101654917</v>
      </c>
      <c r="N94" s="1588">
        <v>0</v>
      </c>
      <c r="O94" s="1589">
        <v>0</v>
      </c>
      <c r="P94" s="1588">
        <v>0</v>
      </c>
      <c r="Q94" s="1590">
        <v>0</v>
      </c>
      <c r="R94" s="1586">
        <f t="shared" si="83"/>
        <v>113598817</v>
      </c>
      <c r="S94" s="1587">
        <v>113598817</v>
      </c>
      <c r="T94" s="1588">
        <v>0</v>
      </c>
      <c r="U94" s="1589">
        <v>0</v>
      </c>
      <c r="V94" s="1588">
        <v>0</v>
      </c>
      <c r="W94" s="1590">
        <v>0</v>
      </c>
      <c r="X94" s="1586">
        <f t="shared" si="84"/>
        <v>121618849</v>
      </c>
      <c r="Y94" s="1587">
        <v>121618849</v>
      </c>
      <c r="Z94" s="1588">
        <v>0</v>
      </c>
      <c r="AA94" s="1589">
        <v>0</v>
      </c>
      <c r="AB94" s="1588">
        <v>0</v>
      </c>
      <c r="AC94" s="1590">
        <v>0</v>
      </c>
      <c r="AD94" s="1586">
        <f t="shared" si="85"/>
        <v>121618849</v>
      </c>
      <c r="AE94" s="1587">
        <v>121618849</v>
      </c>
      <c r="AF94" s="1588">
        <v>0</v>
      </c>
      <c r="AG94" s="1589">
        <v>0</v>
      </c>
      <c r="AH94" s="1588">
        <v>0</v>
      </c>
      <c r="AI94" s="1590">
        <v>0</v>
      </c>
      <c r="AJ94" s="1586">
        <f t="shared" si="86"/>
        <v>99352894</v>
      </c>
      <c r="AK94" s="1587">
        <v>99352894</v>
      </c>
      <c r="AL94" s="1588">
        <v>0</v>
      </c>
      <c r="AM94" s="1589">
        <v>0</v>
      </c>
      <c r="AN94" s="1588">
        <v>0</v>
      </c>
      <c r="AO94" s="1590">
        <v>0</v>
      </c>
      <c r="AP94" s="1586">
        <f t="shared" si="87"/>
        <v>76904613</v>
      </c>
      <c r="AQ94" s="1587">
        <v>76904613</v>
      </c>
      <c r="AR94" s="1588">
        <v>0</v>
      </c>
      <c r="AS94" s="1589">
        <v>0</v>
      </c>
      <c r="AT94" s="1588">
        <v>0</v>
      </c>
      <c r="AU94" s="1590">
        <v>0</v>
      </c>
      <c r="AV94" s="1591">
        <f t="shared" si="89"/>
        <v>77.40550869107044</v>
      </c>
      <c r="AW94" s="1591">
        <f t="shared" si="90"/>
        <v>77.40550869107044</v>
      </c>
      <c r="AX94" s="1591">
        <v>0</v>
      </c>
      <c r="AY94" s="1591">
        <v>0</v>
      </c>
      <c r="AZ94" s="1591">
        <v>0</v>
      </c>
      <c r="BA94" s="1591">
        <v>0</v>
      </c>
    </row>
    <row r="95" spans="1:53" s="78" customFormat="1" ht="12.75">
      <c r="A95" s="1582"/>
      <c r="B95" s="1812"/>
      <c r="C95" s="1726" t="s">
        <v>498</v>
      </c>
      <c r="D95" s="1727"/>
      <c r="E95" s="1592" t="s">
        <v>479</v>
      </c>
      <c r="F95" s="1586">
        <f t="shared" si="81"/>
        <v>427000</v>
      </c>
      <c r="G95" s="1813">
        <v>427000</v>
      </c>
      <c r="H95" s="1589">
        <v>0</v>
      </c>
      <c r="I95" s="1588">
        <v>0</v>
      </c>
      <c r="J95" s="1589">
        <v>0</v>
      </c>
      <c r="K95" s="1814"/>
      <c r="L95" s="1586">
        <f t="shared" si="82"/>
        <v>427000</v>
      </c>
      <c r="M95" s="1587">
        <v>427000</v>
      </c>
      <c r="N95" s="1588">
        <v>0</v>
      </c>
      <c r="O95" s="1589">
        <v>0</v>
      </c>
      <c r="P95" s="1588">
        <v>0</v>
      </c>
      <c r="Q95" s="1590"/>
      <c r="R95" s="1586">
        <f t="shared" si="83"/>
        <v>427000</v>
      </c>
      <c r="S95" s="1587">
        <v>427000</v>
      </c>
      <c r="T95" s="1588">
        <v>0</v>
      </c>
      <c r="U95" s="1589">
        <v>0</v>
      </c>
      <c r="V95" s="1588">
        <v>0</v>
      </c>
      <c r="W95" s="1590"/>
      <c r="X95" s="1586">
        <f t="shared" si="84"/>
        <v>427000</v>
      </c>
      <c r="Y95" s="1587">
        <v>427000</v>
      </c>
      <c r="Z95" s="1588">
        <v>0</v>
      </c>
      <c r="AA95" s="1589">
        <v>0</v>
      </c>
      <c r="AB95" s="1588">
        <v>0</v>
      </c>
      <c r="AC95" s="1590"/>
      <c r="AD95" s="1586">
        <f t="shared" si="85"/>
        <v>427000</v>
      </c>
      <c r="AE95" s="1587">
        <v>427000</v>
      </c>
      <c r="AF95" s="1588">
        <v>0</v>
      </c>
      <c r="AG95" s="1589">
        <v>0</v>
      </c>
      <c r="AH95" s="1588">
        <v>0</v>
      </c>
      <c r="AI95" s="1590"/>
      <c r="AJ95" s="1586">
        <f t="shared" si="86"/>
        <v>1614645</v>
      </c>
      <c r="AK95" s="1587">
        <v>388677</v>
      </c>
      <c r="AL95" s="1588">
        <v>664362</v>
      </c>
      <c r="AM95" s="1589">
        <v>263433</v>
      </c>
      <c r="AN95" s="1588">
        <v>228346</v>
      </c>
      <c r="AO95" s="1590">
        <v>69827</v>
      </c>
      <c r="AP95" s="1586">
        <f t="shared" si="87"/>
        <v>1614645</v>
      </c>
      <c r="AQ95" s="1587">
        <v>388677</v>
      </c>
      <c r="AR95" s="1588">
        <v>664362</v>
      </c>
      <c r="AS95" s="1589">
        <v>263433</v>
      </c>
      <c r="AT95" s="1588">
        <v>228346</v>
      </c>
      <c r="AU95" s="1590">
        <v>69827</v>
      </c>
      <c r="AV95" s="1591">
        <f t="shared" si="89"/>
        <v>100</v>
      </c>
      <c r="AW95" s="1591">
        <f t="shared" si="90"/>
        <v>100</v>
      </c>
      <c r="AX95" s="1591">
        <f t="shared" si="91"/>
        <v>100</v>
      </c>
      <c r="AY95" s="1591">
        <f t="shared" si="92"/>
        <v>100</v>
      </c>
      <c r="AZ95" s="1591">
        <f>SUM(AT95/AN95)*100</f>
        <v>100</v>
      </c>
      <c r="BA95" s="1591">
        <f>SUM(AU95/AO95)*100</f>
        <v>100</v>
      </c>
    </row>
    <row r="96" spans="1:53" s="78" customFormat="1" ht="12.75">
      <c r="A96" s="1582"/>
      <c r="B96" s="1583"/>
      <c r="C96" s="1726" t="s">
        <v>499</v>
      </c>
      <c r="D96" s="1727"/>
      <c r="E96" s="1592" t="s">
        <v>480</v>
      </c>
      <c r="F96" s="1586">
        <f t="shared" si="81"/>
        <v>660000</v>
      </c>
      <c r="G96" s="1813">
        <v>0</v>
      </c>
      <c r="H96" s="1589">
        <v>0</v>
      </c>
      <c r="I96" s="1588">
        <v>0</v>
      </c>
      <c r="J96" s="1589">
        <v>0</v>
      </c>
      <c r="K96" s="1814">
        <v>660000</v>
      </c>
      <c r="L96" s="1586">
        <f t="shared" si="82"/>
        <v>13646837</v>
      </c>
      <c r="M96" s="1587">
        <v>4573000</v>
      </c>
      <c r="N96" s="1588">
        <v>5077238</v>
      </c>
      <c r="O96" s="1589">
        <v>875579</v>
      </c>
      <c r="P96" s="1588">
        <v>1363614</v>
      </c>
      <c r="Q96" s="1590">
        <v>1757406</v>
      </c>
      <c r="R96" s="1586">
        <f t="shared" si="83"/>
        <v>14896837</v>
      </c>
      <c r="S96" s="1587">
        <v>4573000</v>
      </c>
      <c r="T96" s="1588">
        <v>5677238</v>
      </c>
      <c r="U96" s="1589">
        <v>875579</v>
      </c>
      <c r="V96" s="1588">
        <v>1363614</v>
      </c>
      <c r="W96" s="1590">
        <v>2407406</v>
      </c>
      <c r="X96" s="1586">
        <f t="shared" si="84"/>
        <v>16541487</v>
      </c>
      <c r="Y96" s="1587">
        <v>6217650</v>
      </c>
      <c r="Z96" s="1588">
        <v>5677238</v>
      </c>
      <c r="AA96" s="1589">
        <v>875579</v>
      </c>
      <c r="AB96" s="1588">
        <v>1363614</v>
      </c>
      <c r="AC96" s="1590">
        <v>2407406</v>
      </c>
      <c r="AD96" s="1586">
        <f t="shared" si="85"/>
        <v>16541487</v>
      </c>
      <c r="AE96" s="1587">
        <v>6217650</v>
      </c>
      <c r="AF96" s="1588">
        <v>5677238</v>
      </c>
      <c r="AG96" s="1589">
        <v>875579</v>
      </c>
      <c r="AH96" s="1588">
        <v>1363614</v>
      </c>
      <c r="AI96" s="1590">
        <v>2407406</v>
      </c>
      <c r="AJ96" s="1586">
        <f t="shared" si="86"/>
        <v>14050713</v>
      </c>
      <c r="AK96" s="1587">
        <v>7523406</v>
      </c>
      <c r="AL96" s="1588">
        <v>3279653</v>
      </c>
      <c r="AM96" s="1589">
        <v>111878</v>
      </c>
      <c r="AN96" s="1588">
        <v>1838219</v>
      </c>
      <c r="AO96" s="1590">
        <v>1297557</v>
      </c>
      <c r="AP96" s="1586">
        <f t="shared" si="87"/>
        <v>14050713</v>
      </c>
      <c r="AQ96" s="1587">
        <v>7523406</v>
      </c>
      <c r="AR96" s="1588">
        <v>3279653</v>
      </c>
      <c r="AS96" s="1589">
        <v>111878</v>
      </c>
      <c r="AT96" s="1588">
        <v>1838219</v>
      </c>
      <c r="AU96" s="1590">
        <v>1297557</v>
      </c>
      <c r="AV96" s="1591">
        <f t="shared" si="89"/>
        <v>100</v>
      </c>
      <c r="AW96" s="1591">
        <f t="shared" si="90"/>
        <v>100</v>
      </c>
      <c r="AX96" s="1591">
        <f t="shared" si="91"/>
        <v>100</v>
      </c>
      <c r="AY96" s="1591">
        <f t="shared" si="92"/>
        <v>100</v>
      </c>
      <c r="AZ96" s="1591">
        <f>SUM(AT96/AN96)*100</f>
        <v>100</v>
      </c>
      <c r="BA96" s="1591">
        <f>SUM(AU96/AO96)*100</f>
        <v>100</v>
      </c>
    </row>
    <row r="97" spans="1:53" s="78" customFormat="1" ht="12.75">
      <c r="A97" s="1582"/>
      <c r="B97" s="1583"/>
      <c r="C97" s="1726" t="s">
        <v>494</v>
      </c>
      <c r="D97" s="1727"/>
      <c r="E97" s="1592" t="s">
        <v>481</v>
      </c>
      <c r="F97" s="1586">
        <f t="shared" si="81"/>
        <v>0</v>
      </c>
      <c r="G97" s="1813">
        <v>0</v>
      </c>
      <c r="H97" s="1589">
        <v>0</v>
      </c>
      <c r="I97" s="1588">
        <v>0</v>
      </c>
      <c r="J97" s="1589">
        <v>0</v>
      </c>
      <c r="K97" s="1814">
        <v>0</v>
      </c>
      <c r="L97" s="1586">
        <f t="shared" si="82"/>
        <v>0</v>
      </c>
      <c r="M97" s="1587">
        <v>0</v>
      </c>
      <c r="N97" s="1588">
        <v>0</v>
      </c>
      <c r="O97" s="1589">
        <v>0</v>
      </c>
      <c r="P97" s="1588">
        <v>0</v>
      </c>
      <c r="Q97" s="1590">
        <v>0</v>
      </c>
      <c r="R97" s="1586">
        <f t="shared" si="83"/>
        <v>0</v>
      </c>
      <c r="S97" s="1587">
        <v>0</v>
      </c>
      <c r="T97" s="1588">
        <v>0</v>
      </c>
      <c r="U97" s="1589">
        <v>0</v>
      </c>
      <c r="V97" s="1588">
        <v>0</v>
      </c>
      <c r="W97" s="1590">
        <v>0</v>
      </c>
      <c r="X97" s="1586">
        <f t="shared" si="84"/>
        <v>0</v>
      </c>
      <c r="Y97" s="1587">
        <v>0</v>
      </c>
      <c r="Z97" s="1588">
        <v>0</v>
      </c>
      <c r="AA97" s="1589">
        <v>0</v>
      </c>
      <c r="AB97" s="1588">
        <v>0</v>
      </c>
      <c r="AC97" s="1590">
        <v>0</v>
      </c>
      <c r="AD97" s="1586">
        <f t="shared" si="85"/>
        <v>0</v>
      </c>
      <c r="AE97" s="1587">
        <v>0</v>
      </c>
      <c r="AF97" s="1588">
        <v>0</v>
      </c>
      <c r="AG97" s="1589">
        <v>0</v>
      </c>
      <c r="AH97" s="1588">
        <v>0</v>
      </c>
      <c r="AI97" s="1590">
        <v>0</v>
      </c>
      <c r="AJ97" s="1586">
        <f t="shared" si="86"/>
        <v>369197</v>
      </c>
      <c r="AK97" s="1587">
        <v>0</v>
      </c>
      <c r="AL97" s="1588">
        <v>0</v>
      </c>
      <c r="AM97" s="1589">
        <v>0</v>
      </c>
      <c r="AN97" s="1588">
        <v>0</v>
      </c>
      <c r="AO97" s="1590">
        <v>369197</v>
      </c>
      <c r="AP97" s="1586">
        <f t="shared" si="87"/>
        <v>369197</v>
      </c>
      <c r="AQ97" s="1587">
        <v>0</v>
      </c>
      <c r="AR97" s="1588">
        <v>0</v>
      </c>
      <c r="AS97" s="1589">
        <v>0</v>
      </c>
      <c r="AT97" s="1588">
        <v>0</v>
      </c>
      <c r="AU97" s="1590">
        <v>369197</v>
      </c>
      <c r="AV97" s="1591">
        <f t="shared" si="89"/>
        <v>100</v>
      </c>
      <c r="AW97" s="1591">
        <v>0</v>
      </c>
      <c r="AX97" s="1591">
        <v>0</v>
      </c>
      <c r="AY97" s="1591">
        <v>0</v>
      </c>
      <c r="AZ97" s="1591">
        <v>0</v>
      </c>
      <c r="BA97" s="1591">
        <f>SUM(AU97/AO97)*100</f>
        <v>100</v>
      </c>
    </row>
    <row r="98" spans="1:53" s="78" customFormat="1" ht="12.75">
      <c r="A98" s="1582"/>
      <c r="B98" s="1583"/>
      <c r="C98" s="1726" t="s">
        <v>464</v>
      </c>
      <c r="D98" s="1727"/>
      <c r="E98" s="1592" t="s">
        <v>482</v>
      </c>
      <c r="F98" s="1586">
        <f t="shared" si="81"/>
        <v>0</v>
      </c>
      <c r="G98" s="1813">
        <v>0</v>
      </c>
      <c r="H98" s="1589">
        <v>0</v>
      </c>
      <c r="I98" s="1588">
        <v>0</v>
      </c>
      <c r="J98" s="1589">
        <v>0</v>
      </c>
      <c r="K98" s="1814">
        <v>0</v>
      </c>
      <c r="L98" s="1586">
        <f t="shared" si="82"/>
        <v>0</v>
      </c>
      <c r="M98" s="1587">
        <v>0</v>
      </c>
      <c r="N98" s="1588">
        <v>0</v>
      </c>
      <c r="O98" s="1589">
        <v>0</v>
      </c>
      <c r="P98" s="1588">
        <v>0</v>
      </c>
      <c r="Q98" s="1590">
        <v>0</v>
      </c>
      <c r="R98" s="1586">
        <f t="shared" si="83"/>
        <v>0</v>
      </c>
      <c r="S98" s="1587">
        <v>0</v>
      </c>
      <c r="T98" s="1588">
        <v>0</v>
      </c>
      <c r="U98" s="1589">
        <v>0</v>
      </c>
      <c r="V98" s="1588">
        <v>0</v>
      </c>
      <c r="W98" s="1590">
        <v>0</v>
      </c>
      <c r="X98" s="1586">
        <f t="shared" si="84"/>
        <v>0</v>
      </c>
      <c r="Y98" s="1587">
        <v>0</v>
      </c>
      <c r="Z98" s="1588">
        <v>0</v>
      </c>
      <c r="AA98" s="1589">
        <v>0</v>
      </c>
      <c r="AB98" s="1588">
        <v>0</v>
      </c>
      <c r="AC98" s="1590">
        <v>0</v>
      </c>
      <c r="AD98" s="1586">
        <f t="shared" si="85"/>
        <v>0</v>
      </c>
      <c r="AE98" s="1587">
        <v>0</v>
      </c>
      <c r="AF98" s="1588">
        <v>0</v>
      </c>
      <c r="AG98" s="1589">
        <v>0</v>
      </c>
      <c r="AH98" s="1588">
        <v>0</v>
      </c>
      <c r="AI98" s="1590">
        <v>0</v>
      </c>
      <c r="AJ98" s="1586">
        <f t="shared" si="86"/>
        <v>0</v>
      </c>
      <c r="AK98" s="1587">
        <v>0</v>
      </c>
      <c r="AL98" s="1588">
        <v>0</v>
      </c>
      <c r="AM98" s="1589">
        <v>0</v>
      </c>
      <c r="AN98" s="1588">
        <v>0</v>
      </c>
      <c r="AO98" s="1590">
        <v>0</v>
      </c>
      <c r="AP98" s="1586">
        <f t="shared" si="87"/>
        <v>0</v>
      </c>
      <c r="AQ98" s="1587">
        <v>0</v>
      </c>
      <c r="AR98" s="1588">
        <v>0</v>
      </c>
      <c r="AS98" s="1589">
        <v>0</v>
      </c>
      <c r="AT98" s="1588">
        <v>0</v>
      </c>
      <c r="AU98" s="1590">
        <v>0</v>
      </c>
      <c r="AV98" s="1591">
        <v>0</v>
      </c>
      <c r="AW98" s="1591">
        <v>0</v>
      </c>
      <c r="AX98" s="1591">
        <v>0</v>
      </c>
      <c r="AY98" s="1591">
        <v>0</v>
      </c>
      <c r="AZ98" s="1591">
        <v>0</v>
      </c>
      <c r="BA98" s="1591">
        <v>0</v>
      </c>
    </row>
    <row r="99" spans="1:53" s="78" customFormat="1" ht="13.5" thickBot="1">
      <c r="A99" s="1803"/>
      <c r="B99" s="1598"/>
      <c r="C99" s="1804" t="s">
        <v>503</v>
      </c>
      <c r="D99" s="1805"/>
      <c r="E99" s="1625" t="s">
        <v>483</v>
      </c>
      <c r="F99" s="1601">
        <f t="shared" si="81"/>
        <v>0</v>
      </c>
      <c r="G99" s="1815">
        <v>0</v>
      </c>
      <c r="H99" s="1604">
        <v>0</v>
      </c>
      <c r="I99" s="1603">
        <v>0</v>
      </c>
      <c r="J99" s="1604">
        <v>0</v>
      </c>
      <c r="K99" s="1816">
        <v>0</v>
      </c>
      <c r="L99" s="1674">
        <f t="shared" si="82"/>
        <v>0</v>
      </c>
      <c r="M99" s="1602">
        <v>0</v>
      </c>
      <c r="N99" s="1603">
        <v>0</v>
      </c>
      <c r="O99" s="1604">
        <v>0</v>
      </c>
      <c r="P99" s="1603">
        <v>0</v>
      </c>
      <c r="Q99" s="1605">
        <v>0</v>
      </c>
      <c r="R99" s="1674">
        <f t="shared" si="83"/>
        <v>0</v>
      </c>
      <c r="S99" s="1602">
        <v>0</v>
      </c>
      <c r="T99" s="1603">
        <v>0</v>
      </c>
      <c r="U99" s="1604">
        <v>0</v>
      </c>
      <c r="V99" s="1603">
        <v>0</v>
      </c>
      <c r="W99" s="1605">
        <v>0</v>
      </c>
      <c r="X99" s="1674">
        <f t="shared" si="84"/>
        <v>0</v>
      </c>
      <c r="Y99" s="1602">
        <v>0</v>
      </c>
      <c r="Z99" s="1603">
        <v>0</v>
      </c>
      <c r="AA99" s="1604">
        <v>0</v>
      </c>
      <c r="AB99" s="1603">
        <v>0</v>
      </c>
      <c r="AC99" s="1605">
        <v>0</v>
      </c>
      <c r="AD99" s="1674">
        <f t="shared" si="85"/>
        <v>0</v>
      </c>
      <c r="AE99" s="1602">
        <v>0</v>
      </c>
      <c r="AF99" s="1603">
        <v>0</v>
      </c>
      <c r="AG99" s="1604">
        <v>0</v>
      </c>
      <c r="AH99" s="1603">
        <v>0</v>
      </c>
      <c r="AI99" s="1605">
        <v>0</v>
      </c>
      <c r="AJ99" s="1674">
        <f t="shared" si="86"/>
        <v>18920504</v>
      </c>
      <c r="AK99" s="1602">
        <v>17567727</v>
      </c>
      <c r="AL99" s="1603">
        <v>1081899</v>
      </c>
      <c r="AM99" s="1604">
        <v>122083</v>
      </c>
      <c r="AN99" s="1603">
        <v>148795</v>
      </c>
      <c r="AO99" s="1605">
        <v>0</v>
      </c>
      <c r="AP99" s="1674">
        <f t="shared" si="87"/>
        <v>18920504</v>
      </c>
      <c r="AQ99" s="1602">
        <v>17567727</v>
      </c>
      <c r="AR99" s="1603">
        <v>1081899</v>
      </c>
      <c r="AS99" s="1604">
        <v>122083</v>
      </c>
      <c r="AT99" s="1603">
        <v>148795</v>
      </c>
      <c r="AU99" s="1605">
        <v>0</v>
      </c>
      <c r="AV99" s="1606">
        <f t="shared" si="89"/>
        <v>100</v>
      </c>
      <c r="AW99" s="1606">
        <f t="shared" si="90"/>
        <v>100</v>
      </c>
      <c r="AX99" s="1606">
        <f t="shared" si="91"/>
        <v>100</v>
      </c>
      <c r="AY99" s="1606">
        <f t="shared" si="92"/>
        <v>100</v>
      </c>
      <c r="AZ99" s="1606">
        <f>SUM(AT99/AN99)*100</f>
        <v>100</v>
      </c>
      <c r="BA99" s="1606">
        <v>0</v>
      </c>
    </row>
    <row r="100" spans="1:53" ht="18" customHeight="1" thickBot="1">
      <c r="A100" s="202" t="s">
        <v>676</v>
      </c>
      <c r="B100" s="1679">
        <v>7</v>
      </c>
      <c r="C100" s="1817"/>
      <c r="D100" s="1818"/>
      <c r="E100" s="1806" t="s">
        <v>2018</v>
      </c>
      <c r="F100" s="1612">
        <f t="shared" si="81"/>
        <v>20650000</v>
      </c>
      <c r="G100" s="1770">
        <f>SUM(G101+G102+G103+G104)</f>
        <v>20000000</v>
      </c>
      <c r="H100" s="1734">
        <f>SUM(H101+H102+H103+H104)</f>
        <v>0</v>
      </c>
      <c r="I100" s="1733">
        <f>SUM(I101+I102+I103+I104)</f>
        <v>0</v>
      </c>
      <c r="J100" s="1734">
        <f>SUM(J101+J102+J103+J104)</f>
        <v>0</v>
      </c>
      <c r="K100" s="1771">
        <f>SUM(K101+K102+K103+K104)</f>
        <v>650000</v>
      </c>
      <c r="L100" s="1566">
        <f t="shared" si="82"/>
        <v>44823562</v>
      </c>
      <c r="M100" s="1732">
        <f>SUM(M101+M102+M103+M104)</f>
        <v>44173562</v>
      </c>
      <c r="N100" s="1733">
        <f>SUM(N101+N102+N103+N104)</f>
        <v>0</v>
      </c>
      <c r="O100" s="1734">
        <f>SUM(O101+O102+O103+O104)</f>
        <v>0</v>
      </c>
      <c r="P100" s="1733">
        <f>SUM(P101+P102+P103+P104)</f>
        <v>0</v>
      </c>
      <c r="Q100" s="1735">
        <f>SUM(Q101+Q102+Q103+Q104)</f>
        <v>650000</v>
      </c>
      <c r="R100" s="1566">
        <f t="shared" si="83"/>
        <v>70559102</v>
      </c>
      <c r="S100" s="1732">
        <f>SUM(S101+S102+S103+S104)</f>
        <v>70559102</v>
      </c>
      <c r="T100" s="1733">
        <f>SUM(T101+T102+T103+T104)</f>
        <v>0</v>
      </c>
      <c r="U100" s="1734">
        <f>SUM(U101+U102+U103+U104)</f>
        <v>0</v>
      </c>
      <c r="V100" s="1733">
        <f>SUM(V101+V102+V103+V104)</f>
        <v>0</v>
      </c>
      <c r="W100" s="1735">
        <f>SUM(W101+W102+W103+W104)</f>
        <v>0</v>
      </c>
      <c r="X100" s="1566">
        <f t="shared" si="84"/>
        <v>73859102</v>
      </c>
      <c r="Y100" s="1732">
        <f>SUM(Y101+Y102+Y103+Y104)</f>
        <v>73859102</v>
      </c>
      <c r="Z100" s="1733">
        <f>SUM(Z101+Z102+Z103+Z104)</f>
        <v>0</v>
      </c>
      <c r="AA100" s="1734">
        <f>SUM(AA101+AA102+AA103+AA104)</f>
        <v>0</v>
      </c>
      <c r="AB100" s="1733">
        <f>SUM(AB101+AB102+AB103+AB104)</f>
        <v>0</v>
      </c>
      <c r="AC100" s="1735">
        <f>SUM(AC101+AC102+AC103+AC104)</f>
        <v>0</v>
      </c>
      <c r="AD100" s="1566">
        <f t="shared" si="85"/>
        <v>79932936</v>
      </c>
      <c r="AE100" s="1732">
        <f>SUM(AE101+AE102+AE103+AE104)</f>
        <v>79932936</v>
      </c>
      <c r="AF100" s="1733">
        <f>SUM(AF101+AF102+AF103+AF104)</f>
        <v>0</v>
      </c>
      <c r="AG100" s="1734">
        <f>SUM(AG101+AG102+AG103+AG104)</f>
        <v>0</v>
      </c>
      <c r="AH100" s="1733">
        <f>SUM(AH101+AH102+AH103+AH104)</f>
        <v>0</v>
      </c>
      <c r="AI100" s="1735">
        <f>SUM(AI101+AI102+AI103+AI104)</f>
        <v>0</v>
      </c>
      <c r="AJ100" s="1566">
        <f t="shared" si="86"/>
        <v>79932936</v>
      </c>
      <c r="AK100" s="1732">
        <f>SUM(AK101+AK102+AK103+AK104)</f>
        <v>79932936</v>
      </c>
      <c r="AL100" s="1733">
        <f>SUM(AL101+AL102+AL103+AL104)</f>
        <v>0</v>
      </c>
      <c r="AM100" s="1734">
        <f>SUM(AM101+AM102+AM103+AM104)</f>
        <v>0</v>
      </c>
      <c r="AN100" s="1733">
        <f>SUM(AN101+AN102+AN103+AN104)</f>
        <v>0</v>
      </c>
      <c r="AO100" s="1735">
        <f>SUM(AO101+AO102+AO103+AO104)</f>
        <v>0</v>
      </c>
      <c r="AP100" s="1566">
        <f t="shared" si="87"/>
        <v>36039299</v>
      </c>
      <c r="AQ100" s="1732">
        <f>SUM(AQ101+AQ102+AQ103+AQ104)</f>
        <v>36039299</v>
      </c>
      <c r="AR100" s="1733">
        <f>SUM(AR101+AR102+AR103+AR104)</f>
        <v>0</v>
      </c>
      <c r="AS100" s="1734">
        <f>SUM(AS101+AS102+AS103+AS104)</f>
        <v>0</v>
      </c>
      <c r="AT100" s="1733">
        <f>SUM(AT101+AT102+AT103+AT104)</f>
        <v>0</v>
      </c>
      <c r="AU100" s="1735">
        <f>SUM(AU101+AU102+AU103+AU104)</f>
        <v>0</v>
      </c>
      <c r="AV100" s="1613">
        <f>SUM(AP100/AJ100)*100</f>
        <v>45.086920115132514</v>
      </c>
      <c r="AW100" s="1613">
        <f>SUM(AQ100/AK100)*100</f>
        <v>45.086920115132514</v>
      </c>
      <c r="AX100" s="1613">
        <v>0</v>
      </c>
      <c r="AY100" s="1613">
        <v>0</v>
      </c>
      <c r="AZ100" s="1613">
        <v>0</v>
      </c>
      <c r="BA100" s="1613">
        <v>0</v>
      </c>
    </row>
    <row r="101" spans="1:53" s="78" customFormat="1" ht="12.75">
      <c r="A101" s="1809"/>
      <c r="B101" s="1812"/>
      <c r="C101" s="1726" t="s">
        <v>496</v>
      </c>
      <c r="D101" s="1727"/>
      <c r="E101" s="1575" t="s">
        <v>484</v>
      </c>
      <c r="F101" s="1576">
        <f t="shared" si="81"/>
        <v>20650000</v>
      </c>
      <c r="G101" s="1810">
        <v>20000000</v>
      </c>
      <c r="H101" s="1579"/>
      <c r="I101" s="1578"/>
      <c r="J101" s="1579"/>
      <c r="K101" s="1811">
        <v>650000</v>
      </c>
      <c r="L101" s="1576">
        <f t="shared" si="82"/>
        <v>44823562</v>
      </c>
      <c r="M101" s="1577">
        <v>44173562</v>
      </c>
      <c r="N101" s="1578"/>
      <c r="O101" s="1579"/>
      <c r="P101" s="1578"/>
      <c r="Q101" s="1580">
        <v>650000</v>
      </c>
      <c r="R101" s="1576">
        <f t="shared" si="83"/>
        <v>70559102</v>
      </c>
      <c r="S101" s="1577">
        <v>70559102</v>
      </c>
      <c r="T101" s="1578"/>
      <c r="U101" s="1579"/>
      <c r="V101" s="1578"/>
      <c r="W101" s="1580">
        <v>0</v>
      </c>
      <c r="X101" s="1576">
        <f t="shared" si="84"/>
        <v>73859102</v>
      </c>
      <c r="Y101" s="1577">
        <v>73859102</v>
      </c>
      <c r="Z101" s="1578"/>
      <c r="AA101" s="1579"/>
      <c r="AB101" s="1578"/>
      <c r="AC101" s="1580">
        <v>0</v>
      </c>
      <c r="AD101" s="1576">
        <f t="shared" si="85"/>
        <v>79932936</v>
      </c>
      <c r="AE101" s="1577">
        <v>79932936</v>
      </c>
      <c r="AF101" s="1578"/>
      <c r="AG101" s="1579"/>
      <c r="AH101" s="1578"/>
      <c r="AI101" s="1580">
        <v>0</v>
      </c>
      <c r="AJ101" s="1576">
        <f t="shared" si="86"/>
        <v>62489932</v>
      </c>
      <c r="AK101" s="1577">
        <v>62489932</v>
      </c>
      <c r="AL101" s="1578"/>
      <c r="AM101" s="1579"/>
      <c r="AN101" s="1578"/>
      <c r="AO101" s="1580">
        <v>0</v>
      </c>
      <c r="AP101" s="1576">
        <f t="shared" si="87"/>
        <v>28234258</v>
      </c>
      <c r="AQ101" s="1577">
        <v>28234258</v>
      </c>
      <c r="AR101" s="1578"/>
      <c r="AS101" s="1579"/>
      <c r="AT101" s="1578"/>
      <c r="AU101" s="1580">
        <v>0</v>
      </c>
      <c r="AV101" s="1591">
        <f>SUM(AP101/AJ101)*100</f>
        <v>45.182091092689944</v>
      </c>
      <c r="AW101" s="1591">
        <f>SUM(AQ101/AK101)*100</f>
        <v>45.182091092689944</v>
      </c>
      <c r="AX101" s="1591">
        <v>0</v>
      </c>
      <c r="AY101" s="1591">
        <v>0</v>
      </c>
      <c r="AZ101" s="1591">
        <v>0</v>
      </c>
      <c r="BA101" s="1591">
        <v>0</v>
      </c>
    </row>
    <row r="102" spans="1:53" s="78" customFormat="1" ht="12.75">
      <c r="A102" s="1582"/>
      <c r="B102" s="1594"/>
      <c r="C102" s="1723" t="s">
        <v>497</v>
      </c>
      <c r="D102" s="1741"/>
      <c r="E102" s="1592" t="s">
        <v>485</v>
      </c>
      <c r="F102" s="1586">
        <f t="shared" si="81"/>
        <v>0</v>
      </c>
      <c r="G102" s="1813">
        <v>0</v>
      </c>
      <c r="H102" s="1589">
        <v>0</v>
      </c>
      <c r="I102" s="1588">
        <v>0</v>
      </c>
      <c r="J102" s="1589">
        <v>0</v>
      </c>
      <c r="K102" s="1814">
        <v>0</v>
      </c>
      <c r="L102" s="1586">
        <f t="shared" si="82"/>
        <v>0</v>
      </c>
      <c r="M102" s="1587">
        <v>0</v>
      </c>
      <c r="N102" s="1588">
        <v>0</v>
      </c>
      <c r="O102" s="1589">
        <v>0</v>
      </c>
      <c r="P102" s="1588">
        <v>0</v>
      </c>
      <c r="Q102" s="1590">
        <v>0</v>
      </c>
      <c r="R102" s="1586">
        <f t="shared" si="83"/>
        <v>0</v>
      </c>
      <c r="S102" s="1587">
        <v>0</v>
      </c>
      <c r="T102" s="1588">
        <v>0</v>
      </c>
      <c r="U102" s="1589">
        <v>0</v>
      </c>
      <c r="V102" s="1588">
        <v>0</v>
      </c>
      <c r="W102" s="1590">
        <v>0</v>
      </c>
      <c r="X102" s="1586">
        <f t="shared" si="84"/>
        <v>0</v>
      </c>
      <c r="Y102" s="1587">
        <v>0</v>
      </c>
      <c r="Z102" s="1588">
        <v>0</v>
      </c>
      <c r="AA102" s="1589">
        <v>0</v>
      </c>
      <c r="AB102" s="1588">
        <v>0</v>
      </c>
      <c r="AC102" s="1590">
        <v>0</v>
      </c>
      <c r="AD102" s="1586">
        <f t="shared" si="85"/>
        <v>0</v>
      </c>
      <c r="AE102" s="1587">
        <v>0</v>
      </c>
      <c r="AF102" s="1588">
        <v>0</v>
      </c>
      <c r="AG102" s="1589">
        <v>0</v>
      </c>
      <c r="AH102" s="1588">
        <v>0</v>
      </c>
      <c r="AI102" s="1590">
        <v>0</v>
      </c>
      <c r="AJ102" s="1586">
        <f t="shared" si="86"/>
        <v>0</v>
      </c>
      <c r="AK102" s="1587">
        <v>0</v>
      </c>
      <c r="AL102" s="1588">
        <v>0</v>
      </c>
      <c r="AM102" s="1589">
        <v>0</v>
      </c>
      <c r="AN102" s="1588">
        <v>0</v>
      </c>
      <c r="AO102" s="1590">
        <v>0</v>
      </c>
      <c r="AP102" s="1586">
        <f t="shared" si="87"/>
        <v>0</v>
      </c>
      <c r="AQ102" s="1587">
        <v>0</v>
      </c>
      <c r="AR102" s="1588">
        <v>0</v>
      </c>
      <c r="AS102" s="1589">
        <v>0</v>
      </c>
      <c r="AT102" s="1588">
        <v>0</v>
      </c>
      <c r="AU102" s="1590">
        <v>0</v>
      </c>
      <c r="AV102" s="1591">
        <v>0</v>
      </c>
      <c r="AW102" s="1591">
        <v>0</v>
      </c>
      <c r="AX102" s="1591">
        <v>0</v>
      </c>
      <c r="AY102" s="1591">
        <v>0</v>
      </c>
      <c r="AZ102" s="1591">
        <v>0</v>
      </c>
      <c r="BA102" s="1591">
        <v>0</v>
      </c>
    </row>
    <row r="103" spans="1:53" s="78" customFormat="1" ht="12.75">
      <c r="A103" s="1582"/>
      <c r="B103" s="1594"/>
      <c r="C103" s="1723" t="s">
        <v>498</v>
      </c>
      <c r="D103" s="1741"/>
      <c r="E103" s="1592" t="s">
        <v>486</v>
      </c>
      <c r="F103" s="1586">
        <f t="shared" si="81"/>
        <v>0</v>
      </c>
      <c r="G103" s="1813">
        <v>0</v>
      </c>
      <c r="H103" s="1589">
        <v>0</v>
      </c>
      <c r="I103" s="1588">
        <v>0</v>
      </c>
      <c r="J103" s="1589">
        <v>0</v>
      </c>
      <c r="K103" s="1814">
        <v>0</v>
      </c>
      <c r="L103" s="1586">
        <f t="shared" si="82"/>
        <v>0</v>
      </c>
      <c r="M103" s="1587">
        <v>0</v>
      </c>
      <c r="N103" s="1588">
        <v>0</v>
      </c>
      <c r="O103" s="1589">
        <v>0</v>
      </c>
      <c r="P103" s="1588">
        <v>0</v>
      </c>
      <c r="Q103" s="1590">
        <v>0</v>
      </c>
      <c r="R103" s="1586">
        <f t="shared" si="83"/>
        <v>0</v>
      </c>
      <c r="S103" s="1587">
        <v>0</v>
      </c>
      <c r="T103" s="1588">
        <v>0</v>
      </c>
      <c r="U103" s="1589">
        <v>0</v>
      </c>
      <c r="V103" s="1588">
        <v>0</v>
      </c>
      <c r="W103" s="1590">
        <v>0</v>
      </c>
      <c r="X103" s="1586">
        <f t="shared" si="84"/>
        <v>0</v>
      </c>
      <c r="Y103" s="1587">
        <v>0</v>
      </c>
      <c r="Z103" s="1588">
        <v>0</v>
      </c>
      <c r="AA103" s="1589">
        <v>0</v>
      </c>
      <c r="AB103" s="1588">
        <v>0</v>
      </c>
      <c r="AC103" s="1590">
        <v>0</v>
      </c>
      <c r="AD103" s="1586">
        <f t="shared" si="85"/>
        <v>0</v>
      </c>
      <c r="AE103" s="1587">
        <v>0</v>
      </c>
      <c r="AF103" s="1588">
        <v>0</v>
      </c>
      <c r="AG103" s="1589">
        <v>0</v>
      </c>
      <c r="AH103" s="1588">
        <v>0</v>
      </c>
      <c r="AI103" s="1590">
        <v>0</v>
      </c>
      <c r="AJ103" s="1586">
        <f t="shared" si="86"/>
        <v>246000</v>
      </c>
      <c r="AK103" s="1587">
        <v>246000</v>
      </c>
      <c r="AL103" s="1588">
        <v>0</v>
      </c>
      <c r="AM103" s="1589">
        <v>0</v>
      </c>
      <c r="AN103" s="1588">
        <v>0</v>
      </c>
      <c r="AO103" s="1590">
        <v>0</v>
      </c>
      <c r="AP103" s="1586">
        <f t="shared" si="87"/>
        <v>246000</v>
      </c>
      <c r="AQ103" s="1587">
        <v>246000</v>
      </c>
      <c r="AR103" s="1588">
        <v>0</v>
      </c>
      <c r="AS103" s="1589">
        <v>0</v>
      </c>
      <c r="AT103" s="1588">
        <v>0</v>
      </c>
      <c r="AU103" s="1590">
        <v>0</v>
      </c>
      <c r="AV103" s="1591">
        <f aca="true" t="shared" si="93" ref="AV103:AW105">SUM(AP103/AJ103)*100</f>
        <v>100</v>
      </c>
      <c r="AW103" s="1591">
        <f t="shared" si="93"/>
        <v>100</v>
      </c>
      <c r="AX103" s="1591">
        <v>0</v>
      </c>
      <c r="AY103" s="1591">
        <v>0</v>
      </c>
      <c r="AZ103" s="1591">
        <v>0</v>
      </c>
      <c r="BA103" s="1591">
        <v>0</v>
      </c>
    </row>
    <row r="104" spans="1:53" s="78" customFormat="1" ht="13.5" thickBot="1">
      <c r="A104" s="1819"/>
      <c r="B104" s="1597"/>
      <c r="C104" s="1746" t="s">
        <v>499</v>
      </c>
      <c r="D104" s="1820"/>
      <c r="E104" s="1625" t="s">
        <v>487</v>
      </c>
      <c r="F104" s="1821">
        <f t="shared" si="81"/>
        <v>0</v>
      </c>
      <c r="G104" s="1815">
        <v>0</v>
      </c>
      <c r="H104" s="1604">
        <v>0</v>
      </c>
      <c r="I104" s="1603">
        <v>0</v>
      </c>
      <c r="J104" s="1604">
        <v>0</v>
      </c>
      <c r="K104" s="1816">
        <v>0</v>
      </c>
      <c r="L104" s="1821">
        <f t="shared" si="82"/>
        <v>0</v>
      </c>
      <c r="M104" s="1602">
        <v>0</v>
      </c>
      <c r="N104" s="1603">
        <v>0</v>
      </c>
      <c r="O104" s="1604">
        <v>0</v>
      </c>
      <c r="P104" s="1603">
        <v>0</v>
      </c>
      <c r="Q104" s="1605">
        <v>0</v>
      </c>
      <c r="R104" s="1821">
        <f t="shared" si="83"/>
        <v>0</v>
      </c>
      <c r="S104" s="1602">
        <v>0</v>
      </c>
      <c r="T104" s="1603">
        <v>0</v>
      </c>
      <c r="U104" s="1604">
        <v>0</v>
      </c>
      <c r="V104" s="1603">
        <v>0</v>
      </c>
      <c r="W104" s="1605">
        <v>0</v>
      </c>
      <c r="X104" s="1821">
        <f t="shared" si="84"/>
        <v>0</v>
      </c>
      <c r="Y104" s="1602">
        <v>0</v>
      </c>
      <c r="Z104" s="1603">
        <v>0</v>
      </c>
      <c r="AA104" s="1604">
        <v>0</v>
      </c>
      <c r="AB104" s="1603">
        <v>0</v>
      </c>
      <c r="AC104" s="1605">
        <v>0</v>
      </c>
      <c r="AD104" s="1821">
        <f t="shared" si="85"/>
        <v>0</v>
      </c>
      <c r="AE104" s="1602">
        <v>0</v>
      </c>
      <c r="AF104" s="1603">
        <v>0</v>
      </c>
      <c r="AG104" s="1604">
        <v>0</v>
      </c>
      <c r="AH104" s="1603">
        <v>0</v>
      </c>
      <c r="AI104" s="1605">
        <v>0</v>
      </c>
      <c r="AJ104" s="1821">
        <f t="shared" si="86"/>
        <v>17197004</v>
      </c>
      <c r="AK104" s="1602">
        <v>17197004</v>
      </c>
      <c r="AL104" s="1603">
        <v>0</v>
      </c>
      <c r="AM104" s="1604">
        <v>0</v>
      </c>
      <c r="AN104" s="1603">
        <v>0</v>
      </c>
      <c r="AO104" s="1605">
        <v>0</v>
      </c>
      <c r="AP104" s="1821">
        <f t="shared" si="87"/>
        <v>7559041</v>
      </c>
      <c r="AQ104" s="1602">
        <v>7559041</v>
      </c>
      <c r="AR104" s="1603">
        <v>0</v>
      </c>
      <c r="AS104" s="1604">
        <v>0</v>
      </c>
      <c r="AT104" s="1603">
        <v>0</v>
      </c>
      <c r="AU104" s="1605">
        <v>0</v>
      </c>
      <c r="AV104" s="1606">
        <f t="shared" si="93"/>
        <v>43.955569237525324</v>
      </c>
      <c r="AW104" s="1606">
        <f t="shared" si="93"/>
        <v>43.955569237525324</v>
      </c>
      <c r="AX104" s="1606">
        <v>0</v>
      </c>
      <c r="AY104" s="1606">
        <v>0</v>
      </c>
      <c r="AZ104" s="1606">
        <v>0</v>
      </c>
      <c r="BA104" s="1606">
        <v>0</v>
      </c>
    </row>
    <row r="105" spans="1:53" s="1" customFormat="1" ht="21" customHeight="1" thickBot="1">
      <c r="A105" s="1562" t="s">
        <v>676</v>
      </c>
      <c r="B105" s="1679">
        <v>8</v>
      </c>
      <c r="C105" s="1817"/>
      <c r="D105" s="1818"/>
      <c r="E105" s="1806" t="s">
        <v>2173</v>
      </c>
      <c r="F105" s="1612">
        <f t="shared" si="81"/>
        <v>11101000</v>
      </c>
      <c r="G105" s="1770">
        <f>SUM(G106+G107+G108+G109+G110+G111)</f>
        <v>11101000</v>
      </c>
      <c r="H105" s="1734">
        <f>SUM(H106+H107+H108+H109+H110+H111)</f>
        <v>0</v>
      </c>
      <c r="I105" s="1733">
        <f>SUM(I106+I107+I108+I109+I110+I111)</f>
        <v>0</v>
      </c>
      <c r="J105" s="1734">
        <f>SUM(J106+J107+J108+J109+J110+J111)</f>
        <v>0</v>
      </c>
      <c r="K105" s="1771">
        <f>SUM(K106+K107+K108+K109+K110+K111)</f>
        <v>0</v>
      </c>
      <c r="L105" s="1612">
        <f t="shared" si="82"/>
        <v>11563391</v>
      </c>
      <c r="M105" s="1732">
        <f>SUM(M106+M107+M108+M109+M110+M111)</f>
        <v>11563391</v>
      </c>
      <c r="N105" s="1733">
        <f>SUM(N106+N107+N108+N109+N110+N111)</f>
        <v>0</v>
      </c>
      <c r="O105" s="1734">
        <f>SUM(O106+O107+O108+O109+O110+O111)</f>
        <v>0</v>
      </c>
      <c r="P105" s="1733">
        <f>SUM(P106+P107+P108+P109+P110+P111)</f>
        <v>0</v>
      </c>
      <c r="Q105" s="1735">
        <f>SUM(Q106+Q107+Q108+Q109+Q110+Q111)</f>
        <v>0</v>
      </c>
      <c r="R105" s="1612">
        <f t="shared" si="83"/>
        <v>11563391</v>
      </c>
      <c r="S105" s="1732">
        <f>SUM(S106+S107+S108+S109+S110+S111)</f>
        <v>11563391</v>
      </c>
      <c r="T105" s="1733">
        <f>SUM(T106+T107+T108+T109+T110+T111)</f>
        <v>0</v>
      </c>
      <c r="U105" s="1734">
        <f>SUM(U106+U107+U108+U109+U110+U111)</f>
        <v>0</v>
      </c>
      <c r="V105" s="1733">
        <f>SUM(V106+V107+V108+V109+V110+V111)</f>
        <v>0</v>
      </c>
      <c r="W105" s="1735">
        <f>SUM(W106+W107+W108+W109+W110+W111)</f>
        <v>0</v>
      </c>
      <c r="X105" s="1612">
        <f t="shared" si="84"/>
        <v>11563391</v>
      </c>
      <c r="Y105" s="1732">
        <f>SUM(Y106+Y107+Y108+Y109+Y110+Y111)</f>
        <v>11563391</v>
      </c>
      <c r="Z105" s="1733">
        <f>SUM(Z106+Z107+Z108+Z109+Z110+Z111)</f>
        <v>0</v>
      </c>
      <c r="AA105" s="1734">
        <f>SUM(AA106+AA107+AA108+AA109+AA110+AA111)</f>
        <v>0</v>
      </c>
      <c r="AB105" s="1733">
        <f>SUM(AB106+AB107+AB108+AB109+AB110+AB111)</f>
        <v>0</v>
      </c>
      <c r="AC105" s="1735">
        <f>SUM(AC106+AC107+AC108+AC109+AC110+AC111)</f>
        <v>0</v>
      </c>
      <c r="AD105" s="1612">
        <f t="shared" si="85"/>
        <v>11563391</v>
      </c>
      <c r="AE105" s="1732">
        <f>SUM(AE106+AE107+AE108+AE109+AE110+AE111)</f>
        <v>11563391</v>
      </c>
      <c r="AF105" s="1733">
        <f>SUM(AF106+AF107+AF108+AF109+AF110+AF111)</f>
        <v>0</v>
      </c>
      <c r="AG105" s="1734">
        <f>SUM(AG106+AG107+AG108+AG109+AG110+AG111)</f>
        <v>0</v>
      </c>
      <c r="AH105" s="1733">
        <f>SUM(AH106+AH107+AH108+AH109+AH110+AH111)</f>
        <v>0</v>
      </c>
      <c r="AI105" s="1735">
        <f>SUM(AI106+AI107+AI108+AI109+AI110+AI111)</f>
        <v>0</v>
      </c>
      <c r="AJ105" s="1612">
        <f t="shared" si="86"/>
        <v>11563391</v>
      </c>
      <c r="AK105" s="1732">
        <f>SUM(AK106+AK107+AK108+AK109+AK110+AK111)</f>
        <v>11563391</v>
      </c>
      <c r="AL105" s="1733">
        <f>SUM(AL106+AL107+AL108+AL109+AL110+AL111)</f>
        <v>0</v>
      </c>
      <c r="AM105" s="1734">
        <f>SUM(AM106+AM107+AM108+AM109+AM110+AM111)</f>
        <v>0</v>
      </c>
      <c r="AN105" s="1733">
        <f>SUM(AN106+AN107+AN108+AN109+AN110+AN111)</f>
        <v>0</v>
      </c>
      <c r="AO105" s="1735">
        <f>SUM(AO106+AO107+AO108+AO109+AO110+AO111)</f>
        <v>0</v>
      </c>
      <c r="AP105" s="1612">
        <f t="shared" si="87"/>
        <v>462391</v>
      </c>
      <c r="AQ105" s="1732">
        <f>SUM(AQ106+AQ107+AQ108+AQ109+AQ110+AQ111)</f>
        <v>462391</v>
      </c>
      <c r="AR105" s="1733">
        <f>SUM(AR106+AR107+AR108+AR109+AR110+AR111)</f>
        <v>0</v>
      </c>
      <c r="AS105" s="1734">
        <f>SUM(AS106+AS107+AS108+AS109+AS110+AS111)</f>
        <v>0</v>
      </c>
      <c r="AT105" s="1733">
        <f>SUM(AT106+AT107+AT108+AT109+AT110+AT111)</f>
        <v>0</v>
      </c>
      <c r="AU105" s="1735">
        <f>SUM(AU106+AU107+AU108+AU109+AU110+AU111)</f>
        <v>0</v>
      </c>
      <c r="AV105" s="1613">
        <f t="shared" si="93"/>
        <v>3.998749155848834</v>
      </c>
      <c r="AW105" s="1613">
        <f t="shared" si="93"/>
        <v>3.998749155848834</v>
      </c>
      <c r="AX105" s="1613">
        <v>0</v>
      </c>
      <c r="AY105" s="1613">
        <v>0</v>
      </c>
      <c r="AZ105" s="1613">
        <v>0</v>
      </c>
      <c r="BA105" s="1613">
        <v>0</v>
      </c>
    </row>
    <row r="106" spans="1:53" s="78" customFormat="1" ht="25.5">
      <c r="A106" s="1809"/>
      <c r="B106" s="1615"/>
      <c r="C106" s="1715" t="s">
        <v>496</v>
      </c>
      <c r="D106" s="1822"/>
      <c r="E106" s="1823" t="s">
        <v>9</v>
      </c>
      <c r="F106" s="1576"/>
      <c r="G106" s="1810"/>
      <c r="H106" s="1579"/>
      <c r="I106" s="1578"/>
      <c r="J106" s="1579"/>
      <c r="K106" s="1811"/>
      <c r="L106" s="1576"/>
      <c r="M106" s="1577"/>
      <c r="N106" s="1578"/>
      <c r="O106" s="1579"/>
      <c r="P106" s="1578"/>
      <c r="Q106" s="1580"/>
      <c r="R106" s="1576"/>
      <c r="S106" s="1577"/>
      <c r="T106" s="1578"/>
      <c r="U106" s="1579"/>
      <c r="V106" s="1578"/>
      <c r="W106" s="1580"/>
      <c r="X106" s="1576"/>
      <c r="Y106" s="1577"/>
      <c r="Z106" s="1578"/>
      <c r="AA106" s="1579"/>
      <c r="AB106" s="1578"/>
      <c r="AC106" s="1580"/>
      <c r="AD106" s="1576"/>
      <c r="AE106" s="1577"/>
      <c r="AF106" s="1578"/>
      <c r="AG106" s="1579"/>
      <c r="AH106" s="1578"/>
      <c r="AI106" s="1580"/>
      <c r="AJ106" s="1576"/>
      <c r="AK106" s="1577"/>
      <c r="AL106" s="1578"/>
      <c r="AM106" s="1579"/>
      <c r="AN106" s="1578"/>
      <c r="AO106" s="1580"/>
      <c r="AP106" s="1576"/>
      <c r="AQ106" s="1577"/>
      <c r="AR106" s="1578"/>
      <c r="AS106" s="1579"/>
      <c r="AT106" s="1578"/>
      <c r="AU106" s="1580"/>
      <c r="AV106" s="1591">
        <v>0</v>
      </c>
      <c r="AW106" s="1591">
        <v>0</v>
      </c>
      <c r="AX106" s="1591">
        <v>0</v>
      </c>
      <c r="AY106" s="1591">
        <v>0</v>
      </c>
      <c r="AZ106" s="1591">
        <v>0</v>
      </c>
      <c r="BA106" s="1591">
        <v>0</v>
      </c>
    </row>
    <row r="107" spans="1:53" s="78" customFormat="1" ht="25.5">
      <c r="A107" s="1572"/>
      <c r="B107" s="1812"/>
      <c r="C107" s="1726" t="s">
        <v>497</v>
      </c>
      <c r="D107" s="1727"/>
      <c r="E107" s="1575" t="s">
        <v>1562</v>
      </c>
      <c r="F107" s="1586">
        <f t="shared" si="81"/>
        <v>0</v>
      </c>
      <c r="G107" s="1813">
        <v>0</v>
      </c>
      <c r="H107" s="1589">
        <v>0</v>
      </c>
      <c r="I107" s="1588">
        <v>0</v>
      </c>
      <c r="J107" s="1589">
        <v>0</v>
      </c>
      <c r="K107" s="1814">
        <v>0</v>
      </c>
      <c r="L107" s="1586">
        <f aca="true" t="shared" si="94" ref="L107:L121">SUM(M107:Q107)</f>
        <v>0</v>
      </c>
      <c r="M107" s="1587">
        <v>0</v>
      </c>
      <c r="N107" s="1588">
        <v>0</v>
      </c>
      <c r="O107" s="1589">
        <v>0</v>
      </c>
      <c r="P107" s="1588">
        <v>0</v>
      </c>
      <c r="Q107" s="1590">
        <v>0</v>
      </c>
      <c r="R107" s="1586">
        <f aca="true" t="shared" si="95" ref="R107:R121">SUM(S107:W107)</f>
        <v>0</v>
      </c>
      <c r="S107" s="1587">
        <v>0</v>
      </c>
      <c r="T107" s="1588">
        <v>0</v>
      </c>
      <c r="U107" s="1589">
        <v>0</v>
      </c>
      <c r="V107" s="1588">
        <v>0</v>
      </c>
      <c r="W107" s="1590">
        <v>0</v>
      </c>
      <c r="X107" s="1586">
        <f aca="true" t="shared" si="96" ref="X107:X121">SUM(Y107:AC107)</f>
        <v>0</v>
      </c>
      <c r="Y107" s="1587">
        <v>0</v>
      </c>
      <c r="Z107" s="1588">
        <v>0</v>
      </c>
      <c r="AA107" s="1589">
        <v>0</v>
      </c>
      <c r="AB107" s="1588">
        <v>0</v>
      </c>
      <c r="AC107" s="1590">
        <v>0</v>
      </c>
      <c r="AD107" s="1586">
        <f aca="true" t="shared" si="97" ref="AD107:AD121">SUM(AE107:AI107)</f>
        <v>0</v>
      </c>
      <c r="AE107" s="1587">
        <v>0</v>
      </c>
      <c r="AF107" s="1588">
        <v>0</v>
      </c>
      <c r="AG107" s="1589">
        <v>0</v>
      </c>
      <c r="AH107" s="1588">
        <v>0</v>
      </c>
      <c r="AI107" s="1590">
        <v>0</v>
      </c>
      <c r="AJ107" s="1586">
        <f aca="true" t="shared" si="98" ref="AJ107:AJ121">SUM(AK107:AO107)</f>
        <v>0</v>
      </c>
      <c r="AK107" s="1587">
        <v>0</v>
      </c>
      <c r="AL107" s="1588">
        <v>0</v>
      </c>
      <c r="AM107" s="1589">
        <v>0</v>
      </c>
      <c r="AN107" s="1588">
        <v>0</v>
      </c>
      <c r="AO107" s="1590">
        <v>0</v>
      </c>
      <c r="AP107" s="1586">
        <f aca="true" t="shared" si="99" ref="AP107:AP121">SUM(AQ107:AU107)</f>
        <v>0</v>
      </c>
      <c r="AQ107" s="1587">
        <v>0</v>
      </c>
      <c r="AR107" s="1588">
        <v>0</v>
      </c>
      <c r="AS107" s="1589">
        <v>0</v>
      </c>
      <c r="AT107" s="1588">
        <v>0</v>
      </c>
      <c r="AU107" s="1590">
        <v>0</v>
      </c>
      <c r="AV107" s="1591">
        <v>0</v>
      </c>
      <c r="AW107" s="1591">
        <v>0</v>
      </c>
      <c r="AX107" s="1591">
        <v>0</v>
      </c>
      <c r="AY107" s="1591">
        <v>0</v>
      </c>
      <c r="AZ107" s="1591">
        <v>0</v>
      </c>
      <c r="BA107" s="1591">
        <v>0</v>
      </c>
    </row>
    <row r="108" spans="1:53" s="78" customFormat="1" ht="25.5">
      <c r="A108" s="1582"/>
      <c r="B108" s="1594"/>
      <c r="C108" s="1723" t="s">
        <v>498</v>
      </c>
      <c r="D108" s="1741"/>
      <c r="E108" s="1592" t="s">
        <v>1563</v>
      </c>
      <c r="F108" s="1586">
        <f t="shared" si="81"/>
        <v>0</v>
      </c>
      <c r="G108" s="1813">
        <v>0</v>
      </c>
      <c r="H108" s="1589">
        <v>0</v>
      </c>
      <c r="I108" s="1588">
        <v>0</v>
      </c>
      <c r="J108" s="1589">
        <v>0</v>
      </c>
      <c r="K108" s="1814">
        <v>0</v>
      </c>
      <c r="L108" s="1586">
        <f t="shared" si="94"/>
        <v>0</v>
      </c>
      <c r="M108" s="1587">
        <v>0</v>
      </c>
      <c r="N108" s="1588">
        <v>0</v>
      </c>
      <c r="O108" s="1589">
        <v>0</v>
      </c>
      <c r="P108" s="1588">
        <v>0</v>
      </c>
      <c r="Q108" s="1590">
        <v>0</v>
      </c>
      <c r="R108" s="1586">
        <f t="shared" si="95"/>
        <v>0</v>
      </c>
      <c r="S108" s="1587">
        <v>0</v>
      </c>
      <c r="T108" s="1588">
        <v>0</v>
      </c>
      <c r="U108" s="1589">
        <v>0</v>
      </c>
      <c r="V108" s="1588">
        <v>0</v>
      </c>
      <c r="W108" s="1590">
        <v>0</v>
      </c>
      <c r="X108" s="1586">
        <f t="shared" si="96"/>
        <v>0</v>
      </c>
      <c r="Y108" s="1587">
        <v>0</v>
      </c>
      <c r="Z108" s="1588">
        <v>0</v>
      </c>
      <c r="AA108" s="1589">
        <v>0</v>
      </c>
      <c r="AB108" s="1588">
        <v>0</v>
      </c>
      <c r="AC108" s="1590">
        <v>0</v>
      </c>
      <c r="AD108" s="1586">
        <f t="shared" si="97"/>
        <v>0</v>
      </c>
      <c r="AE108" s="1587">
        <v>0</v>
      </c>
      <c r="AF108" s="1588">
        <v>0</v>
      </c>
      <c r="AG108" s="1589">
        <v>0</v>
      </c>
      <c r="AH108" s="1588">
        <v>0</v>
      </c>
      <c r="AI108" s="1590">
        <v>0</v>
      </c>
      <c r="AJ108" s="1586">
        <f t="shared" si="98"/>
        <v>0</v>
      </c>
      <c r="AK108" s="1587">
        <v>0</v>
      </c>
      <c r="AL108" s="1588">
        <v>0</v>
      </c>
      <c r="AM108" s="1589">
        <v>0</v>
      </c>
      <c r="AN108" s="1588">
        <v>0</v>
      </c>
      <c r="AO108" s="1590">
        <v>0</v>
      </c>
      <c r="AP108" s="1586">
        <f t="shared" si="99"/>
        <v>0</v>
      </c>
      <c r="AQ108" s="1587">
        <v>0</v>
      </c>
      <c r="AR108" s="1588">
        <v>0</v>
      </c>
      <c r="AS108" s="1589">
        <v>0</v>
      </c>
      <c r="AT108" s="1588">
        <v>0</v>
      </c>
      <c r="AU108" s="1590">
        <v>0</v>
      </c>
      <c r="AV108" s="1591">
        <v>0</v>
      </c>
      <c r="AW108" s="1591">
        <v>0</v>
      </c>
      <c r="AX108" s="1591">
        <v>0</v>
      </c>
      <c r="AY108" s="1591">
        <v>0</v>
      </c>
      <c r="AZ108" s="1591">
        <v>0</v>
      </c>
      <c r="BA108" s="1591">
        <v>0</v>
      </c>
    </row>
    <row r="109" spans="1:53" s="78" customFormat="1" ht="12.75">
      <c r="A109" s="1582"/>
      <c r="B109" s="1594"/>
      <c r="C109" s="1723" t="s">
        <v>499</v>
      </c>
      <c r="D109" s="1741"/>
      <c r="E109" s="1592" t="s">
        <v>488</v>
      </c>
      <c r="F109" s="1586">
        <f t="shared" si="81"/>
        <v>0</v>
      </c>
      <c r="G109" s="1813">
        <v>0</v>
      </c>
      <c r="H109" s="1589">
        <v>0</v>
      </c>
      <c r="I109" s="1588">
        <v>0</v>
      </c>
      <c r="J109" s="1589">
        <v>0</v>
      </c>
      <c r="K109" s="1814">
        <v>0</v>
      </c>
      <c r="L109" s="1586">
        <f t="shared" si="94"/>
        <v>462391</v>
      </c>
      <c r="M109" s="1587">
        <v>462391</v>
      </c>
      <c r="N109" s="1588">
        <v>0</v>
      </c>
      <c r="O109" s="1589">
        <v>0</v>
      </c>
      <c r="P109" s="1588">
        <v>0</v>
      </c>
      <c r="Q109" s="1590">
        <v>0</v>
      </c>
      <c r="R109" s="1586">
        <f t="shared" si="95"/>
        <v>462391</v>
      </c>
      <c r="S109" s="1587">
        <v>462391</v>
      </c>
      <c r="T109" s="1588">
        <v>0</v>
      </c>
      <c r="U109" s="1589">
        <v>0</v>
      </c>
      <c r="V109" s="1588">
        <v>0</v>
      </c>
      <c r="W109" s="1590">
        <v>0</v>
      </c>
      <c r="X109" s="1586">
        <f t="shared" si="96"/>
        <v>462391</v>
      </c>
      <c r="Y109" s="1587">
        <v>462391</v>
      </c>
      <c r="Z109" s="1588">
        <v>0</v>
      </c>
      <c r="AA109" s="1589">
        <v>0</v>
      </c>
      <c r="AB109" s="1588">
        <v>0</v>
      </c>
      <c r="AC109" s="1590">
        <v>0</v>
      </c>
      <c r="AD109" s="1586">
        <f t="shared" si="97"/>
        <v>462391</v>
      </c>
      <c r="AE109" s="1587">
        <v>462391</v>
      </c>
      <c r="AF109" s="1588">
        <v>0</v>
      </c>
      <c r="AG109" s="1589">
        <v>0</v>
      </c>
      <c r="AH109" s="1588">
        <v>0</v>
      </c>
      <c r="AI109" s="1590">
        <v>0</v>
      </c>
      <c r="AJ109" s="1586">
        <f t="shared" si="98"/>
        <v>462391</v>
      </c>
      <c r="AK109" s="1587">
        <v>462391</v>
      </c>
      <c r="AL109" s="1588">
        <v>0</v>
      </c>
      <c r="AM109" s="1589">
        <v>0</v>
      </c>
      <c r="AN109" s="1588">
        <v>0</v>
      </c>
      <c r="AO109" s="1590">
        <v>0</v>
      </c>
      <c r="AP109" s="1586">
        <f t="shared" si="99"/>
        <v>462391</v>
      </c>
      <c r="AQ109" s="1587">
        <v>462391</v>
      </c>
      <c r="AR109" s="1588">
        <v>0</v>
      </c>
      <c r="AS109" s="1589">
        <v>0</v>
      </c>
      <c r="AT109" s="1588">
        <v>0</v>
      </c>
      <c r="AU109" s="1590">
        <v>0</v>
      </c>
      <c r="AV109" s="1591">
        <f>SUM(AP109/AJ109)*100</f>
        <v>100</v>
      </c>
      <c r="AW109" s="1591">
        <f>SUM(AQ109/AK109)*100</f>
        <v>100</v>
      </c>
      <c r="AX109" s="1591">
        <v>0</v>
      </c>
      <c r="AY109" s="1591">
        <v>0</v>
      </c>
      <c r="AZ109" s="1591">
        <v>0</v>
      </c>
      <c r="BA109" s="1591">
        <v>0</v>
      </c>
    </row>
    <row r="110" spans="1:53" s="78" customFormat="1" ht="12.75">
      <c r="A110" s="1582"/>
      <c r="B110" s="1594"/>
      <c r="C110" s="1723" t="s">
        <v>503</v>
      </c>
      <c r="D110" s="1741"/>
      <c r="E110" s="1592" t="s">
        <v>489</v>
      </c>
      <c r="F110" s="1586">
        <f t="shared" si="81"/>
        <v>0</v>
      </c>
      <c r="G110" s="1813">
        <v>0</v>
      </c>
      <c r="H110" s="1589">
        <v>0</v>
      </c>
      <c r="I110" s="1588">
        <v>0</v>
      </c>
      <c r="J110" s="1589">
        <v>0</v>
      </c>
      <c r="K110" s="1814">
        <v>0</v>
      </c>
      <c r="L110" s="1586">
        <f t="shared" si="94"/>
        <v>0</v>
      </c>
      <c r="M110" s="1587">
        <v>0</v>
      </c>
      <c r="N110" s="1588">
        <v>0</v>
      </c>
      <c r="O110" s="1589">
        <v>0</v>
      </c>
      <c r="P110" s="1588">
        <v>0</v>
      </c>
      <c r="Q110" s="1590">
        <v>0</v>
      </c>
      <c r="R110" s="1586">
        <f t="shared" si="95"/>
        <v>0</v>
      </c>
      <c r="S110" s="1587">
        <v>0</v>
      </c>
      <c r="T110" s="1588">
        <v>0</v>
      </c>
      <c r="U110" s="1589">
        <v>0</v>
      </c>
      <c r="V110" s="1588">
        <v>0</v>
      </c>
      <c r="W110" s="1590">
        <v>0</v>
      </c>
      <c r="X110" s="1586">
        <f t="shared" si="96"/>
        <v>0</v>
      </c>
      <c r="Y110" s="1587">
        <v>0</v>
      </c>
      <c r="Z110" s="1588">
        <v>0</v>
      </c>
      <c r="AA110" s="1589">
        <v>0</v>
      </c>
      <c r="AB110" s="1588">
        <v>0</v>
      </c>
      <c r="AC110" s="1590">
        <v>0</v>
      </c>
      <c r="AD110" s="1586">
        <f t="shared" si="97"/>
        <v>0</v>
      </c>
      <c r="AE110" s="1587">
        <v>0</v>
      </c>
      <c r="AF110" s="1588">
        <v>0</v>
      </c>
      <c r="AG110" s="1589">
        <v>0</v>
      </c>
      <c r="AH110" s="1588">
        <v>0</v>
      </c>
      <c r="AI110" s="1590">
        <v>0</v>
      </c>
      <c r="AJ110" s="1586">
        <f t="shared" si="98"/>
        <v>0</v>
      </c>
      <c r="AK110" s="1587">
        <v>0</v>
      </c>
      <c r="AL110" s="1588">
        <v>0</v>
      </c>
      <c r="AM110" s="1589">
        <v>0</v>
      </c>
      <c r="AN110" s="1588">
        <v>0</v>
      </c>
      <c r="AO110" s="1590">
        <v>0</v>
      </c>
      <c r="AP110" s="1586">
        <f t="shared" si="99"/>
        <v>0</v>
      </c>
      <c r="AQ110" s="1587">
        <v>0</v>
      </c>
      <c r="AR110" s="1588">
        <v>0</v>
      </c>
      <c r="AS110" s="1589">
        <v>0</v>
      </c>
      <c r="AT110" s="1588">
        <v>0</v>
      </c>
      <c r="AU110" s="1590">
        <v>0</v>
      </c>
      <c r="AV110" s="1591">
        <v>0</v>
      </c>
      <c r="AW110" s="1591">
        <v>0</v>
      </c>
      <c r="AX110" s="1591">
        <v>0</v>
      </c>
      <c r="AY110" s="1591">
        <v>0</v>
      </c>
      <c r="AZ110" s="1591">
        <v>0</v>
      </c>
      <c r="BA110" s="1591">
        <v>0</v>
      </c>
    </row>
    <row r="111" spans="1:53" s="78" customFormat="1" ht="13.5" thickBot="1">
      <c r="A111" s="1819"/>
      <c r="B111" s="1824"/>
      <c r="C111" s="1728" t="s">
        <v>504</v>
      </c>
      <c r="D111" s="1744"/>
      <c r="E111" s="1600" t="s">
        <v>678</v>
      </c>
      <c r="F111" s="1821">
        <f t="shared" si="81"/>
        <v>11101000</v>
      </c>
      <c r="G111" s="1815">
        <v>11101000</v>
      </c>
      <c r="H111" s="1604"/>
      <c r="I111" s="1603"/>
      <c r="J111" s="1604"/>
      <c r="K111" s="1816"/>
      <c r="L111" s="1821">
        <f t="shared" si="94"/>
        <v>11101000</v>
      </c>
      <c r="M111" s="1602">
        <v>11101000</v>
      </c>
      <c r="N111" s="1603"/>
      <c r="O111" s="1604"/>
      <c r="P111" s="1603"/>
      <c r="Q111" s="1605"/>
      <c r="R111" s="1821">
        <f t="shared" si="95"/>
        <v>11101000</v>
      </c>
      <c r="S111" s="1602">
        <v>11101000</v>
      </c>
      <c r="T111" s="1603"/>
      <c r="U111" s="1604"/>
      <c r="V111" s="1603"/>
      <c r="W111" s="1605"/>
      <c r="X111" s="1821">
        <f t="shared" si="96"/>
        <v>11101000</v>
      </c>
      <c r="Y111" s="1602">
        <v>11101000</v>
      </c>
      <c r="Z111" s="1603"/>
      <c r="AA111" s="1604"/>
      <c r="AB111" s="1603"/>
      <c r="AC111" s="1605"/>
      <c r="AD111" s="1821">
        <f t="shared" si="97"/>
        <v>11101000</v>
      </c>
      <c r="AE111" s="1602">
        <v>11101000</v>
      </c>
      <c r="AF111" s="1603"/>
      <c r="AG111" s="1604"/>
      <c r="AH111" s="1603"/>
      <c r="AI111" s="1605"/>
      <c r="AJ111" s="1821">
        <f t="shared" si="98"/>
        <v>11101000</v>
      </c>
      <c r="AK111" s="1602">
        <v>11101000</v>
      </c>
      <c r="AL111" s="1603"/>
      <c r="AM111" s="1604"/>
      <c r="AN111" s="1603"/>
      <c r="AO111" s="1605"/>
      <c r="AP111" s="1821">
        <f t="shared" si="99"/>
        <v>0</v>
      </c>
      <c r="AQ111" s="1602"/>
      <c r="AR111" s="1603"/>
      <c r="AS111" s="1604"/>
      <c r="AT111" s="1603"/>
      <c r="AU111" s="1605"/>
      <c r="AV111" s="1606">
        <f>SUM(AP111/AJ111)*100</f>
        <v>0</v>
      </c>
      <c r="AW111" s="1606">
        <f>SUM(AQ111/AK111)*100</f>
        <v>0</v>
      </c>
      <c r="AX111" s="1606">
        <v>0</v>
      </c>
      <c r="AY111" s="1606">
        <v>0</v>
      </c>
      <c r="AZ111" s="1606">
        <v>0</v>
      </c>
      <c r="BA111" s="1606">
        <v>0</v>
      </c>
    </row>
    <row r="112" spans="1:53" s="2" customFormat="1" ht="19.5" customHeight="1" thickBot="1">
      <c r="A112" s="2205"/>
      <c r="B112" s="2206"/>
      <c r="C112" s="2206"/>
      <c r="D112" s="2207"/>
      <c r="E112" s="1731" t="s">
        <v>490</v>
      </c>
      <c r="F112" s="1612">
        <f>SUM(G112:K112)</f>
        <v>760753000</v>
      </c>
      <c r="G112" s="1770">
        <f>SUM(G84+G90)</f>
        <v>365195000</v>
      </c>
      <c r="H112" s="1734">
        <f>SUM(H84+H90)</f>
        <v>108607000</v>
      </c>
      <c r="I112" s="1733">
        <f>SUM(I84+I90)</f>
        <v>61360000</v>
      </c>
      <c r="J112" s="1734">
        <f>SUM(J84+J90)</f>
        <v>43698000</v>
      </c>
      <c r="K112" s="1771">
        <f>SUM(K84+K90)</f>
        <v>181893000</v>
      </c>
      <c r="L112" s="1612">
        <f t="shared" si="94"/>
        <v>941073701</v>
      </c>
      <c r="M112" s="1732">
        <f>SUM(M84+M90)</f>
        <v>530577864</v>
      </c>
      <c r="N112" s="1733">
        <f>SUM(N84+N90)</f>
        <v>115208238</v>
      </c>
      <c r="O112" s="1734">
        <f>SUM(O84+O90)</f>
        <v>62235579</v>
      </c>
      <c r="P112" s="1733">
        <f>SUM(P84+P90)</f>
        <v>50061614</v>
      </c>
      <c r="Q112" s="1735">
        <f>SUM(Q84+Q90)</f>
        <v>182990406</v>
      </c>
      <c r="R112" s="1612">
        <f t="shared" si="95"/>
        <v>1003103259</v>
      </c>
      <c r="S112" s="1732">
        <f>SUM(S84+S90)</f>
        <v>591497627</v>
      </c>
      <c r="T112" s="1733">
        <f>SUM(T84+T90)</f>
        <v>115808238</v>
      </c>
      <c r="U112" s="1734">
        <f>SUM(U84+U90)</f>
        <v>62235579</v>
      </c>
      <c r="V112" s="1733">
        <f>SUM(V84+V90)</f>
        <v>50571409</v>
      </c>
      <c r="W112" s="1735">
        <f>SUM(W84+W90)</f>
        <v>182990406</v>
      </c>
      <c r="X112" s="1612">
        <f t="shared" si="96"/>
        <v>1030322427</v>
      </c>
      <c r="Y112" s="1732">
        <f>SUM(Y84+Y90)</f>
        <v>607543192</v>
      </c>
      <c r="Z112" s="1733">
        <f>SUM(Z84+Z90)</f>
        <v>119329314</v>
      </c>
      <c r="AA112" s="1734">
        <f>SUM(AA84+AA90)</f>
        <v>66774088</v>
      </c>
      <c r="AB112" s="1733">
        <f>SUM(AB84+AB90)</f>
        <v>51598331</v>
      </c>
      <c r="AC112" s="1735">
        <f>SUM(AC84+AC90)</f>
        <v>185077502</v>
      </c>
      <c r="AD112" s="1612">
        <f t="shared" si="97"/>
        <v>1014155611</v>
      </c>
      <c r="AE112" s="1732">
        <f>SUM(AE84+AE90)</f>
        <v>589029669</v>
      </c>
      <c r="AF112" s="1733">
        <f>SUM(AF84+AF90)</f>
        <v>121676021</v>
      </c>
      <c r="AG112" s="1734">
        <f>SUM(AG84+AG90)</f>
        <v>66774088</v>
      </c>
      <c r="AH112" s="1733">
        <f>SUM(AH84+AH90)</f>
        <v>51598331</v>
      </c>
      <c r="AI112" s="1735">
        <f>SUM(AI84+AI90)</f>
        <v>185077502</v>
      </c>
      <c r="AJ112" s="1612">
        <f t="shared" si="98"/>
        <v>1077870910</v>
      </c>
      <c r="AK112" s="1732">
        <f>SUM(AK84+AK90)</f>
        <v>660090511</v>
      </c>
      <c r="AL112" s="1733">
        <f>SUM(AL84+AL90)</f>
        <v>115626609</v>
      </c>
      <c r="AM112" s="1734">
        <f>SUM(AM84+AM90)</f>
        <v>62016934</v>
      </c>
      <c r="AN112" s="1733">
        <f>SUM(AN84+AN90)</f>
        <v>51189621</v>
      </c>
      <c r="AO112" s="1735">
        <f>SUM(AO84+AO90)</f>
        <v>188947235</v>
      </c>
      <c r="AP112" s="1612">
        <f t="shared" si="99"/>
        <v>879201289</v>
      </c>
      <c r="AQ112" s="1732">
        <f>SUM(AQ84+AQ90)</f>
        <v>464201324</v>
      </c>
      <c r="AR112" s="1733">
        <f>SUM(AR84+AR90)</f>
        <v>114754185</v>
      </c>
      <c r="AS112" s="1734">
        <f>SUM(AS84+AS90)</f>
        <v>61557178</v>
      </c>
      <c r="AT112" s="1733">
        <f>SUM(AT84+AT90)</f>
        <v>50373410</v>
      </c>
      <c r="AU112" s="1735">
        <f>SUM(AU84+AU90)</f>
        <v>188315192</v>
      </c>
      <c r="AV112" s="1613">
        <f>SUM(AP112/AJ112)*100</f>
        <v>81.56832890127816</v>
      </c>
      <c r="AW112" s="1613">
        <f>SUM(AQ112/AK112)*100</f>
        <v>70.323889870309</v>
      </c>
      <c r="AX112" s="1613">
        <f>SUM(AR112/AL112)*100</f>
        <v>99.245481634768</v>
      </c>
      <c r="AY112" s="1613">
        <f>SUM(AS112/AM112)*100</f>
        <v>99.25866054584381</v>
      </c>
      <c r="AZ112" s="1613">
        <f>SUM(AT112/AN112)*100</f>
        <v>98.40551466477942</v>
      </c>
      <c r="BA112" s="1613">
        <f>SUM(AU112/AO112)*100</f>
        <v>99.66549232646882</v>
      </c>
    </row>
    <row r="113" spans="1:53" s="1" customFormat="1" ht="18" customHeight="1">
      <c r="A113" s="1825" t="s">
        <v>676</v>
      </c>
      <c r="B113" s="1632">
        <v>9</v>
      </c>
      <c r="C113" s="1802"/>
      <c r="D113" s="1774"/>
      <c r="E113" s="1826" t="s">
        <v>491</v>
      </c>
      <c r="F113" s="1636">
        <f t="shared" si="81"/>
        <v>379030000</v>
      </c>
      <c r="G113" s="1776">
        <f>SUM(G114)</f>
        <v>379030000</v>
      </c>
      <c r="H113" s="1639">
        <f>SUM(H114)</f>
        <v>0</v>
      </c>
      <c r="I113" s="1638">
        <f>SUM(I114)</f>
        <v>0</v>
      </c>
      <c r="J113" s="1639">
        <f>SUM(J114)</f>
        <v>0</v>
      </c>
      <c r="K113" s="1777">
        <f>SUM(K114)</f>
        <v>0</v>
      </c>
      <c r="L113" s="1636">
        <f t="shared" si="94"/>
        <v>442999305</v>
      </c>
      <c r="M113" s="1637">
        <f>SUM(M114)</f>
        <v>442999305</v>
      </c>
      <c r="N113" s="1638">
        <f>SUM(N114)</f>
        <v>0</v>
      </c>
      <c r="O113" s="1639">
        <f>SUM(O114)</f>
        <v>0</v>
      </c>
      <c r="P113" s="1638">
        <f>SUM(P114)</f>
        <v>0</v>
      </c>
      <c r="Q113" s="1640">
        <f>SUM(Q114)</f>
        <v>0</v>
      </c>
      <c r="R113" s="1636">
        <f t="shared" si="95"/>
        <v>443509100</v>
      </c>
      <c r="S113" s="1637">
        <f>SUM(S114)</f>
        <v>443509100</v>
      </c>
      <c r="T113" s="1638">
        <f>SUM(T114)</f>
        <v>0</v>
      </c>
      <c r="U113" s="1639">
        <f>SUM(U114)</f>
        <v>0</v>
      </c>
      <c r="V113" s="1638">
        <f>SUM(V114)</f>
        <v>0</v>
      </c>
      <c r="W113" s="1640">
        <f>SUM(W114)</f>
        <v>0</v>
      </c>
      <c r="X113" s="1636">
        <f t="shared" si="96"/>
        <v>454682703</v>
      </c>
      <c r="Y113" s="1637">
        <f>SUM(Y114)</f>
        <v>454682703</v>
      </c>
      <c r="Z113" s="1638">
        <f>SUM(Z114)</f>
        <v>0</v>
      </c>
      <c r="AA113" s="1639">
        <f>SUM(AA114)</f>
        <v>0</v>
      </c>
      <c r="AB113" s="1638">
        <f>SUM(AB114)</f>
        <v>0</v>
      </c>
      <c r="AC113" s="1640">
        <f>SUM(AC114)</f>
        <v>0</v>
      </c>
      <c r="AD113" s="1636">
        <f t="shared" si="97"/>
        <v>656032399</v>
      </c>
      <c r="AE113" s="1637">
        <f>SUM(AE114)</f>
        <v>656032399</v>
      </c>
      <c r="AF113" s="1638">
        <f>SUM(AF114)</f>
        <v>0</v>
      </c>
      <c r="AG113" s="1639">
        <f>SUM(AG114)</f>
        <v>0</v>
      </c>
      <c r="AH113" s="1638">
        <f>SUM(AH114)</f>
        <v>0</v>
      </c>
      <c r="AI113" s="1640">
        <f>SUM(AI114)</f>
        <v>0</v>
      </c>
      <c r="AJ113" s="1636">
        <f t="shared" si="98"/>
        <v>641432116</v>
      </c>
      <c r="AK113" s="1637">
        <f>SUM(AK114)</f>
        <v>641432116</v>
      </c>
      <c r="AL113" s="1638">
        <f>SUM(AL114)</f>
        <v>0</v>
      </c>
      <c r="AM113" s="1639">
        <f>SUM(AM114)</f>
        <v>0</v>
      </c>
      <c r="AN113" s="1638">
        <f>SUM(AN114)</f>
        <v>0</v>
      </c>
      <c r="AO113" s="1640">
        <f>SUM(AO114)</f>
        <v>0</v>
      </c>
      <c r="AP113" s="1636">
        <f t="shared" si="99"/>
        <v>621432116</v>
      </c>
      <c r="AQ113" s="1637">
        <f>SUM(AQ114)</f>
        <v>621432116</v>
      </c>
      <c r="AR113" s="1638">
        <f>SUM(AR114)</f>
        <v>0</v>
      </c>
      <c r="AS113" s="1639">
        <f>SUM(AS114)</f>
        <v>0</v>
      </c>
      <c r="AT113" s="1638">
        <f>SUM(AT114)</f>
        <v>0</v>
      </c>
      <c r="AU113" s="1640">
        <f>SUM(AU114)</f>
        <v>0</v>
      </c>
      <c r="AV113" s="1591">
        <f aca="true" t="shared" si="100" ref="AV113:AV119">SUM(AP113/AJ113)*100</f>
        <v>96.88197714128802</v>
      </c>
      <c r="AW113" s="1591">
        <f aca="true" t="shared" si="101" ref="AW113:AW119">SUM(AQ113/AK113)*100</f>
        <v>96.88197714128802</v>
      </c>
      <c r="AX113" s="1591">
        <v>0</v>
      </c>
      <c r="AY113" s="1591">
        <v>0</v>
      </c>
      <c r="AZ113" s="1591">
        <v>0</v>
      </c>
      <c r="BA113" s="1591">
        <v>0</v>
      </c>
    </row>
    <row r="114" spans="1:53" s="78" customFormat="1" ht="12.75">
      <c r="A114" s="1582"/>
      <c r="B114" s="1827"/>
      <c r="C114" s="1828">
        <v>1</v>
      </c>
      <c r="D114" s="1829"/>
      <c r="E114" s="1830" t="s">
        <v>679</v>
      </c>
      <c r="F114" s="1586">
        <f t="shared" si="81"/>
        <v>379030000</v>
      </c>
      <c r="G114" s="1813">
        <f>SUM(G115+G116+G117+G118+G119)</f>
        <v>379030000</v>
      </c>
      <c r="H114" s="1589">
        <f>SUM(H115+H116+H117+H118+H119)</f>
        <v>0</v>
      </c>
      <c r="I114" s="1588">
        <f>SUM(I115+I116+I117+I118+I119)</f>
        <v>0</v>
      </c>
      <c r="J114" s="1589">
        <f>SUM(J115+J116+J117+J118+J119)</f>
        <v>0</v>
      </c>
      <c r="K114" s="1814">
        <f>SUM(K115+K116+K117+K118+K119)</f>
        <v>0</v>
      </c>
      <c r="L114" s="1586">
        <f t="shared" si="94"/>
        <v>442999305</v>
      </c>
      <c r="M114" s="1587">
        <f>SUM(M115+M116+M117+M118+M119)</f>
        <v>442999305</v>
      </c>
      <c r="N114" s="1588">
        <f>SUM(N115+N116+N117+N118+N119)</f>
        <v>0</v>
      </c>
      <c r="O114" s="1589">
        <f>SUM(O115+O116+O117+O118+O119)</f>
        <v>0</v>
      </c>
      <c r="P114" s="1588">
        <f>SUM(P115+P116+P117+P118+P119)</f>
        <v>0</v>
      </c>
      <c r="Q114" s="1590">
        <f>SUM(Q115+Q116+Q117+Q118+Q119)</f>
        <v>0</v>
      </c>
      <c r="R114" s="1586">
        <f t="shared" si="95"/>
        <v>443509100</v>
      </c>
      <c r="S114" s="1587">
        <f>SUM(S115+S116+S117+S118+S119)</f>
        <v>443509100</v>
      </c>
      <c r="T114" s="1588">
        <f>SUM(T115+T116+T117+T118+T119)</f>
        <v>0</v>
      </c>
      <c r="U114" s="1589">
        <f>SUM(U115+U116+U117+U118+U119)</f>
        <v>0</v>
      </c>
      <c r="V114" s="1588">
        <f>SUM(V115+V116+V117+V118+V119)</f>
        <v>0</v>
      </c>
      <c r="W114" s="1590">
        <f>SUM(W115+W116+W117+W118+W119)</f>
        <v>0</v>
      </c>
      <c r="X114" s="1586">
        <f t="shared" si="96"/>
        <v>454682703</v>
      </c>
      <c r="Y114" s="1587">
        <f>SUM(Y115+Y116+Y117+Y118+Y119)</f>
        <v>454682703</v>
      </c>
      <c r="Z114" s="1588">
        <f>SUM(Z115+Z116+Z117+Z118+Z119)</f>
        <v>0</v>
      </c>
      <c r="AA114" s="1589">
        <f>SUM(AA115+AA116+AA117+AA118+AA119)</f>
        <v>0</v>
      </c>
      <c r="AB114" s="1588">
        <f>SUM(AB115+AB116+AB117+AB118+AB119)</f>
        <v>0</v>
      </c>
      <c r="AC114" s="1590">
        <f>SUM(AC115+AC116+AC117+AC118+AC119)</f>
        <v>0</v>
      </c>
      <c r="AD114" s="1586">
        <f t="shared" si="97"/>
        <v>656032399</v>
      </c>
      <c r="AE114" s="1587">
        <f>SUM(AE115+AE116+AE117+AE118+AE119)</f>
        <v>656032399</v>
      </c>
      <c r="AF114" s="1588">
        <f>SUM(AF115+AF116+AF117+AF118+AF119)</f>
        <v>0</v>
      </c>
      <c r="AG114" s="1589">
        <f>SUM(AG115+AG116+AG117+AG118+AG119)</f>
        <v>0</v>
      </c>
      <c r="AH114" s="1588">
        <f>SUM(AH115+AH116+AH117+AH118+AH119)</f>
        <v>0</v>
      </c>
      <c r="AI114" s="1590">
        <f>SUM(AI115+AI116+AI117+AI118+AI119)</f>
        <v>0</v>
      </c>
      <c r="AJ114" s="1586">
        <f t="shared" si="98"/>
        <v>641432116</v>
      </c>
      <c r="AK114" s="1587">
        <f>SUM(AK115+AK116+AK117+AK118+AK119)</f>
        <v>641432116</v>
      </c>
      <c r="AL114" s="1588">
        <f>SUM(AL115+AL116+AL117+AL118+AL119)</f>
        <v>0</v>
      </c>
      <c r="AM114" s="1589">
        <f>SUM(AM115+AM116+AM117+AM118+AM119)</f>
        <v>0</v>
      </c>
      <c r="AN114" s="1588">
        <f>SUM(AN115+AN116+AN117+AN118+AN119)</f>
        <v>0</v>
      </c>
      <c r="AO114" s="1590">
        <f>SUM(AO115+AO116+AO117+AO118+AO119)</f>
        <v>0</v>
      </c>
      <c r="AP114" s="1586">
        <f t="shared" si="99"/>
        <v>621432116</v>
      </c>
      <c r="AQ114" s="1587">
        <f>SUM(AQ115+AQ116+AQ117+AQ118+AQ119)</f>
        <v>621432116</v>
      </c>
      <c r="AR114" s="1588">
        <f>SUM(AR115+AR116+AR117+AR118+AR119)</f>
        <v>0</v>
      </c>
      <c r="AS114" s="1589">
        <f>SUM(AS115+AS116+AS117+AS118+AS119)</f>
        <v>0</v>
      </c>
      <c r="AT114" s="1588">
        <f>SUM(AT115+AT116+AT117+AT118+AT119)</f>
        <v>0</v>
      </c>
      <c r="AU114" s="1590">
        <f>SUM(AU115+AU116+AU117+AU118+AU119)</f>
        <v>0</v>
      </c>
      <c r="AV114" s="1591">
        <f t="shared" si="100"/>
        <v>96.88197714128802</v>
      </c>
      <c r="AW114" s="1591">
        <f t="shared" si="101"/>
        <v>96.88197714128802</v>
      </c>
      <c r="AX114" s="1591">
        <v>0</v>
      </c>
      <c r="AY114" s="1591">
        <v>0</v>
      </c>
      <c r="AZ114" s="1591">
        <v>0</v>
      </c>
      <c r="BA114" s="1591">
        <v>0</v>
      </c>
    </row>
    <row r="115" spans="1:53" s="78" customFormat="1" ht="12.75">
      <c r="A115" s="1582"/>
      <c r="B115" s="1594"/>
      <c r="C115" s="1831"/>
      <c r="D115" s="1741" t="s">
        <v>496</v>
      </c>
      <c r="E115" s="1585" t="s">
        <v>1564</v>
      </c>
      <c r="F115" s="1691">
        <f t="shared" si="81"/>
        <v>0</v>
      </c>
      <c r="G115" s="1813">
        <v>0</v>
      </c>
      <c r="H115" s="1589">
        <v>0</v>
      </c>
      <c r="I115" s="1588">
        <v>0</v>
      </c>
      <c r="J115" s="1589">
        <v>0</v>
      </c>
      <c r="K115" s="1814">
        <v>0</v>
      </c>
      <c r="L115" s="1691">
        <f t="shared" si="94"/>
        <v>0</v>
      </c>
      <c r="M115" s="1587">
        <v>0</v>
      </c>
      <c r="N115" s="1588">
        <v>0</v>
      </c>
      <c r="O115" s="1589">
        <v>0</v>
      </c>
      <c r="P115" s="1588">
        <v>0</v>
      </c>
      <c r="Q115" s="1590">
        <v>0</v>
      </c>
      <c r="R115" s="1691">
        <f t="shared" si="95"/>
        <v>0</v>
      </c>
      <c r="S115" s="1587">
        <v>0</v>
      </c>
      <c r="T115" s="1588">
        <v>0</v>
      </c>
      <c r="U115" s="1589">
        <v>0</v>
      </c>
      <c r="V115" s="1588">
        <v>0</v>
      </c>
      <c r="W115" s="1590">
        <v>0</v>
      </c>
      <c r="X115" s="1691">
        <f t="shared" si="96"/>
        <v>0</v>
      </c>
      <c r="Y115" s="1587">
        <v>0</v>
      </c>
      <c r="Z115" s="1588">
        <v>0</v>
      </c>
      <c r="AA115" s="1589">
        <v>0</v>
      </c>
      <c r="AB115" s="1588">
        <v>0</v>
      </c>
      <c r="AC115" s="1590">
        <v>0</v>
      </c>
      <c r="AD115" s="1691">
        <f t="shared" si="97"/>
        <v>0</v>
      </c>
      <c r="AE115" s="1587">
        <v>0</v>
      </c>
      <c r="AF115" s="1588">
        <v>0</v>
      </c>
      <c r="AG115" s="1589">
        <v>0</v>
      </c>
      <c r="AH115" s="1588">
        <v>0</v>
      </c>
      <c r="AI115" s="1590">
        <v>0</v>
      </c>
      <c r="AJ115" s="1691">
        <f t="shared" si="98"/>
        <v>0</v>
      </c>
      <c r="AK115" s="1587">
        <v>0</v>
      </c>
      <c r="AL115" s="1588">
        <v>0</v>
      </c>
      <c r="AM115" s="1589">
        <v>0</v>
      </c>
      <c r="AN115" s="1588">
        <v>0</v>
      </c>
      <c r="AO115" s="1590">
        <v>0</v>
      </c>
      <c r="AP115" s="1691">
        <f t="shared" si="99"/>
        <v>0</v>
      </c>
      <c r="AQ115" s="1587">
        <v>0</v>
      </c>
      <c r="AR115" s="1588">
        <v>0</v>
      </c>
      <c r="AS115" s="1589">
        <v>0</v>
      </c>
      <c r="AT115" s="1588">
        <v>0</v>
      </c>
      <c r="AU115" s="1590">
        <v>0</v>
      </c>
      <c r="AV115" s="1591">
        <v>0</v>
      </c>
      <c r="AW115" s="1591">
        <v>0</v>
      </c>
      <c r="AX115" s="1591">
        <v>0</v>
      </c>
      <c r="AY115" s="1591">
        <v>0</v>
      </c>
      <c r="AZ115" s="1591">
        <v>0</v>
      </c>
      <c r="BA115" s="1591">
        <v>0</v>
      </c>
    </row>
    <row r="116" spans="1:53" s="78" customFormat="1" ht="12.75">
      <c r="A116" s="1582"/>
      <c r="B116" s="1594"/>
      <c r="C116" s="1831"/>
      <c r="D116" s="1741" t="s">
        <v>497</v>
      </c>
      <c r="E116" s="1585" t="s">
        <v>492</v>
      </c>
      <c r="F116" s="1586">
        <f t="shared" si="81"/>
        <v>0</v>
      </c>
      <c r="G116" s="1813">
        <v>0</v>
      </c>
      <c r="H116" s="1589">
        <v>0</v>
      </c>
      <c r="I116" s="1588">
        <v>0</v>
      </c>
      <c r="J116" s="1589">
        <v>0</v>
      </c>
      <c r="K116" s="1814">
        <v>0</v>
      </c>
      <c r="L116" s="1586">
        <f t="shared" si="94"/>
        <v>40700000</v>
      </c>
      <c r="M116" s="1587">
        <v>40700000</v>
      </c>
      <c r="N116" s="1588">
        <v>0</v>
      </c>
      <c r="O116" s="1589">
        <v>0</v>
      </c>
      <c r="P116" s="1588">
        <v>0</v>
      </c>
      <c r="Q116" s="1590">
        <v>0</v>
      </c>
      <c r="R116" s="1586">
        <f t="shared" si="95"/>
        <v>40700000</v>
      </c>
      <c r="S116" s="1587">
        <v>40700000</v>
      </c>
      <c r="T116" s="1588">
        <v>0</v>
      </c>
      <c r="U116" s="1589">
        <v>0</v>
      </c>
      <c r="V116" s="1588">
        <v>0</v>
      </c>
      <c r="W116" s="1590">
        <v>0</v>
      </c>
      <c r="X116" s="1586">
        <f t="shared" si="96"/>
        <v>40700000</v>
      </c>
      <c r="Y116" s="1587">
        <v>40700000</v>
      </c>
      <c r="Z116" s="1588">
        <v>0</v>
      </c>
      <c r="AA116" s="1589">
        <v>0</v>
      </c>
      <c r="AB116" s="1588">
        <v>0</v>
      </c>
      <c r="AC116" s="1590">
        <v>0</v>
      </c>
      <c r="AD116" s="1586">
        <f t="shared" si="97"/>
        <v>240700000</v>
      </c>
      <c r="AE116" s="1587">
        <v>240700000</v>
      </c>
      <c r="AF116" s="1588">
        <v>0</v>
      </c>
      <c r="AG116" s="1589">
        <v>0</v>
      </c>
      <c r="AH116" s="1588">
        <v>0</v>
      </c>
      <c r="AI116" s="1590">
        <v>0</v>
      </c>
      <c r="AJ116" s="1586">
        <f t="shared" si="98"/>
        <v>240700000</v>
      </c>
      <c r="AK116" s="1587">
        <v>240700000</v>
      </c>
      <c r="AL116" s="1588">
        <v>0</v>
      </c>
      <c r="AM116" s="1589">
        <v>0</v>
      </c>
      <c r="AN116" s="1588">
        <v>0</v>
      </c>
      <c r="AO116" s="1590">
        <v>0</v>
      </c>
      <c r="AP116" s="1586">
        <f t="shared" si="99"/>
        <v>220700000</v>
      </c>
      <c r="AQ116" s="1587">
        <v>220700000</v>
      </c>
      <c r="AR116" s="1588">
        <v>0</v>
      </c>
      <c r="AS116" s="1589">
        <v>0</v>
      </c>
      <c r="AT116" s="1588">
        <v>0</v>
      </c>
      <c r="AU116" s="1590">
        <v>0</v>
      </c>
      <c r="AV116" s="1591">
        <f t="shared" si="100"/>
        <v>91.69090153718321</v>
      </c>
      <c r="AW116" s="1591">
        <f t="shared" si="101"/>
        <v>91.69090153718321</v>
      </c>
      <c r="AX116" s="1591">
        <v>0</v>
      </c>
      <c r="AY116" s="1591">
        <v>0</v>
      </c>
      <c r="AZ116" s="1591">
        <v>0</v>
      </c>
      <c r="BA116" s="1591">
        <v>0</v>
      </c>
    </row>
    <row r="117" spans="1:53" s="78" customFormat="1" ht="12.75">
      <c r="A117" s="1582"/>
      <c r="B117" s="1594"/>
      <c r="C117" s="1831"/>
      <c r="D117" s="1741" t="s">
        <v>498</v>
      </c>
      <c r="E117" s="1585" t="s">
        <v>1565</v>
      </c>
      <c r="F117" s="1586">
        <f t="shared" si="81"/>
        <v>0</v>
      </c>
      <c r="G117" s="1813">
        <v>0</v>
      </c>
      <c r="H117" s="1589">
        <v>0</v>
      </c>
      <c r="I117" s="1588">
        <v>0</v>
      </c>
      <c r="J117" s="1589">
        <v>0</v>
      </c>
      <c r="K117" s="1814">
        <v>0</v>
      </c>
      <c r="L117" s="1586">
        <f t="shared" si="94"/>
        <v>0</v>
      </c>
      <c r="M117" s="1587">
        <v>0</v>
      </c>
      <c r="N117" s="1588">
        <v>0</v>
      </c>
      <c r="O117" s="1589">
        <v>0</v>
      </c>
      <c r="P117" s="1588">
        <v>0</v>
      </c>
      <c r="Q117" s="1590">
        <v>0</v>
      </c>
      <c r="R117" s="1586">
        <f t="shared" si="95"/>
        <v>0</v>
      </c>
      <c r="S117" s="1587">
        <v>0</v>
      </c>
      <c r="T117" s="1588">
        <v>0</v>
      </c>
      <c r="U117" s="1589">
        <v>0</v>
      </c>
      <c r="V117" s="1588">
        <v>0</v>
      </c>
      <c r="W117" s="1590">
        <v>0</v>
      </c>
      <c r="X117" s="1586">
        <f t="shared" si="96"/>
        <v>0</v>
      </c>
      <c r="Y117" s="1587">
        <v>0</v>
      </c>
      <c r="Z117" s="1588">
        <v>0</v>
      </c>
      <c r="AA117" s="1589">
        <v>0</v>
      </c>
      <c r="AB117" s="1588">
        <v>0</v>
      </c>
      <c r="AC117" s="1590">
        <v>0</v>
      </c>
      <c r="AD117" s="1586">
        <f t="shared" si="97"/>
        <v>0</v>
      </c>
      <c r="AE117" s="1587">
        <v>0</v>
      </c>
      <c r="AF117" s="1588">
        <v>0</v>
      </c>
      <c r="AG117" s="1589">
        <v>0</v>
      </c>
      <c r="AH117" s="1588">
        <v>0</v>
      </c>
      <c r="AI117" s="1590">
        <v>0</v>
      </c>
      <c r="AJ117" s="1586">
        <f t="shared" si="98"/>
        <v>0</v>
      </c>
      <c r="AK117" s="1587">
        <v>0</v>
      </c>
      <c r="AL117" s="1588">
        <v>0</v>
      </c>
      <c r="AM117" s="1589">
        <v>0</v>
      </c>
      <c r="AN117" s="1588">
        <v>0</v>
      </c>
      <c r="AO117" s="1590">
        <v>0</v>
      </c>
      <c r="AP117" s="1586">
        <f t="shared" si="99"/>
        <v>0</v>
      </c>
      <c r="AQ117" s="1587">
        <v>0</v>
      </c>
      <c r="AR117" s="1588">
        <v>0</v>
      </c>
      <c r="AS117" s="1589">
        <v>0</v>
      </c>
      <c r="AT117" s="1588">
        <v>0</v>
      </c>
      <c r="AU117" s="1590">
        <v>0</v>
      </c>
      <c r="AV117" s="1591">
        <v>0</v>
      </c>
      <c r="AW117" s="1591">
        <v>0</v>
      </c>
      <c r="AX117" s="1591">
        <v>0</v>
      </c>
      <c r="AY117" s="1591">
        <v>0</v>
      </c>
      <c r="AZ117" s="1591">
        <v>0</v>
      </c>
      <c r="BA117" s="1591">
        <v>0</v>
      </c>
    </row>
    <row r="118" spans="1:53" s="78" customFormat="1" ht="12.75">
      <c r="A118" s="1582"/>
      <c r="B118" s="1583"/>
      <c r="C118" s="1831"/>
      <c r="D118" s="1741" t="s">
        <v>499</v>
      </c>
      <c r="E118" s="1585" t="s">
        <v>1566</v>
      </c>
      <c r="F118" s="1691">
        <f t="shared" si="81"/>
        <v>0</v>
      </c>
      <c r="G118" s="1813">
        <v>0</v>
      </c>
      <c r="H118" s="1589">
        <v>0</v>
      </c>
      <c r="I118" s="1588">
        <v>0</v>
      </c>
      <c r="J118" s="1589">
        <v>0</v>
      </c>
      <c r="K118" s="1814">
        <v>0</v>
      </c>
      <c r="L118" s="1691">
        <f t="shared" si="94"/>
        <v>9989260</v>
      </c>
      <c r="M118" s="1587">
        <v>9989260</v>
      </c>
      <c r="N118" s="1588">
        <v>0</v>
      </c>
      <c r="O118" s="1589">
        <v>0</v>
      </c>
      <c r="P118" s="1588">
        <v>0</v>
      </c>
      <c r="Q118" s="1590">
        <v>0</v>
      </c>
      <c r="R118" s="1691">
        <f t="shared" si="95"/>
        <v>9989260</v>
      </c>
      <c r="S118" s="1587">
        <v>9989260</v>
      </c>
      <c r="T118" s="1588">
        <v>0</v>
      </c>
      <c r="U118" s="1589">
        <v>0</v>
      </c>
      <c r="V118" s="1588">
        <v>0</v>
      </c>
      <c r="W118" s="1590">
        <v>0</v>
      </c>
      <c r="X118" s="1691">
        <f t="shared" si="96"/>
        <v>9989260</v>
      </c>
      <c r="Y118" s="1587">
        <v>9989260</v>
      </c>
      <c r="Z118" s="1588">
        <v>0</v>
      </c>
      <c r="AA118" s="1589">
        <v>0</v>
      </c>
      <c r="AB118" s="1588">
        <v>0</v>
      </c>
      <c r="AC118" s="1590">
        <v>0</v>
      </c>
      <c r="AD118" s="1691">
        <f t="shared" si="97"/>
        <v>9989260</v>
      </c>
      <c r="AE118" s="1587">
        <v>9989260</v>
      </c>
      <c r="AF118" s="1588">
        <v>0</v>
      </c>
      <c r="AG118" s="1589">
        <v>0</v>
      </c>
      <c r="AH118" s="1588">
        <v>0</v>
      </c>
      <c r="AI118" s="1590">
        <v>0</v>
      </c>
      <c r="AJ118" s="1691">
        <f t="shared" si="98"/>
        <v>9989260</v>
      </c>
      <c r="AK118" s="1587">
        <v>9989260</v>
      </c>
      <c r="AL118" s="1588">
        <v>0</v>
      </c>
      <c r="AM118" s="1589">
        <v>0</v>
      </c>
      <c r="AN118" s="1588">
        <v>0</v>
      </c>
      <c r="AO118" s="1590">
        <v>0</v>
      </c>
      <c r="AP118" s="1691">
        <f t="shared" si="99"/>
        <v>9989260</v>
      </c>
      <c r="AQ118" s="1587">
        <v>9989260</v>
      </c>
      <c r="AR118" s="1588">
        <v>0</v>
      </c>
      <c r="AS118" s="1589">
        <v>0</v>
      </c>
      <c r="AT118" s="1588">
        <v>0</v>
      </c>
      <c r="AU118" s="1590">
        <v>0</v>
      </c>
      <c r="AV118" s="1591">
        <f t="shared" si="100"/>
        <v>100</v>
      </c>
      <c r="AW118" s="1591">
        <f t="shared" si="101"/>
        <v>100</v>
      </c>
      <c r="AX118" s="1591">
        <v>0</v>
      </c>
      <c r="AY118" s="1591">
        <v>0</v>
      </c>
      <c r="AZ118" s="1591">
        <v>0</v>
      </c>
      <c r="BA118" s="1591">
        <v>0</v>
      </c>
    </row>
    <row r="119" spans="1:53" s="78" customFormat="1" ht="13.5" thickBot="1">
      <c r="A119" s="1819"/>
      <c r="B119" s="1594"/>
      <c r="C119" s="1831"/>
      <c r="D119" s="1741" t="s">
        <v>494</v>
      </c>
      <c r="E119" s="1585" t="s">
        <v>493</v>
      </c>
      <c r="F119" s="1821">
        <f t="shared" si="81"/>
        <v>379030000</v>
      </c>
      <c r="G119" s="1815">
        <v>379030000</v>
      </c>
      <c r="H119" s="1604">
        <v>0</v>
      </c>
      <c r="I119" s="1603">
        <v>0</v>
      </c>
      <c r="J119" s="1604">
        <v>0</v>
      </c>
      <c r="K119" s="1816">
        <v>0</v>
      </c>
      <c r="L119" s="1821">
        <f t="shared" si="94"/>
        <v>392310045</v>
      </c>
      <c r="M119" s="1602">
        <v>392310045</v>
      </c>
      <c r="N119" s="1603">
        <v>0</v>
      </c>
      <c r="O119" s="1604">
        <v>0</v>
      </c>
      <c r="P119" s="1603">
        <v>0</v>
      </c>
      <c r="Q119" s="1605">
        <v>0</v>
      </c>
      <c r="R119" s="1821">
        <f t="shared" si="95"/>
        <v>392819840</v>
      </c>
      <c r="S119" s="1602">
        <v>392819840</v>
      </c>
      <c r="T119" s="1603">
        <v>0</v>
      </c>
      <c r="U119" s="1604">
        <v>0</v>
      </c>
      <c r="V119" s="1603">
        <v>0</v>
      </c>
      <c r="W119" s="1605">
        <v>0</v>
      </c>
      <c r="X119" s="1821">
        <f t="shared" si="96"/>
        <v>403993443</v>
      </c>
      <c r="Y119" s="1602">
        <v>403993443</v>
      </c>
      <c r="Z119" s="1603">
        <v>0</v>
      </c>
      <c r="AA119" s="1604">
        <v>0</v>
      </c>
      <c r="AB119" s="1603">
        <v>0</v>
      </c>
      <c r="AC119" s="1605">
        <v>0</v>
      </c>
      <c r="AD119" s="1821">
        <f t="shared" si="97"/>
        <v>405343139</v>
      </c>
      <c r="AE119" s="1602">
        <v>405343139</v>
      </c>
      <c r="AF119" s="1603">
        <v>0</v>
      </c>
      <c r="AG119" s="1604">
        <v>0</v>
      </c>
      <c r="AH119" s="1603">
        <v>0</v>
      </c>
      <c r="AI119" s="1605">
        <v>0</v>
      </c>
      <c r="AJ119" s="1821">
        <f t="shared" si="98"/>
        <v>390742856</v>
      </c>
      <c r="AK119" s="1602">
        <v>390742856</v>
      </c>
      <c r="AL119" s="1603">
        <v>0</v>
      </c>
      <c r="AM119" s="1604">
        <v>0</v>
      </c>
      <c r="AN119" s="1603">
        <v>0</v>
      </c>
      <c r="AO119" s="1605">
        <v>0</v>
      </c>
      <c r="AP119" s="1821">
        <f t="shared" si="99"/>
        <v>390742856</v>
      </c>
      <c r="AQ119" s="1602">
        <v>390742856</v>
      </c>
      <c r="AR119" s="1603">
        <v>0</v>
      </c>
      <c r="AS119" s="1604">
        <v>0</v>
      </c>
      <c r="AT119" s="1603">
        <v>0</v>
      </c>
      <c r="AU119" s="1605">
        <v>0</v>
      </c>
      <c r="AV119" s="1606">
        <f t="shared" si="100"/>
        <v>100</v>
      </c>
      <c r="AW119" s="1606">
        <f t="shared" si="101"/>
        <v>100</v>
      </c>
      <c r="AX119" s="1606">
        <v>0</v>
      </c>
      <c r="AY119" s="1606">
        <v>0</v>
      </c>
      <c r="AZ119" s="1606">
        <v>0</v>
      </c>
      <c r="BA119" s="1606">
        <v>0</v>
      </c>
    </row>
    <row r="120" spans="1:53" s="428" customFormat="1" ht="18.75" customHeight="1" thickBot="1">
      <c r="A120" s="2202"/>
      <c r="B120" s="2203"/>
      <c r="C120" s="2203"/>
      <c r="D120" s="2204"/>
      <c r="E120" s="1702" t="s">
        <v>467</v>
      </c>
      <c r="F120" s="1832">
        <f t="shared" si="81"/>
        <v>1139783000</v>
      </c>
      <c r="G120" s="1833">
        <f>SUM(G112+G113)</f>
        <v>744225000</v>
      </c>
      <c r="H120" s="1834">
        <f>SUM(H112+H113)</f>
        <v>108607000</v>
      </c>
      <c r="I120" s="1835">
        <f>SUM(I112+I113)</f>
        <v>61360000</v>
      </c>
      <c r="J120" s="1834">
        <f>SUM(J112+J113)</f>
        <v>43698000</v>
      </c>
      <c r="K120" s="1835">
        <f>SUM(K112+K113)</f>
        <v>181893000</v>
      </c>
      <c r="L120" s="1836">
        <f t="shared" si="94"/>
        <v>1384073006</v>
      </c>
      <c r="M120" s="154">
        <f>SUM(M112+M113)</f>
        <v>973577169</v>
      </c>
      <c r="N120" s="1837">
        <f>SUM(N112+N113)</f>
        <v>115208238</v>
      </c>
      <c r="O120" s="156">
        <f>SUM(O112+O113)</f>
        <v>62235579</v>
      </c>
      <c r="P120" s="1837">
        <f>SUM(P112+P113)</f>
        <v>50061614</v>
      </c>
      <c r="Q120" s="157">
        <f>SUM(Q112+Q113)</f>
        <v>182990406</v>
      </c>
      <c r="R120" s="1836">
        <f t="shared" si="95"/>
        <v>1446612359</v>
      </c>
      <c r="S120" s="154">
        <f>SUM(S112+S113)</f>
        <v>1035006727</v>
      </c>
      <c r="T120" s="1837">
        <f>SUM(T112+T113)</f>
        <v>115808238</v>
      </c>
      <c r="U120" s="156">
        <f>SUM(U112+U113)</f>
        <v>62235579</v>
      </c>
      <c r="V120" s="1837">
        <f>SUM(V112+V113)</f>
        <v>50571409</v>
      </c>
      <c r="W120" s="157">
        <f>SUM(W112+W113)</f>
        <v>182990406</v>
      </c>
      <c r="X120" s="1836">
        <f t="shared" si="96"/>
        <v>1485005130</v>
      </c>
      <c r="Y120" s="154">
        <f>SUM(Y112+Y113)</f>
        <v>1062225895</v>
      </c>
      <c r="Z120" s="1837">
        <f>SUM(Z112+Z113)</f>
        <v>119329314</v>
      </c>
      <c r="AA120" s="156">
        <f>SUM(AA112+AA113)</f>
        <v>66774088</v>
      </c>
      <c r="AB120" s="1837">
        <f>SUM(AB112+AB113)</f>
        <v>51598331</v>
      </c>
      <c r="AC120" s="157">
        <f>SUM(AC112+AC113)</f>
        <v>185077502</v>
      </c>
      <c r="AD120" s="1836">
        <f t="shared" si="97"/>
        <v>1670188010</v>
      </c>
      <c r="AE120" s="154">
        <f>SUM(AE112+AE113)</f>
        <v>1245062068</v>
      </c>
      <c r="AF120" s="1837">
        <f>SUM(AF112+AF113)</f>
        <v>121676021</v>
      </c>
      <c r="AG120" s="156">
        <f>SUM(AG112+AG113)</f>
        <v>66774088</v>
      </c>
      <c r="AH120" s="1837">
        <f>SUM(AH112+AH113)</f>
        <v>51598331</v>
      </c>
      <c r="AI120" s="157">
        <f>SUM(AI112+AI113)</f>
        <v>185077502</v>
      </c>
      <c r="AJ120" s="1836">
        <f t="shared" si="98"/>
        <v>1719303026</v>
      </c>
      <c r="AK120" s="154">
        <f>SUM(AK112+AK113)</f>
        <v>1301522627</v>
      </c>
      <c r="AL120" s="1837">
        <f>SUM(AL112+AL113)</f>
        <v>115626609</v>
      </c>
      <c r="AM120" s="156">
        <f>SUM(AM112+AM113)</f>
        <v>62016934</v>
      </c>
      <c r="AN120" s="1837">
        <f>SUM(AN112+AN113)</f>
        <v>51189621</v>
      </c>
      <c r="AO120" s="157">
        <f>SUM(AO112+AO113)</f>
        <v>188947235</v>
      </c>
      <c r="AP120" s="1836">
        <f t="shared" si="99"/>
        <v>1500633405</v>
      </c>
      <c r="AQ120" s="154">
        <f>SUM(AQ112+AQ113)</f>
        <v>1085633440</v>
      </c>
      <c r="AR120" s="1837">
        <f>SUM(AR112+AR113)</f>
        <v>114754185</v>
      </c>
      <c r="AS120" s="156">
        <f>SUM(AS112+AS113)</f>
        <v>61557178</v>
      </c>
      <c r="AT120" s="1837">
        <f>SUM(AT112+AT113)</f>
        <v>50373410</v>
      </c>
      <c r="AU120" s="157">
        <f>SUM(AU112+AU113)</f>
        <v>188315192</v>
      </c>
      <c r="AV120" s="1613">
        <f aca="true" t="shared" si="102" ref="AV120:BA120">SUM(AP120/AJ120)*100</f>
        <v>87.28149618227916</v>
      </c>
      <c r="AW120" s="1613">
        <f t="shared" si="102"/>
        <v>83.41256751735288</v>
      </c>
      <c r="AX120" s="1613">
        <f t="shared" si="102"/>
        <v>99.245481634768</v>
      </c>
      <c r="AY120" s="1613">
        <f t="shared" si="102"/>
        <v>99.25866054584381</v>
      </c>
      <c r="AZ120" s="1613">
        <f t="shared" si="102"/>
        <v>98.40551466477942</v>
      </c>
      <c r="BA120" s="1613">
        <f t="shared" si="102"/>
        <v>99.66549232646882</v>
      </c>
    </row>
    <row r="121" spans="1:53" ht="13.5" thickBot="1">
      <c r="A121" s="1796"/>
      <c r="B121" s="1700"/>
      <c r="C121" s="1838"/>
      <c r="D121" s="1629"/>
      <c r="E121" s="1839" t="s">
        <v>493</v>
      </c>
      <c r="F121" s="1840">
        <f>SUM(G121:K121)</f>
        <v>-379030000</v>
      </c>
      <c r="G121" s="1684">
        <v>-379030000</v>
      </c>
      <c r="H121" s="1685">
        <v>0</v>
      </c>
      <c r="I121" s="1684">
        <v>0</v>
      </c>
      <c r="J121" s="1685">
        <v>0</v>
      </c>
      <c r="K121" s="1684">
        <v>0</v>
      </c>
      <c r="L121" s="1840">
        <f t="shared" si="94"/>
        <v>-392310045</v>
      </c>
      <c r="M121" s="1683">
        <v>-392310045</v>
      </c>
      <c r="N121" s="1684">
        <v>0</v>
      </c>
      <c r="O121" s="1685">
        <v>0</v>
      </c>
      <c r="P121" s="1685">
        <v>0</v>
      </c>
      <c r="Q121" s="1686">
        <v>0</v>
      </c>
      <c r="R121" s="1840">
        <f t="shared" si="95"/>
        <v>-392819840</v>
      </c>
      <c r="S121" s="1683">
        <v>-392819840</v>
      </c>
      <c r="T121" s="1684">
        <v>0</v>
      </c>
      <c r="U121" s="1685">
        <v>0</v>
      </c>
      <c r="V121" s="1685">
        <v>0</v>
      </c>
      <c r="W121" s="1686">
        <v>0</v>
      </c>
      <c r="X121" s="1840">
        <f t="shared" si="96"/>
        <v>-403993443</v>
      </c>
      <c r="Y121" s="1683">
        <v>-403993443</v>
      </c>
      <c r="Z121" s="1684">
        <v>0</v>
      </c>
      <c r="AA121" s="1685">
        <v>0</v>
      </c>
      <c r="AB121" s="1685">
        <v>0</v>
      </c>
      <c r="AC121" s="1686">
        <v>0</v>
      </c>
      <c r="AD121" s="1840">
        <f t="shared" si="97"/>
        <v>-405343139</v>
      </c>
      <c r="AE121" s="1683">
        <v>-405343139</v>
      </c>
      <c r="AF121" s="1684">
        <v>0</v>
      </c>
      <c r="AG121" s="1685">
        <v>0</v>
      </c>
      <c r="AH121" s="1685">
        <v>0</v>
      </c>
      <c r="AI121" s="1686">
        <v>0</v>
      </c>
      <c r="AJ121" s="1840">
        <f t="shared" si="98"/>
        <v>-390742856</v>
      </c>
      <c r="AK121" s="1683">
        <v>-390742856</v>
      </c>
      <c r="AL121" s="1684">
        <v>0</v>
      </c>
      <c r="AM121" s="1685">
        <v>0</v>
      </c>
      <c r="AN121" s="1685">
        <v>0</v>
      </c>
      <c r="AO121" s="1686">
        <v>0</v>
      </c>
      <c r="AP121" s="1840">
        <f t="shared" si="99"/>
        <v>-390742856</v>
      </c>
      <c r="AQ121" s="1683">
        <v>-390742856</v>
      </c>
      <c r="AR121" s="1684">
        <v>0</v>
      </c>
      <c r="AS121" s="1685">
        <v>0</v>
      </c>
      <c r="AT121" s="1685">
        <v>0</v>
      </c>
      <c r="AU121" s="1686">
        <v>0</v>
      </c>
      <c r="AV121" s="1606">
        <f>SUM(AP121/AJ121)*100</f>
        <v>100</v>
      </c>
      <c r="AW121" s="1606">
        <f>SUM(AQ121/AK121)*100</f>
        <v>100</v>
      </c>
      <c r="AX121" s="1606">
        <v>0</v>
      </c>
      <c r="AY121" s="1606">
        <v>0</v>
      </c>
      <c r="AZ121" s="1606">
        <v>0</v>
      </c>
      <c r="BA121" s="1606">
        <v>0</v>
      </c>
    </row>
    <row r="122" spans="1:53" s="1" customFormat="1" ht="21.75" customHeight="1" thickBot="1">
      <c r="A122" s="188"/>
      <c r="B122" s="1630"/>
      <c r="C122" s="1630"/>
      <c r="D122" s="1841"/>
      <c r="E122" s="1731" t="s">
        <v>716</v>
      </c>
      <c r="F122" s="1612">
        <f aca="true" t="shared" si="103" ref="F122:K122">SUM(F120:F121)</f>
        <v>760753000</v>
      </c>
      <c r="G122" s="1733">
        <f t="shared" si="103"/>
        <v>365195000</v>
      </c>
      <c r="H122" s="1734">
        <f t="shared" si="103"/>
        <v>108607000</v>
      </c>
      <c r="I122" s="1733">
        <f t="shared" si="103"/>
        <v>61360000</v>
      </c>
      <c r="J122" s="1734">
        <f t="shared" si="103"/>
        <v>43698000</v>
      </c>
      <c r="K122" s="1733">
        <f t="shared" si="103"/>
        <v>181893000</v>
      </c>
      <c r="L122" s="1612">
        <f aca="true" t="shared" si="104" ref="L122:Q122">SUM(L120:L121)</f>
        <v>991762961</v>
      </c>
      <c r="M122" s="1732">
        <f t="shared" si="104"/>
        <v>581267124</v>
      </c>
      <c r="N122" s="1733">
        <f t="shared" si="104"/>
        <v>115208238</v>
      </c>
      <c r="O122" s="1734">
        <f t="shared" si="104"/>
        <v>62235579</v>
      </c>
      <c r="P122" s="1734">
        <f t="shared" si="104"/>
        <v>50061614</v>
      </c>
      <c r="Q122" s="1735">
        <f t="shared" si="104"/>
        <v>182990406</v>
      </c>
      <c r="R122" s="1612">
        <f aca="true" t="shared" si="105" ref="R122:W122">SUM(R120:R121)</f>
        <v>1053792519</v>
      </c>
      <c r="S122" s="1732">
        <f t="shared" si="105"/>
        <v>642186887</v>
      </c>
      <c r="T122" s="1733">
        <f t="shared" si="105"/>
        <v>115808238</v>
      </c>
      <c r="U122" s="1734">
        <f t="shared" si="105"/>
        <v>62235579</v>
      </c>
      <c r="V122" s="1734">
        <f t="shared" si="105"/>
        <v>50571409</v>
      </c>
      <c r="W122" s="1735">
        <f t="shared" si="105"/>
        <v>182990406</v>
      </c>
      <c r="X122" s="1612">
        <f aca="true" t="shared" si="106" ref="X122:AI122">SUM(X120:X121)</f>
        <v>1081011687</v>
      </c>
      <c r="Y122" s="1732">
        <f t="shared" si="106"/>
        <v>658232452</v>
      </c>
      <c r="Z122" s="1733">
        <f t="shared" si="106"/>
        <v>119329314</v>
      </c>
      <c r="AA122" s="1734">
        <f t="shared" si="106"/>
        <v>66774088</v>
      </c>
      <c r="AB122" s="1734">
        <f t="shared" si="106"/>
        <v>51598331</v>
      </c>
      <c r="AC122" s="1735">
        <f t="shared" si="106"/>
        <v>185077502</v>
      </c>
      <c r="AD122" s="1612">
        <f t="shared" si="106"/>
        <v>1264844871</v>
      </c>
      <c r="AE122" s="1732">
        <f t="shared" si="106"/>
        <v>839718929</v>
      </c>
      <c r="AF122" s="1733">
        <f t="shared" si="106"/>
        <v>121676021</v>
      </c>
      <c r="AG122" s="1734">
        <f t="shared" si="106"/>
        <v>66774088</v>
      </c>
      <c r="AH122" s="1734">
        <f t="shared" si="106"/>
        <v>51598331</v>
      </c>
      <c r="AI122" s="1735">
        <f t="shared" si="106"/>
        <v>185077502</v>
      </c>
      <c r="AJ122" s="1612">
        <f aca="true" t="shared" si="107" ref="AJ122:AO122">SUM(AJ120:AJ121)</f>
        <v>1328560170</v>
      </c>
      <c r="AK122" s="1732">
        <f t="shared" si="107"/>
        <v>910779771</v>
      </c>
      <c r="AL122" s="1733">
        <f t="shared" si="107"/>
        <v>115626609</v>
      </c>
      <c r="AM122" s="1734">
        <f t="shared" si="107"/>
        <v>62016934</v>
      </c>
      <c r="AN122" s="1734">
        <f t="shared" si="107"/>
        <v>51189621</v>
      </c>
      <c r="AO122" s="1735">
        <f t="shared" si="107"/>
        <v>188947235</v>
      </c>
      <c r="AP122" s="1612">
        <f aca="true" t="shared" si="108" ref="AP122:AU122">SUM(AP120:AP121)</f>
        <v>1109890549</v>
      </c>
      <c r="AQ122" s="1732">
        <f t="shared" si="108"/>
        <v>694890584</v>
      </c>
      <c r="AR122" s="1733">
        <f t="shared" si="108"/>
        <v>114754185</v>
      </c>
      <c r="AS122" s="1734">
        <f t="shared" si="108"/>
        <v>61557178</v>
      </c>
      <c r="AT122" s="1734">
        <f t="shared" si="108"/>
        <v>50373410</v>
      </c>
      <c r="AU122" s="1735">
        <f t="shared" si="108"/>
        <v>188315192</v>
      </c>
      <c r="AV122" s="1613">
        <f>SUM(AP122/AJ122)*100</f>
        <v>83.54085679085202</v>
      </c>
      <c r="AW122" s="1613">
        <f>SUM(AQ122/AK122)*100</f>
        <v>76.29622507283376</v>
      </c>
      <c r="AX122" s="1613">
        <f>SUM(AR122/AL122)*100</f>
        <v>99.245481634768</v>
      </c>
      <c r="AY122" s="1613">
        <f>SUM(AS122/AM122)*100</f>
        <v>99.25866054584381</v>
      </c>
      <c r="AZ122" s="1613">
        <f>SUM(AT122/AN122)*100</f>
        <v>98.40551466477942</v>
      </c>
      <c r="BA122" s="1613">
        <f>SUM(AU122/AO122)*100</f>
        <v>99.66549232646882</v>
      </c>
    </row>
  </sheetData>
  <sheetProtection/>
  <mergeCells count="26">
    <mergeCell ref="AV4:BA4"/>
    <mergeCell ref="AV82:BA82"/>
    <mergeCell ref="AZ3:BA3"/>
    <mergeCell ref="X82:AC82"/>
    <mergeCell ref="AP4:AU4"/>
    <mergeCell ref="AP82:AU82"/>
    <mergeCell ref="AJ4:AO4"/>
    <mergeCell ref="AJ82:AO82"/>
    <mergeCell ref="A78:D78"/>
    <mergeCell ref="A2:Q2"/>
    <mergeCell ref="A4:D4"/>
    <mergeCell ref="A82:D82"/>
    <mergeCell ref="L4:Q4"/>
    <mergeCell ref="A5:D5"/>
    <mergeCell ref="F4:K4"/>
    <mergeCell ref="A69:D69"/>
    <mergeCell ref="R4:W4"/>
    <mergeCell ref="R82:W82"/>
    <mergeCell ref="AD4:AI4"/>
    <mergeCell ref="AD82:AI82"/>
    <mergeCell ref="X4:AC4"/>
    <mergeCell ref="A120:D120"/>
    <mergeCell ref="A112:D112"/>
    <mergeCell ref="A83:D83"/>
    <mergeCell ref="L82:Q82"/>
    <mergeCell ref="F82:K82"/>
  </mergeCells>
  <printOptions/>
  <pageMargins left="0.2362204724409449" right="0.2362204724409449" top="0.3937007874015748" bottom="0.3937007874015748" header="0.2362204724409449" footer="0.31496062992125984"/>
  <pageSetup fitToWidth="2" fitToHeight="1" horizontalDpi="600" verticalDpi="600" orientation="portrait" paperSize="8" scale="35" r:id="rId1"/>
  <rowBreaks count="1" manualBreakCount="1">
    <brk id="80" max="52" man="1"/>
  </rowBreaks>
  <colBreaks count="1" manualBreakCount="1">
    <brk id="29" max="1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361"/>
  <sheetViews>
    <sheetView tabSelected="1" view="pageBreakPreview" zoomScaleSheetLayoutView="100" zoomScalePageLayoutView="0" workbookViewId="0" topLeftCell="B32">
      <selection activeCell="G166" sqref="G166"/>
    </sheetView>
  </sheetViews>
  <sheetFormatPr defaultColWidth="9.140625" defaultRowHeight="12.75"/>
  <cols>
    <col min="1" max="1" width="44.7109375" style="61" customWidth="1"/>
    <col min="2" max="2" width="11.8515625" style="61" bestFit="1" customWidth="1"/>
    <col min="3" max="3" width="13.7109375" style="61" bestFit="1" customWidth="1"/>
    <col min="4" max="4" width="6.7109375" style="61" bestFit="1" customWidth="1"/>
    <col min="5" max="5" width="10.7109375" style="61" bestFit="1" customWidth="1"/>
    <col min="6" max="6" width="14.00390625" style="61" customWidth="1"/>
    <col min="7" max="7" width="14.28125" style="61" customWidth="1"/>
    <col min="8" max="11" width="15.140625" style="61" bestFit="1" customWidth="1"/>
    <col min="12" max="12" width="11.8515625" style="61" bestFit="1" customWidth="1"/>
    <col min="13" max="13" width="3.28125" style="61" customWidth="1"/>
    <col min="14" max="14" width="34.7109375" style="61" customWidth="1"/>
    <col min="15" max="15" width="14.140625" style="65" bestFit="1" customWidth="1"/>
    <col min="16" max="16" width="14.140625" style="61" bestFit="1" customWidth="1"/>
    <col min="17" max="17" width="13.7109375" style="61" bestFit="1" customWidth="1"/>
    <col min="18" max="18" width="10.7109375" style="61" bestFit="1" customWidth="1"/>
    <col min="19" max="19" width="14.140625" style="61" bestFit="1" customWidth="1"/>
    <col min="20" max="23" width="15.140625" style="61" bestFit="1" customWidth="1"/>
    <col min="24" max="24" width="15.421875" style="61" bestFit="1" customWidth="1"/>
    <col min="25" max="25" width="13.57421875" style="61" bestFit="1" customWidth="1"/>
  </cols>
  <sheetData>
    <row r="1" spans="1:25" s="174" customFormat="1" ht="12.75" customHeight="1">
      <c r="A1" s="344" t="s">
        <v>411</v>
      </c>
      <c r="B1" s="1919"/>
      <c r="C1" s="1919"/>
      <c r="D1" s="1919"/>
      <c r="E1" s="1919"/>
      <c r="F1" s="1919"/>
      <c r="G1" s="1919"/>
      <c r="H1" s="1919"/>
      <c r="I1" s="1919"/>
      <c r="J1" s="1919"/>
      <c r="K1" s="1919"/>
      <c r="L1" s="1919"/>
      <c r="M1" s="1919"/>
      <c r="N1" s="1919"/>
      <c r="O1" s="285"/>
      <c r="P1" s="1919"/>
      <c r="Q1" s="1919"/>
      <c r="R1" s="1919"/>
      <c r="S1" s="1919"/>
      <c r="T1" s="1919"/>
      <c r="U1" s="1919"/>
      <c r="V1" s="1919"/>
      <c r="W1" s="1919"/>
      <c r="X1" s="1919"/>
      <c r="Y1" s="1919"/>
    </row>
    <row r="2" spans="1:18" ht="12.75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1920"/>
      <c r="P2" s="344"/>
      <c r="Q2" s="344"/>
      <c r="R2" s="344"/>
    </row>
    <row r="3" spans="1:25" s="603" customFormat="1" ht="12.75">
      <c r="A3" s="2222" t="s">
        <v>447</v>
      </c>
      <c r="B3" s="2222"/>
      <c r="C3" s="2222"/>
      <c r="D3" s="2222"/>
      <c r="E3" s="2222"/>
      <c r="F3" s="2222"/>
      <c r="G3" s="2222"/>
      <c r="H3" s="2222"/>
      <c r="I3" s="2222"/>
      <c r="J3" s="2222"/>
      <c r="K3" s="2222"/>
      <c r="L3" s="2222"/>
      <c r="M3" s="2222"/>
      <c r="N3" s="2222"/>
      <c r="O3" s="2222"/>
      <c r="P3" s="2222"/>
      <c r="Q3" s="2222"/>
      <c r="R3" s="2222"/>
      <c r="S3" s="2222"/>
      <c r="T3" s="2222"/>
      <c r="U3" s="2222"/>
      <c r="V3" s="65"/>
      <c r="W3" s="65"/>
      <c r="X3" s="65"/>
      <c r="Y3" s="65"/>
    </row>
    <row r="4" spans="1:25" ht="13.5" thickBot="1">
      <c r="A4" s="89"/>
      <c r="B4" s="1922"/>
      <c r="C4" s="1922"/>
      <c r="D4" s="1922"/>
      <c r="E4" s="1922"/>
      <c r="F4" s="89"/>
      <c r="G4" s="89"/>
      <c r="H4" s="89"/>
      <c r="I4" s="89"/>
      <c r="J4" s="89"/>
      <c r="K4" s="89"/>
      <c r="L4" s="89"/>
      <c r="M4" s="89"/>
      <c r="N4" s="1922"/>
      <c r="O4" s="1923"/>
      <c r="P4" s="1922"/>
      <c r="Q4" s="1922"/>
      <c r="R4" s="1922"/>
      <c r="S4" s="413"/>
      <c r="T4" s="413"/>
      <c r="U4" s="413"/>
      <c r="V4" s="413"/>
      <c r="W4" s="413"/>
      <c r="X4" s="413" t="s">
        <v>847</v>
      </c>
      <c r="Y4" s="413" t="s">
        <v>1972</v>
      </c>
    </row>
    <row r="5" spans="1:25" s="1" customFormat="1" ht="13.5" thickBot="1">
      <c r="A5" s="1310" t="s">
        <v>689</v>
      </c>
      <c r="B5" s="2219" t="s">
        <v>826</v>
      </c>
      <c r="C5" s="2220"/>
      <c r="D5" s="2220"/>
      <c r="E5" s="2221"/>
      <c r="F5" s="1925">
        <v>42551</v>
      </c>
      <c r="G5" s="1926">
        <v>42643</v>
      </c>
      <c r="H5" s="1926">
        <v>42704</v>
      </c>
      <c r="I5" s="1926">
        <v>42735</v>
      </c>
      <c r="J5" s="1926">
        <v>42735</v>
      </c>
      <c r="K5" s="1926">
        <v>42735</v>
      </c>
      <c r="L5" s="1926">
        <v>42735</v>
      </c>
      <c r="M5" s="1926"/>
      <c r="N5" s="1924" t="s">
        <v>1336</v>
      </c>
      <c r="O5" s="2219" t="s">
        <v>826</v>
      </c>
      <c r="P5" s="2220"/>
      <c r="Q5" s="2220"/>
      <c r="R5" s="2221"/>
      <c r="S5" s="1926">
        <v>42551</v>
      </c>
      <c r="T5" s="1926">
        <v>42643</v>
      </c>
      <c r="U5" s="1926">
        <v>42704</v>
      </c>
      <c r="V5" s="1926">
        <v>42735</v>
      </c>
      <c r="W5" s="1926">
        <v>42735</v>
      </c>
      <c r="X5" s="1926">
        <v>42735</v>
      </c>
      <c r="Y5" s="1926">
        <v>42735</v>
      </c>
    </row>
    <row r="6" spans="1:25" s="2185" customFormat="1" ht="39" thickBot="1">
      <c r="A6" s="2183" t="s">
        <v>690</v>
      </c>
      <c r="B6" s="86" t="s">
        <v>691</v>
      </c>
      <c r="C6" s="1928" t="s">
        <v>692</v>
      </c>
      <c r="D6" s="1929" t="s">
        <v>693</v>
      </c>
      <c r="E6" s="1930" t="s">
        <v>1166</v>
      </c>
      <c r="F6" s="1931" t="s">
        <v>1583</v>
      </c>
      <c r="G6" s="1932" t="s">
        <v>953</v>
      </c>
      <c r="H6" s="1932" t="s">
        <v>1400</v>
      </c>
      <c r="I6" s="1932" t="s">
        <v>1136</v>
      </c>
      <c r="J6" s="1932" t="s">
        <v>1079</v>
      </c>
      <c r="K6" s="1932" t="s">
        <v>281</v>
      </c>
      <c r="L6" s="1932" t="s">
        <v>281</v>
      </c>
      <c r="M6" s="1932"/>
      <c r="N6" s="2184" t="s">
        <v>690</v>
      </c>
      <c r="O6" s="86" t="s">
        <v>691</v>
      </c>
      <c r="P6" s="1934" t="s">
        <v>692</v>
      </c>
      <c r="Q6" s="1929" t="s">
        <v>693</v>
      </c>
      <c r="R6" s="1935" t="s">
        <v>1166</v>
      </c>
      <c r="S6" s="1932" t="s">
        <v>1583</v>
      </c>
      <c r="T6" s="1932" t="s">
        <v>953</v>
      </c>
      <c r="U6" s="1932" t="s">
        <v>1400</v>
      </c>
      <c r="V6" s="1932" t="s">
        <v>1136</v>
      </c>
      <c r="W6" s="1932" t="s">
        <v>1079</v>
      </c>
      <c r="X6" s="1932" t="s">
        <v>281</v>
      </c>
      <c r="Y6" s="1932" t="s">
        <v>281</v>
      </c>
    </row>
    <row r="7" spans="1:25" ht="13.5" thickBot="1">
      <c r="A7" s="1936" t="s">
        <v>1579</v>
      </c>
      <c r="B7" s="70">
        <f aca="true" t="shared" si="0" ref="B7:H7">SUM(B8:B11)</f>
        <v>286474663</v>
      </c>
      <c r="C7" s="115">
        <f t="shared" si="0"/>
        <v>286474663</v>
      </c>
      <c r="D7" s="123">
        <f t="shared" si="0"/>
        <v>0</v>
      </c>
      <c r="E7" s="1937">
        <f t="shared" si="0"/>
        <v>0</v>
      </c>
      <c r="F7" s="913">
        <f t="shared" si="0"/>
        <v>291179665</v>
      </c>
      <c r="G7" s="70">
        <f t="shared" si="0"/>
        <v>396213258</v>
      </c>
      <c r="H7" s="70">
        <f t="shared" si="0"/>
        <v>397990389</v>
      </c>
      <c r="I7" s="70">
        <f>SUM(I8:I11)</f>
        <v>398987400</v>
      </c>
      <c r="J7" s="70">
        <f>SUM(J8:J11)</f>
        <v>413859168</v>
      </c>
      <c r="K7" s="70">
        <f>SUM(K8:K11)</f>
        <v>413858568</v>
      </c>
      <c r="L7" s="1938">
        <f>SUM(K7/J7)*100</f>
        <v>99.99985502314642</v>
      </c>
      <c r="M7" s="70"/>
      <c r="N7" s="1939" t="s">
        <v>473</v>
      </c>
      <c r="O7" s="70">
        <f>SUM(3_Város_össz!O71+3_Város_össz!O136+3_Város_össz!O195+3_Város_össz!O253+3_Város_össz!O311)</f>
        <v>304886000</v>
      </c>
      <c r="P7" s="409">
        <f>SUM(3_Város_össz!P71+3_Város_össz!P136+3_Város_össz!P195+3_Város_össz!P253+3_Város_össz!P311)</f>
        <v>299863000</v>
      </c>
      <c r="Q7" s="123">
        <f>SUM(3_Város_össz!Q71+3_Város_össz!Q136+3_Város_össz!Q195+3_Város_össz!Q253+3_Város_össz!Q311)</f>
        <v>5023000</v>
      </c>
      <c r="R7" s="1937">
        <f>SUM(3_Város_össz!R71+3_Város_össz!R136+3_Város_össz!R195+3_Város_össz!R253+3_Város_össz!R311)</f>
        <v>0</v>
      </c>
      <c r="S7" s="70">
        <f>SUM(3_Város_össz!S71+3_Város_össz!S136+3_Város_össz!S195+3_Város_össz!S253+3_Város_össz!S311)</f>
        <v>306206000</v>
      </c>
      <c r="T7" s="70">
        <f>SUM(3_Város_össz!T71+3_Város_össz!T136+3_Város_össz!T195+3_Város_össz!T253+3_Város_össz!T311)</f>
        <v>358997382</v>
      </c>
      <c r="U7" s="70">
        <f>SUM(3_Város_össz!U71+3_Város_össz!U136+3_Város_össz!U195+3_Város_össz!U253+3_Város_össz!U311)</f>
        <v>374606507</v>
      </c>
      <c r="V7" s="70">
        <f>SUM(3_Város_össz!V71+3_Város_össz!V136+3_Város_össz!V195+3_Város_össz!V253+3_Város_össz!V311)</f>
        <v>374183367</v>
      </c>
      <c r="W7" s="70">
        <f>SUM(3_Város_össz!W71+3_Város_össz!W136+3_Város_össz!W195+3_Város_össz!W253+3_Város_össz!W311)</f>
        <v>362036942</v>
      </c>
      <c r="X7" s="70">
        <f>SUM(3_Város_össz!X71+3_Város_össz!X136+3_Város_össz!X195+3_Város_össz!X253+3_Város_össz!X311)</f>
        <v>362036939</v>
      </c>
      <c r="Y7" s="1938">
        <f aca="true" t="shared" si="1" ref="Y7:Y12">SUM(X7/W7)*100</f>
        <v>99.99999917135528</v>
      </c>
    </row>
    <row r="8" spans="1:25" ht="20.25" customHeight="1" thickBot="1">
      <c r="A8" s="1940" t="s">
        <v>1407</v>
      </c>
      <c r="B8" s="1941">
        <f>SUM(C8+D8+E8)</f>
        <v>286474663</v>
      </c>
      <c r="C8" s="77">
        <f>SUM(3_Város_össz!C72+3_Város_össz!C137+3_Város_össz!C196+3_Város_össz!C254+3_Város_össz!C312)</f>
        <v>286474663</v>
      </c>
      <c r="D8" s="286"/>
      <c r="E8" s="169"/>
      <c r="F8" s="1942">
        <v>290650010</v>
      </c>
      <c r="G8" s="1941">
        <v>293943803</v>
      </c>
      <c r="H8" s="1941">
        <v>294160734</v>
      </c>
      <c r="I8" s="1941">
        <v>294160734</v>
      </c>
      <c r="J8" s="1941">
        <v>301157114</v>
      </c>
      <c r="K8" s="1941">
        <v>301157114</v>
      </c>
      <c r="L8" s="1943">
        <f>SUM(K8/J8)*100</f>
        <v>100</v>
      </c>
      <c r="M8" s="1319"/>
      <c r="N8" s="1944" t="s">
        <v>1584</v>
      </c>
      <c r="O8" s="1945">
        <f>SUM(3_Város_össz!O72+3_Város_össz!O137+3_Város_össz!O196+3_Város_össz!O254+3_Város_össz!O312)</f>
        <v>74988000</v>
      </c>
      <c r="P8" s="1946">
        <f>SUM(3_Város_össz!P72+3_Város_össz!P137+3_Város_össz!P196+3_Város_össz!P254+3_Város_össz!P312)</f>
        <v>73511000</v>
      </c>
      <c r="Q8" s="1947">
        <f>SUM(3_Város_össz!Q72+3_Város_össz!Q137+3_Város_össz!Q196+3_Város_össz!Q254+3_Város_össz!Q312)</f>
        <v>1477000</v>
      </c>
      <c r="R8" s="1948">
        <f>SUM(3_Város_össz!R72+3_Város_össz!R137+3_Város_össz!R196+3_Város_össz!R254+3_Város_össz!R312)</f>
        <v>0</v>
      </c>
      <c r="S8" s="1945">
        <f>SUM(3_Város_össz!S72+3_Város_össz!S137+3_Város_össz!S196+3_Város_össz!S254+3_Város_össz!S312)</f>
        <v>75344400</v>
      </c>
      <c r="T8" s="1945">
        <f>SUM(3_Város_össz!T72+3_Város_össz!T137+3_Város_össz!T196+3_Város_össz!T254+3_Város_össz!T312)</f>
        <v>92496714</v>
      </c>
      <c r="U8" s="1945">
        <f>SUM(3_Város_össz!U72+3_Város_össz!U137+3_Város_össz!U196+3_Város_össz!U254+3_Város_össz!U312)</f>
        <v>88630590</v>
      </c>
      <c r="V8" s="1945">
        <f>SUM(3_Város_össz!V72+3_Város_össz!V137+3_Város_össz!V196+3_Város_össz!V254+3_Város_össz!V312)</f>
        <v>88556814</v>
      </c>
      <c r="W8" s="1945">
        <f>SUM(3_Város_össz!W72+3_Város_össz!W137+3_Város_össz!W196+3_Város_össz!W254+3_Város_össz!W312)</f>
        <v>88734579</v>
      </c>
      <c r="X8" s="1945">
        <f>SUM(3_Város_össz!X72+3_Város_össz!X137+3_Város_össz!X196+3_Város_össz!X254+3_Város_össz!X312)</f>
        <v>88734579</v>
      </c>
      <c r="Y8" s="1949">
        <f t="shared" si="1"/>
        <v>100</v>
      </c>
    </row>
    <row r="9" spans="1:25" ht="13.5" thickBot="1">
      <c r="A9" s="1950" t="s">
        <v>695</v>
      </c>
      <c r="B9" s="915">
        <f>SUM(C9+D9+E9)</f>
        <v>0</v>
      </c>
      <c r="C9" s="76"/>
      <c r="D9" s="163"/>
      <c r="E9" s="165"/>
      <c r="F9" s="1951"/>
      <c r="G9" s="915"/>
      <c r="H9" s="915"/>
      <c r="I9" s="915"/>
      <c r="J9" s="915"/>
      <c r="K9" s="915"/>
      <c r="L9" s="1952">
        <v>0</v>
      </c>
      <c r="M9" s="915"/>
      <c r="N9" s="1939" t="s">
        <v>475</v>
      </c>
      <c r="O9" s="70">
        <f>SUM(3_Város_össz!O73+3_Város_össz!O138+3_Város_össz!O197+3_Város_össz!O255+3_Város_össz!O313)</f>
        <v>221560000</v>
      </c>
      <c r="P9" s="409">
        <f>SUM(3_Város_össz!P73+3_Város_össz!P138+3_Város_össz!P197+3_Város_össz!P255+3_Város_össz!P313)</f>
        <v>150492000</v>
      </c>
      <c r="Q9" s="123">
        <f>SUM(3_Város_össz!Q73+3_Város_össz!Q138+3_Város_össz!Q197+3_Város_össz!Q255+3_Város_össz!Q313)</f>
        <v>71068000</v>
      </c>
      <c r="R9" s="1937">
        <f>SUM(3_Város_össz!R73+3_Város_össz!R138+3_Város_össz!R197+3_Város_össz!R255+3_Város_össz!R313)</f>
        <v>0</v>
      </c>
      <c r="S9" s="70">
        <f>SUM(3_Város_össz!S73+3_Város_össz!S138+3_Város_össz!S197+3_Város_össz!S255+3_Város_össz!S313)</f>
        <v>227345083</v>
      </c>
      <c r="T9" s="70">
        <f>SUM(3_Város_össz!T73+3_Város_össz!T138+3_Város_össz!T197+3_Város_össz!T255+3_Város_össz!T313)</f>
        <v>232114166</v>
      </c>
      <c r="U9" s="70">
        <f>SUM(3_Város_össz!U73+3_Város_össz!U138+3_Város_össz!U197+3_Város_össz!U255+3_Város_össz!U313)</f>
        <v>238305890</v>
      </c>
      <c r="V9" s="70">
        <f>SUM(3_Város_össz!V73+3_Város_össz!V138+3_Város_össz!V197+3_Város_össz!V255+3_Város_össz!V313)</f>
        <v>241973874</v>
      </c>
      <c r="W9" s="70">
        <f>SUM(3_Város_össz!W73+3_Város_össz!W138+3_Város_össz!W197+3_Város_össz!W255+3_Város_össz!W313)</f>
        <v>241168245</v>
      </c>
      <c r="X9" s="70">
        <f>SUM(3_Város_össz!X73+3_Város_össz!X138+3_Város_össz!X197+3_Város_össz!X255+3_Város_össz!X313)</f>
        <v>217389485</v>
      </c>
      <c r="Y9" s="1953">
        <f t="shared" si="1"/>
        <v>90.14017786628584</v>
      </c>
    </row>
    <row r="10" spans="1:25" ht="26.25" thickBot="1">
      <c r="A10" s="1950" t="s">
        <v>1582</v>
      </c>
      <c r="B10" s="915">
        <f>SUM(C10+D10+E10)</f>
        <v>0</v>
      </c>
      <c r="C10" s="76"/>
      <c r="D10" s="163"/>
      <c r="E10" s="165"/>
      <c r="F10" s="1951"/>
      <c r="G10" s="915"/>
      <c r="H10" s="915"/>
      <c r="I10" s="915"/>
      <c r="J10" s="915"/>
      <c r="K10" s="915"/>
      <c r="L10" s="1952">
        <v>0</v>
      </c>
      <c r="M10" s="915"/>
      <c r="N10" s="1944" t="s">
        <v>476</v>
      </c>
      <c r="O10" s="1945">
        <f>SUM(3_Város_össz!O74+3_Város_össz!O139+3_Város_össz!O198+3_Város_össz!O256+3_Város_össz!O314)</f>
        <v>12221000</v>
      </c>
      <c r="P10" s="1946">
        <f>SUM(3_Város_össz!P74+3_Város_össz!P139+3_Város_össz!P198+3_Város_össz!P256+3_Város_össz!P314)</f>
        <v>4537000</v>
      </c>
      <c r="Q10" s="1947">
        <f>SUM(3_Város_össz!Q74+3_Város_össz!Q139+3_Város_össz!Q198+3_Város_össz!Q256+3_Város_össz!Q314)</f>
        <v>2000000</v>
      </c>
      <c r="R10" s="1948">
        <f>SUM(3_Város_össz!R74+3_Város_össz!R139+3_Város_össz!R198+3_Város_össz!R256+3_Város_össz!R314)</f>
        <v>5684000</v>
      </c>
      <c r="S10" s="1945">
        <f>SUM(3_Város_össz!S74+3_Város_össz!S139+3_Város_össz!S198+3_Város_össz!S256+3_Város_össz!S314)</f>
        <v>12221000</v>
      </c>
      <c r="T10" s="1945">
        <f>SUM(3_Város_össz!T74+3_Város_össz!T139+3_Város_össz!T198+3_Város_össz!T256+3_Város_össz!T314)</f>
        <v>12221000</v>
      </c>
      <c r="U10" s="1945">
        <f>SUM(3_Város_össz!U74+3_Város_össz!U139+3_Város_össz!U198+3_Város_össz!U256+3_Város_össz!U314)</f>
        <v>13781200</v>
      </c>
      <c r="V10" s="1945">
        <f>SUM(3_Város_össz!V74+3_Város_össz!V139+3_Város_össz!V198+3_Város_össz!V256+3_Város_össz!V314)</f>
        <v>13781200</v>
      </c>
      <c r="W10" s="1945">
        <f>SUM(3_Város_össz!W74+3_Város_össz!W139+3_Város_össz!W198+3_Város_össz!W256+3_Város_össz!W314)</f>
        <v>13977500</v>
      </c>
      <c r="X10" s="1945">
        <f>SUM(3_Város_össz!X74+3_Város_össz!X139+3_Város_össz!X198+3_Város_össz!X256+3_Város_össz!X314)</f>
        <v>13977500</v>
      </c>
      <c r="Y10" s="1953">
        <f t="shared" si="1"/>
        <v>100</v>
      </c>
    </row>
    <row r="11" spans="1:25" ht="13.5" thickBot="1">
      <c r="A11" s="1954" t="s">
        <v>851</v>
      </c>
      <c r="B11" s="1955">
        <f>SUM(C11+D11+E11)</f>
        <v>0</v>
      </c>
      <c r="C11" s="1956"/>
      <c r="D11" s="289"/>
      <c r="E11" s="167"/>
      <c r="F11" s="1957">
        <v>529655</v>
      </c>
      <c r="G11" s="1955">
        <v>102269455</v>
      </c>
      <c r="H11" s="1955">
        <v>103829655</v>
      </c>
      <c r="I11" s="1955">
        <v>104826666</v>
      </c>
      <c r="J11" s="1955">
        <v>112702054</v>
      </c>
      <c r="K11" s="1955">
        <v>112701454</v>
      </c>
      <c r="L11" s="1952">
        <f aca="true" t="shared" si="2" ref="L11:L21">SUM(K11/J11)*100</f>
        <v>99.99946762283498</v>
      </c>
      <c r="M11" s="1958"/>
      <c r="N11" s="1939" t="s">
        <v>677</v>
      </c>
      <c r="O11" s="70">
        <f>SUM(3_Város_össz!O75+3_Város_össz!O140+3_Város_össz!O199+3_Város_össz!O257+3_Város_össz!O315)</f>
        <v>32769000</v>
      </c>
      <c r="P11" s="409">
        <f>SUM(3_Város_össz!P75+3_Város_össz!P140+3_Város_össz!P199+3_Város_össz!P257+3_Város_össz!P315)</f>
        <v>28189000</v>
      </c>
      <c r="Q11" s="123">
        <f>SUM(3_Város_össz!Q75+3_Város_össz!Q140+3_Város_össz!Q199+3_Város_össz!Q257+3_Város_össz!Q315)</f>
        <v>4580000</v>
      </c>
      <c r="R11" s="1937">
        <f>SUM(3_Város_össz!R75+3_Város_össz!R140+3_Város_össz!R199+3_Város_össz!R257+3_Város_össz!R315)</f>
        <v>0</v>
      </c>
      <c r="S11" s="70">
        <f>SUM(3_Város_össz!S75+3_Város_össz!S140+3_Város_össz!S199+3_Város_össz!S257+3_Város_össz!S315)</f>
        <v>33779000</v>
      </c>
      <c r="T11" s="70">
        <f>SUM(3_Város_össz!T75+3_Város_össz!T140+3_Város_össz!T199+3_Város_össz!T257+3_Város_össz!T315)</f>
        <v>45317624</v>
      </c>
      <c r="U11" s="70">
        <f>SUM(3_Város_össz!U75+3_Város_össz!U140+3_Város_össz!U199+3_Város_össz!U257+3_Város_össz!U315)</f>
        <v>46381892</v>
      </c>
      <c r="V11" s="70">
        <f>SUM(3_Város_össz!V75+3_Város_össz!V140+3_Város_össz!V199+3_Város_össz!V257+3_Város_össz!V315)</f>
        <v>48381892</v>
      </c>
      <c r="W11" s="70">
        <f>SUM(3_Város_össz!W75+3_Város_össz!W140+3_Város_össz!W199+3_Város_össz!W257+3_Város_össz!W315)</f>
        <v>48381892</v>
      </c>
      <c r="X11" s="70">
        <f>SUM(3_Város_össz!X75+3_Város_össz!X140+3_Város_össz!X199+3_Város_össz!X257+3_Város_össz!X315)</f>
        <v>47858061</v>
      </c>
      <c r="Y11" s="1952">
        <f t="shared" si="1"/>
        <v>98.91729947229017</v>
      </c>
    </row>
    <row r="12" spans="1:25" ht="13.5" thickBot="1">
      <c r="A12" s="126" t="s">
        <v>696</v>
      </c>
      <c r="B12" s="70">
        <f aca="true" t="shared" si="3" ref="B12:H12">SUM(B13:B21)</f>
        <v>321818000</v>
      </c>
      <c r="C12" s="115">
        <f t="shared" si="3"/>
        <v>321818000</v>
      </c>
      <c r="D12" s="123">
        <f t="shared" si="3"/>
        <v>0</v>
      </c>
      <c r="E12" s="1937">
        <f t="shared" si="3"/>
        <v>0</v>
      </c>
      <c r="F12" s="913">
        <f t="shared" si="3"/>
        <v>321818000</v>
      </c>
      <c r="G12" s="70">
        <f t="shared" si="3"/>
        <v>321818000</v>
      </c>
      <c r="H12" s="70">
        <f t="shared" si="3"/>
        <v>321818000</v>
      </c>
      <c r="I12" s="70">
        <f>SUM(I13:I21)</f>
        <v>321818000</v>
      </c>
      <c r="J12" s="70">
        <f>SUM(J13:J21)</f>
        <v>332932266</v>
      </c>
      <c r="K12" s="70">
        <f>SUM(K13:K21)</f>
        <v>332932266</v>
      </c>
      <c r="L12" s="1938">
        <f>SUM(K12/J12)*100</f>
        <v>100</v>
      </c>
      <c r="M12" s="70"/>
      <c r="N12" s="1959" t="s">
        <v>697</v>
      </c>
      <c r="O12" s="70">
        <f>SUM(3_Város_össz!O76+3_Város_össz!O141+3_Város_össz!O200+3_Város_össz!O258+3_Város_össz!O316)</f>
        <v>0</v>
      </c>
      <c r="P12" s="409">
        <f>SUM(3_Város_össz!P76+3_Város_össz!P141+3_Város_össz!P200+3_Város_össz!P258+3_Város_össz!P316)</f>
        <v>0</v>
      </c>
      <c r="Q12" s="123">
        <f>SUM(3_Város_össz!Q76+3_Város_össz!Q141+3_Város_össz!Q200+3_Város_össz!Q258+3_Város_össz!Q316)</f>
        <v>0</v>
      </c>
      <c r="R12" s="1937">
        <f>SUM(3_Város_össz!R76+3_Város_össz!R141+3_Város_össz!R200+3_Város_össz!R258+3_Város_össz!R316)</f>
        <v>0</v>
      </c>
      <c r="S12" s="70">
        <f>SUM(3_Város_össz!S76+3_Város_össz!S141+3_Város_össz!S200+3_Város_össz!S258+3_Város_össz!S316)</f>
        <v>0</v>
      </c>
      <c r="T12" s="70">
        <f>SUM(3_Város_össz!T76+3_Város_össz!T141+3_Város_össz!T200+3_Város_össz!T258+3_Város_össz!T316)</f>
        <v>198040</v>
      </c>
      <c r="U12" s="70">
        <f>SUM(3_Város_össz!U76+3_Város_össz!U141+3_Város_össz!U200+3_Város_össz!U258+3_Város_össz!U316)</f>
        <v>536319</v>
      </c>
      <c r="V12" s="70">
        <f>SUM(3_Város_össz!V76+3_Város_össz!V141+3_Város_össz!V200+3_Város_össz!V258+3_Város_össz!V316)</f>
        <v>3307222</v>
      </c>
      <c r="W12" s="70">
        <f>SUM(3_Város_össz!W76+3_Város_össz!W141+3_Város_össz!W200+3_Város_össz!W258+3_Város_össz!W316)</f>
        <v>65469004</v>
      </c>
      <c r="X12" s="70">
        <f>SUM(3_Város_össz!X76+3_Város_össz!X141+3_Város_össz!X200+3_Város_össz!X258+3_Város_össz!X316)</f>
        <v>0</v>
      </c>
      <c r="Y12" s="1938">
        <f t="shared" si="1"/>
        <v>0</v>
      </c>
    </row>
    <row r="13" spans="1:25" s="78" customFormat="1" ht="12.75">
      <c r="A13" s="1960" t="s">
        <v>1139</v>
      </c>
      <c r="B13" s="1941">
        <f>SUM(C13:E13)</f>
        <v>0</v>
      </c>
      <c r="C13" s="77"/>
      <c r="D13" s="286"/>
      <c r="E13" s="169"/>
      <c r="F13" s="1942"/>
      <c r="G13" s="1941"/>
      <c r="H13" s="1941"/>
      <c r="I13" s="1941"/>
      <c r="J13" s="1941"/>
      <c r="K13" s="1941"/>
      <c r="L13" s="1952">
        <v>0</v>
      </c>
      <c r="M13" s="1941"/>
      <c r="N13" s="1961"/>
      <c r="O13" s="1962"/>
      <c r="P13" s="1963"/>
      <c r="Q13" s="286"/>
      <c r="R13" s="1964"/>
      <c r="S13" s="1941"/>
      <c r="T13" s="1941"/>
      <c r="U13" s="1941"/>
      <c r="V13" s="1941"/>
      <c r="W13" s="1941"/>
      <c r="X13" s="1941"/>
      <c r="Y13" s="1952">
        <v>0</v>
      </c>
    </row>
    <row r="14" spans="1:25" s="78" customFormat="1" ht="12.75">
      <c r="A14" s="1965" t="s">
        <v>1140</v>
      </c>
      <c r="B14" s="915">
        <v>9000000</v>
      </c>
      <c r="C14" s="76">
        <v>9000000</v>
      </c>
      <c r="D14" s="163"/>
      <c r="E14" s="165"/>
      <c r="F14" s="1951">
        <v>9000000</v>
      </c>
      <c r="G14" s="915">
        <v>9000000</v>
      </c>
      <c r="H14" s="915">
        <v>9000000</v>
      </c>
      <c r="I14" s="915">
        <v>9000000</v>
      </c>
      <c r="J14" s="915">
        <f>SUM(3_Város_össz!J78+3_Város_össz!J142+3_Város_össz!J201+3_Város_össz!J259+3_Város_össz!J317)</f>
        <v>9859736</v>
      </c>
      <c r="K14" s="915">
        <f>SUM(3_Város_össz!K78+3_Város_össz!K142+3_Város_össz!K201+3_Város_össz!K259+3_Város_össz!K317)</f>
        <v>9859736</v>
      </c>
      <c r="L14" s="1952">
        <f>SUM(K14/J14)*100</f>
        <v>100</v>
      </c>
      <c r="M14" s="915"/>
      <c r="N14" s="1966"/>
      <c r="O14" s="1314"/>
      <c r="P14" s="1967"/>
      <c r="Q14" s="163"/>
      <c r="R14" s="1968"/>
      <c r="S14" s="915"/>
      <c r="T14" s="915"/>
      <c r="U14" s="915"/>
      <c r="V14" s="915"/>
      <c r="W14" s="915"/>
      <c r="X14" s="915"/>
      <c r="Y14" s="1952">
        <v>0</v>
      </c>
    </row>
    <row r="15" spans="1:25" s="78" customFormat="1" ht="12.75">
      <c r="A15" s="1950" t="s">
        <v>698</v>
      </c>
      <c r="B15" s="915">
        <f aca="true" t="shared" si="4" ref="B15:B21">SUM(C15:E15)</f>
        <v>8300000</v>
      </c>
      <c r="C15" s="76">
        <f>SUM(3_Város_össz!C79+3_Város_össz!C143+3_Város_össz!C202+3_Város_össz!C260+3_Város_össz!C318)</f>
        <v>8300000</v>
      </c>
      <c r="D15" s="163"/>
      <c r="E15" s="165"/>
      <c r="F15" s="1951">
        <f>SUM(3_Város_össz!F79+3_Város_össz!F143+3_Város_össz!F202+3_Város_össz!F260+3_Város_össz!F318)</f>
        <v>8300000</v>
      </c>
      <c r="G15" s="915">
        <f>SUM(3_Város_össz!G79+3_Város_össz!G143+3_Város_össz!G202+3_Város_össz!G260+3_Város_össz!G318)</f>
        <v>8300000</v>
      </c>
      <c r="H15" s="915">
        <f>SUM(3_Város_össz!H79+3_Város_össz!H143+3_Város_össz!H202+3_Város_össz!H260+3_Város_össz!H318)</f>
        <v>8300000</v>
      </c>
      <c r="I15" s="915">
        <f>SUM(3_Város_össz!I79+3_Város_össz!I143+3_Város_össz!I202+3_Város_össz!I260+3_Város_össz!I318)</f>
        <v>8300000</v>
      </c>
      <c r="J15" s="915">
        <f>SUM(3_Város_össz!J79+3_Város_össz!J143+3_Város_össz!J202+3_Város_össz!J260+3_Város_össz!J318)</f>
        <v>8281310</v>
      </c>
      <c r="K15" s="915">
        <f>SUM(3_Város_össz!K79+3_Város_össz!K143+3_Város_össz!K202+3_Város_össz!K260+3_Város_össz!K318)</f>
        <v>8281310</v>
      </c>
      <c r="L15" s="1952">
        <f t="shared" si="2"/>
        <v>100</v>
      </c>
      <c r="M15" s="915"/>
      <c r="N15" s="1966"/>
      <c r="O15" s="1314"/>
      <c r="P15" s="1967"/>
      <c r="Q15" s="163"/>
      <c r="R15" s="1968"/>
      <c r="S15" s="915"/>
      <c r="T15" s="915"/>
      <c r="U15" s="915"/>
      <c r="V15" s="915"/>
      <c r="W15" s="915"/>
      <c r="X15" s="915"/>
      <c r="Y15" s="1952">
        <v>0</v>
      </c>
    </row>
    <row r="16" spans="1:25" s="78" customFormat="1" ht="12.75">
      <c r="A16" s="1950" t="s">
        <v>1585</v>
      </c>
      <c r="B16" s="915">
        <f t="shared" si="4"/>
        <v>269000000</v>
      </c>
      <c r="C16" s="76">
        <f>SUM(3_Város_össz!C80+3_Város_össz!C144+3_Város_össz!C203+3_Város_össz!C261+3_Város_össz!C319)</f>
        <v>269000000</v>
      </c>
      <c r="D16" s="163"/>
      <c r="E16" s="165"/>
      <c r="F16" s="1951">
        <f>SUM(3_Város_össz!F80+3_Város_össz!F144+3_Város_össz!F203+3_Város_össz!F261+3_Város_össz!F319)</f>
        <v>269000000</v>
      </c>
      <c r="G16" s="915">
        <f>SUM(3_Város_össz!G80+3_Város_össz!G144+3_Város_össz!G203+3_Város_össz!G261+3_Város_össz!G319)</f>
        <v>269000000</v>
      </c>
      <c r="H16" s="915">
        <f>SUM(3_Város_össz!H80+3_Város_össz!H144+3_Város_össz!H203+3_Város_össz!H261+3_Város_össz!H319)</f>
        <v>269000000</v>
      </c>
      <c r="I16" s="915">
        <f>SUM(3_Város_össz!I80+3_Város_össz!I144+3_Város_össz!I203+3_Város_össz!I261+3_Város_össz!I319)</f>
        <v>269000000</v>
      </c>
      <c r="J16" s="915">
        <f>SUM(3_Város_össz!J80+3_Város_össz!J144+3_Város_össz!J203+3_Város_össz!J261+3_Város_össz!J319)</f>
        <v>275614239</v>
      </c>
      <c r="K16" s="915">
        <f>SUM(3_Város_össz!K80+3_Város_össz!K144+3_Város_össz!K203+3_Város_össz!K261+3_Város_össz!K319)</f>
        <v>275614239</v>
      </c>
      <c r="L16" s="1952">
        <f t="shared" si="2"/>
        <v>100</v>
      </c>
      <c r="M16" s="915"/>
      <c r="N16" s="1966"/>
      <c r="O16" s="1969"/>
      <c r="P16" s="1970"/>
      <c r="Q16" s="1971"/>
      <c r="R16" s="1968"/>
      <c r="S16" s="1972"/>
      <c r="T16" s="1972"/>
      <c r="U16" s="1972"/>
      <c r="V16" s="1972"/>
      <c r="W16" s="1972"/>
      <c r="X16" s="1972"/>
      <c r="Y16" s="1952">
        <v>0</v>
      </c>
    </row>
    <row r="17" spans="1:25" s="78" customFormat="1" ht="12.75">
      <c r="A17" s="1950" t="s">
        <v>1141</v>
      </c>
      <c r="B17" s="915">
        <f t="shared" si="4"/>
        <v>32000000</v>
      </c>
      <c r="C17" s="76">
        <f>SUM(3_Város_össz!C81+3_Város_össz!C145+3_Város_össz!C204+3_Város_össz!C262+3_Város_össz!C320)</f>
        <v>32000000</v>
      </c>
      <c r="D17" s="163"/>
      <c r="E17" s="165"/>
      <c r="F17" s="1951">
        <f>SUM(3_Város_össz!F81+3_Város_össz!F145+3_Város_össz!F204+3_Város_össz!F262+3_Város_össz!F320)</f>
        <v>32000000</v>
      </c>
      <c r="G17" s="915">
        <f>SUM(3_Város_össz!G81+3_Város_össz!G145+3_Város_össz!G204+3_Város_össz!G262+3_Város_össz!G320)</f>
        <v>32000000</v>
      </c>
      <c r="H17" s="915">
        <f>SUM(3_Város_össz!H81+3_Város_össz!H145+3_Város_össz!H204+3_Város_össz!H262+3_Város_össz!H320)</f>
        <v>32000000</v>
      </c>
      <c r="I17" s="915">
        <f>SUM(3_Város_össz!I81+3_Város_össz!I145+3_Város_össz!I204+3_Város_össz!I262+3_Város_össz!I320)</f>
        <v>32000000</v>
      </c>
      <c r="J17" s="915">
        <f>SUM(3_Város_össz!J81+3_Város_össz!J145+3_Város_össz!J204+3_Város_össz!J262+3_Város_össz!J320)</f>
        <v>34799818</v>
      </c>
      <c r="K17" s="915">
        <f>SUM(3_Város_össz!K81+3_Város_össz!K145+3_Város_össz!K204+3_Város_össz!K262+3_Város_össz!K320)</f>
        <v>34799818</v>
      </c>
      <c r="L17" s="1952">
        <f t="shared" si="2"/>
        <v>100</v>
      </c>
      <c r="M17" s="915"/>
      <c r="N17" s="1966"/>
      <c r="O17" s="1969"/>
      <c r="P17" s="1970"/>
      <c r="Q17" s="1971"/>
      <c r="R17" s="1968"/>
      <c r="S17" s="1972"/>
      <c r="T17" s="1972"/>
      <c r="U17" s="1972"/>
      <c r="V17" s="1972"/>
      <c r="W17" s="1972"/>
      <c r="X17" s="1972"/>
      <c r="Y17" s="1952">
        <v>0</v>
      </c>
    </row>
    <row r="18" spans="1:25" s="78" customFormat="1" ht="12.75">
      <c r="A18" s="1973" t="s">
        <v>1142</v>
      </c>
      <c r="B18" s="915">
        <f>SUM(C18:E18)</f>
        <v>1400000</v>
      </c>
      <c r="C18" s="76">
        <f>SUM(3_Város_össz!C82+3_Város_össz!C146+3_Város_össz!C205+3_Város_össz!C263+3_Város_össz!C321)</f>
        <v>1400000</v>
      </c>
      <c r="D18" s="163"/>
      <c r="E18" s="165"/>
      <c r="F18" s="1951">
        <f>SUM(3_Város_össz!F82+3_Város_össz!F146+3_Város_össz!F205+3_Város_össz!F263+3_Város_össz!F321)</f>
        <v>1400000</v>
      </c>
      <c r="G18" s="915">
        <f>SUM(3_Város_össz!G82+3_Város_össz!G146+3_Város_össz!G205+3_Város_össz!G263+3_Város_össz!G321)</f>
        <v>1400000</v>
      </c>
      <c r="H18" s="915">
        <f>SUM(3_Város_össz!H82+3_Város_össz!H146+3_Város_össz!H205+3_Város_össz!H263+3_Város_össz!H321)</f>
        <v>1400000</v>
      </c>
      <c r="I18" s="915">
        <f>SUM(3_Város_össz!I82+3_Város_össz!I146+3_Város_össz!I205+3_Város_össz!I263+3_Város_össz!I321)</f>
        <v>1400000</v>
      </c>
      <c r="J18" s="915">
        <f>SUM(3_Város_össz!J82+3_Város_össz!J146+3_Város_össz!J205+3_Város_össz!J263+3_Város_össz!J321)</f>
        <v>2004000</v>
      </c>
      <c r="K18" s="915">
        <f>SUM(3_Város_össz!K82+3_Város_össz!K146+3_Város_össz!K205+3_Város_össz!K263+3_Város_össz!K321)</f>
        <v>2004000</v>
      </c>
      <c r="L18" s="1952">
        <f t="shared" si="2"/>
        <v>100</v>
      </c>
      <c r="M18" s="915"/>
      <c r="N18" s="1966"/>
      <c r="O18" s="1969"/>
      <c r="P18" s="1970"/>
      <c r="Q18" s="1971"/>
      <c r="R18" s="1968"/>
      <c r="S18" s="1972"/>
      <c r="T18" s="1972"/>
      <c r="U18" s="1972"/>
      <c r="V18" s="1972"/>
      <c r="W18" s="1972"/>
      <c r="X18" s="1972"/>
      <c r="Y18" s="1952">
        <v>0</v>
      </c>
    </row>
    <row r="19" spans="1:25" s="78" customFormat="1" ht="12.75">
      <c r="A19" s="1973" t="s">
        <v>1143</v>
      </c>
      <c r="B19" s="915">
        <f>SUM(C19:E19)</f>
        <v>0</v>
      </c>
      <c r="C19" s="76"/>
      <c r="D19" s="163"/>
      <c r="E19" s="165"/>
      <c r="F19" s="1951"/>
      <c r="G19" s="915"/>
      <c r="H19" s="915"/>
      <c r="I19" s="915"/>
      <c r="J19" s="915">
        <f>SUM(3_Város_össz!J83+3_Város_össz!J147+3_Város_össz!J206+3_Város_össz!J264+3_Város_össz!J322)</f>
        <v>79061</v>
      </c>
      <c r="K19" s="915">
        <f>SUM(3_Város_össz!K83+3_Város_össz!K147+3_Város_össz!K206+3_Város_össz!K264+3_Város_össz!K322)</f>
        <v>79061</v>
      </c>
      <c r="L19" s="1952">
        <f t="shared" si="2"/>
        <v>100</v>
      </c>
      <c r="M19" s="915"/>
      <c r="N19" s="1966"/>
      <c r="O19" s="1969"/>
      <c r="P19" s="1970"/>
      <c r="Q19" s="1971"/>
      <c r="R19" s="1968"/>
      <c r="S19" s="1972"/>
      <c r="T19" s="1972"/>
      <c r="U19" s="1972"/>
      <c r="V19" s="1972"/>
      <c r="W19" s="1972"/>
      <c r="X19" s="1972"/>
      <c r="Y19" s="1952">
        <v>0</v>
      </c>
    </row>
    <row r="20" spans="1:25" s="78" customFormat="1" ht="12.75">
      <c r="A20" s="1974" t="s">
        <v>999</v>
      </c>
      <c r="B20" s="915">
        <f>SUM(C20:E20)</f>
        <v>1500000</v>
      </c>
      <c r="C20" s="76">
        <f>SUM(3_Város_össz!C84+3_Város_össz!C148+3_Város_össz!C207+3_Város_össz!C265+3_Város_össz!C323)</f>
        <v>1500000</v>
      </c>
      <c r="D20" s="163"/>
      <c r="E20" s="165"/>
      <c r="F20" s="1951">
        <f>SUM(3_Város_össz!F84+3_Város_össz!F148+3_Város_össz!F207+3_Város_össz!F265+3_Város_össz!F323)</f>
        <v>1500000</v>
      </c>
      <c r="G20" s="915">
        <f>SUM(3_Város_össz!G84+3_Város_össz!G148+3_Város_össz!G207+3_Város_össz!G265+3_Város_össz!G323)</f>
        <v>1500000</v>
      </c>
      <c r="H20" s="915">
        <f>SUM(3_Város_össz!H84+3_Város_össz!H148+3_Város_össz!H207+3_Város_össz!H265+3_Város_össz!H323)</f>
        <v>1500000</v>
      </c>
      <c r="I20" s="915">
        <f>SUM(3_Város_össz!I84+3_Város_össz!I148+3_Város_össz!I207+3_Város_össz!I265+3_Város_össz!I323)</f>
        <v>1500000</v>
      </c>
      <c r="J20" s="915">
        <f>SUM(3_Város_össz!J84+3_Város_össz!J148+3_Város_össz!J207+3_Város_össz!J265+3_Város_össz!J323)</f>
        <v>1419639</v>
      </c>
      <c r="K20" s="915">
        <v>874463</v>
      </c>
      <c r="L20" s="1952">
        <f t="shared" si="2"/>
        <v>61.59756107010303</v>
      </c>
      <c r="M20" s="915"/>
      <c r="N20" s="1966"/>
      <c r="O20" s="1969"/>
      <c r="P20" s="1970"/>
      <c r="Q20" s="1971"/>
      <c r="R20" s="1968"/>
      <c r="S20" s="1972"/>
      <c r="T20" s="1972"/>
      <c r="U20" s="1972"/>
      <c r="V20" s="1972"/>
      <c r="W20" s="1972"/>
      <c r="X20" s="1972"/>
      <c r="Y20" s="1952">
        <v>0</v>
      </c>
    </row>
    <row r="21" spans="1:25" s="78" customFormat="1" ht="13.5" thickBot="1">
      <c r="A21" s="1954" t="s">
        <v>699</v>
      </c>
      <c r="B21" s="1955">
        <f t="shared" si="4"/>
        <v>618000</v>
      </c>
      <c r="C21" s="1956">
        <f>SUM(3_Város_össz!C85+3_Város_össz!C149+3_Város_össz!C208+3_Város_össz!C266+3_Város_össz!C324)</f>
        <v>618000</v>
      </c>
      <c r="D21" s="289"/>
      <c r="E21" s="167"/>
      <c r="F21" s="1957">
        <f>SUM(3_Város_össz!F85+3_Város_össz!F149+3_Város_össz!F208+3_Város_össz!F266+3_Város_össz!F324)</f>
        <v>618000</v>
      </c>
      <c r="G21" s="1955">
        <f>SUM(3_Város_össz!G85+3_Város_össz!G149+3_Város_össz!G208+3_Város_össz!G266+3_Város_össz!G324)</f>
        <v>618000</v>
      </c>
      <c r="H21" s="1955">
        <f>SUM(3_Város_össz!H85+3_Város_össz!H149+3_Város_össz!H208+3_Város_össz!H266+3_Város_össz!H324)</f>
        <v>618000</v>
      </c>
      <c r="I21" s="1955">
        <f>SUM(3_Város_össz!I85+3_Város_össz!I149+3_Város_össz!I208+3_Város_össz!I266+3_Város_össz!I324)</f>
        <v>618000</v>
      </c>
      <c r="J21" s="1955">
        <f>SUM(3_Város_össz!J85+3_Város_össz!J149+3_Város_össz!J208+3_Város_össz!J266+3_Város_össz!J324)</f>
        <v>874463</v>
      </c>
      <c r="K21" s="1955">
        <v>1419639</v>
      </c>
      <c r="L21" s="1952">
        <f t="shared" si="2"/>
        <v>162.3440900301099</v>
      </c>
      <c r="M21" s="1955"/>
      <c r="N21" s="1966"/>
      <c r="O21" s="1969"/>
      <c r="P21" s="1970"/>
      <c r="Q21" s="1971"/>
      <c r="R21" s="1968"/>
      <c r="S21" s="1972"/>
      <c r="T21" s="1972"/>
      <c r="U21" s="1972"/>
      <c r="V21" s="1972"/>
      <c r="W21" s="1972"/>
      <c r="X21" s="1972"/>
      <c r="Y21" s="1975">
        <v>0</v>
      </c>
    </row>
    <row r="22" spans="1:25" ht="13.5" thickBot="1">
      <c r="A22" s="126" t="s">
        <v>700</v>
      </c>
      <c r="B22" s="70">
        <f>SUM(B23:B33)</f>
        <v>31404000</v>
      </c>
      <c r="C22" s="115">
        <f>SUM(C23:C33)</f>
        <v>19690000</v>
      </c>
      <c r="D22" s="123">
        <f>SUM(D23:D33)</f>
        <v>0</v>
      </c>
      <c r="E22" s="1937">
        <f>SUM(E23:E33)</f>
        <v>12414000</v>
      </c>
      <c r="F22" s="913">
        <v>31404000</v>
      </c>
      <c r="G22" s="70">
        <v>31404000</v>
      </c>
      <c r="H22" s="70">
        <f>SUM(H23:H33)</f>
        <v>36510008</v>
      </c>
      <c r="I22" s="70">
        <f>SUM(I23:I33)</f>
        <v>41594945</v>
      </c>
      <c r="J22" s="70">
        <f>SUM(J23:J33)</f>
        <v>70085116</v>
      </c>
      <c r="K22" s="70">
        <f>SUM(K23:K33)</f>
        <v>65672868</v>
      </c>
      <c r="L22" s="1938">
        <f>SUM(K22/J22)*100</f>
        <v>93.70444360825485</v>
      </c>
      <c r="M22" s="70"/>
      <c r="N22" s="1966"/>
      <c r="O22" s="1969"/>
      <c r="P22" s="1970"/>
      <c r="Q22" s="1971"/>
      <c r="R22" s="1968"/>
      <c r="S22" s="1972"/>
      <c r="T22" s="1972"/>
      <c r="U22" s="1972"/>
      <c r="V22" s="1972"/>
      <c r="W22" s="1972"/>
      <c r="X22" s="1972"/>
      <c r="Y22" s="1975">
        <v>0</v>
      </c>
    </row>
    <row r="23" spans="1:25" s="78" customFormat="1" ht="12.75">
      <c r="A23" s="1940" t="s">
        <v>456</v>
      </c>
      <c r="B23" s="1941">
        <f>SUM(3_Város_össz!B87+3_Város_össz!B152+3_Város_össz!B211+3_Város_össz!B269+3_Város_össz!B327)</f>
        <v>0</v>
      </c>
      <c r="C23" s="77"/>
      <c r="D23" s="286"/>
      <c r="E23" s="169"/>
      <c r="F23" s="1942"/>
      <c r="G23" s="1941"/>
      <c r="H23" s="1941"/>
      <c r="I23" s="1941"/>
      <c r="J23" s="1941"/>
      <c r="K23" s="1941"/>
      <c r="L23" s="1952">
        <v>0</v>
      </c>
      <c r="M23" s="1941"/>
      <c r="N23" s="1966"/>
      <c r="O23" s="1969"/>
      <c r="P23" s="1970"/>
      <c r="Q23" s="1971"/>
      <c r="R23" s="1968"/>
      <c r="S23" s="1972"/>
      <c r="T23" s="1972"/>
      <c r="U23" s="1972"/>
      <c r="V23" s="1972"/>
      <c r="W23" s="1972"/>
      <c r="X23" s="1972"/>
      <c r="Y23" s="1952">
        <v>0</v>
      </c>
    </row>
    <row r="24" spans="1:25" s="78" customFormat="1" ht="12.75">
      <c r="A24" s="1950" t="s">
        <v>457</v>
      </c>
      <c r="B24" s="915">
        <f>SUM(3_Város_össz!B88+3_Város_össz!B153+3_Város_össz!B212+3_Város_össz!B270+3_Város_össz!B328)-700000</f>
        <v>23147000</v>
      </c>
      <c r="C24" s="76">
        <v>11582000</v>
      </c>
      <c r="D24" s="163"/>
      <c r="E24" s="165">
        <v>12265000</v>
      </c>
      <c r="F24" s="1951">
        <v>23296000</v>
      </c>
      <c r="G24" s="915">
        <v>23296000</v>
      </c>
      <c r="H24" s="915">
        <v>28402008</v>
      </c>
      <c r="I24" s="915">
        <v>28402008</v>
      </c>
      <c r="J24" s="915">
        <v>34674411</v>
      </c>
      <c r="K24" s="915">
        <v>33788649</v>
      </c>
      <c r="L24" s="1952">
        <f>SUM(K24/J24)*100</f>
        <v>97.44548797094204</v>
      </c>
      <c r="M24" s="915"/>
      <c r="N24" s="1966"/>
      <c r="O24" s="1969"/>
      <c r="P24" s="1970"/>
      <c r="Q24" s="1971"/>
      <c r="R24" s="1968"/>
      <c r="S24" s="1972"/>
      <c r="T24" s="1972"/>
      <c r="U24" s="1972"/>
      <c r="V24" s="1972"/>
      <c r="W24" s="1972"/>
      <c r="X24" s="1972"/>
      <c r="Y24" s="1952">
        <v>0</v>
      </c>
    </row>
    <row r="25" spans="1:25" s="78" customFormat="1" ht="12.75">
      <c r="A25" s="1950" t="s">
        <v>458</v>
      </c>
      <c r="B25" s="915">
        <f>SUM(3_Város_össz!B89+3_Város_össz!B154+3_Város_össz!B213+3_Város_össz!B271+3_Város_össz!B329)</f>
        <v>6020000</v>
      </c>
      <c r="C25" s="76">
        <f>SUM(3_Város_össz!C89+3_Város_össz!C154+3_Város_össz!C213+3_Város_össz!C271+3_Város_össz!C329)</f>
        <v>6020000</v>
      </c>
      <c r="D25" s="163"/>
      <c r="E25" s="165"/>
      <c r="F25" s="1951">
        <v>6020000</v>
      </c>
      <c r="G25" s="915">
        <v>6020000</v>
      </c>
      <c r="H25" s="915">
        <v>6020000</v>
      </c>
      <c r="I25" s="915">
        <v>6020000</v>
      </c>
      <c r="J25" s="915">
        <v>233100</v>
      </c>
      <c r="K25" s="915">
        <v>314159</v>
      </c>
      <c r="L25" s="1952">
        <f aca="true" t="shared" si="5" ref="L25:L33">SUM(K25/J25)*100</f>
        <v>134.77434577434576</v>
      </c>
      <c r="M25" s="915"/>
      <c r="N25" s="1966"/>
      <c r="O25" s="1969"/>
      <c r="P25" s="1970"/>
      <c r="Q25" s="1971"/>
      <c r="R25" s="1968"/>
      <c r="S25" s="1972"/>
      <c r="T25" s="1972"/>
      <c r="U25" s="1972"/>
      <c r="V25" s="1972"/>
      <c r="W25" s="1972"/>
      <c r="X25" s="1972"/>
      <c r="Y25" s="1952">
        <v>0</v>
      </c>
    </row>
    <row r="26" spans="1:25" s="78" customFormat="1" ht="12.75">
      <c r="A26" s="1950" t="s">
        <v>459</v>
      </c>
      <c r="B26" s="915">
        <f>SUM(3_Város_össz!B90+3_Város_össz!B155+3_Város_össz!B214+3_Város_össz!B272+3_Város_össz!B330)</f>
        <v>0</v>
      </c>
      <c r="C26" s="76"/>
      <c r="D26" s="163"/>
      <c r="E26" s="165"/>
      <c r="F26" s="1951"/>
      <c r="G26" s="915"/>
      <c r="H26" s="915"/>
      <c r="I26" s="915"/>
      <c r="J26" s="915"/>
      <c r="K26" s="915"/>
      <c r="L26" s="1952">
        <v>0</v>
      </c>
      <c r="M26" s="915"/>
      <c r="N26" s="1966"/>
      <c r="O26" s="1969"/>
      <c r="P26" s="1970"/>
      <c r="Q26" s="1971"/>
      <c r="R26" s="1968"/>
      <c r="S26" s="1972"/>
      <c r="T26" s="1972"/>
      <c r="U26" s="1972"/>
      <c r="V26" s="1972"/>
      <c r="W26" s="1972"/>
      <c r="X26" s="1972"/>
      <c r="Y26" s="1952">
        <v>0</v>
      </c>
    </row>
    <row r="27" spans="1:25" s="78" customFormat="1" ht="12.75">
      <c r="A27" s="1950" t="s">
        <v>460</v>
      </c>
      <c r="B27" s="915">
        <f>SUM(3_Város_össz!B91+3_Város_össz!B156+3_Város_össz!B215+3_Város_össz!B273+3_Város_össz!B331)</f>
        <v>2088000</v>
      </c>
      <c r="C27" s="76">
        <v>2088000</v>
      </c>
      <c r="D27" s="163"/>
      <c r="E27" s="165"/>
      <c r="F27" s="1951">
        <v>2088000</v>
      </c>
      <c r="G27" s="915">
        <v>2088000</v>
      </c>
      <c r="H27" s="915">
        <v>2088000</v>
      </c>
      <c r="I27" s="915">
        <v>2088000</v>
      </c>
      <c r="J27" s="915">
        <v>8031279</v>
      </c>
      <c r="K27" s="915">
        <v>8005766</v>
      </c>
      <c r="L27" s="1952">
        <f t="shared" si="5"/>
        <v>99.68232955174388</v>
      </c>
      <c r="M27" s="915"/>
      <c r="N27" s="1966"/>
      <c r="O27" s="1969"/>
      <c r="P27" s="1970"/>
      <c r="Q27" s="1971"/>
      <c r="R27" s="1968"/>
      <c r="S27" s="1972"/>
      <c r="T27" s="1972"/>
      <c r="U27" s="1972"/>
      <c r="V27" s="1972"/>
      <c r="W27" s="1972"/>
      <c r="X27" s="1972"/>
      <c r="Y27" s="1952">
        <v>0</v>
      </c>
    </row>
    <row r="28" spans="1:25" s="78" customFormat="1" ht="12.75">
      <c r="A28" s="1976" t="s">
        <v>1145</v>
      </c>
      <c r="B28" s="915">
        <f>SUM(C28:E28)</f>
        <v>149000</v>
      </c>
      <c r="C28" s="76"/>
      <c r="D28" s="163"/>
      <c r="E28" s="165">
        <v>149000</v>
      </c>
      <c r="F28" s="1951"/>
      <c r="G28" s="915"/>
      <c r="H28" s="915"/>
      <c r="I28" s="915"/>
      <c r="J28" s="915">
        <v>17206193</v>
      </c>
      <c r="K28" s="915">
        <v>14551472</v>
      </c>
      <c r="L28" s="1952">
        <f t="shared" si="5"/>
        <v>84.57113087130895</v>
      </c>
      <c r="M28" s="915"/>
      <c r="N28" s="1966"/>
      <c r="O28" s="1969"/>
      <c r="P28" s="1970"/>
      <c r="Q28" s="1971"/>
      <c r="R28" s="1968"/>
      <c r="S28" s="1972"/>
      <c r="T28" s="1972"/>
      <c r="U28" s="1972"/>
      <c r="V28" s="1972"/>
      <c r="W28" s="1972"/>
      <c r="X28" s="1972"/>
      <c r="Y28" s="1952">
        <v>0</v>
      </c>
    </row>
    <row r="29" spans="1:25" s="78" customFormat="1" ht="12.75">
      <c r="A29" s="1976" t="s">
        <v>1146</v>
      </c>
      <c r="B29" s="915">
        <f>SUM(3_Város_össz!B93+3_Város_össz!B158+3_Város_össz!B217+3_Város_össz!B275+3_Város_össz!B333)</f>
        <v>0</v>
      </c>
      <c r="C29" s="76"/>
      <c r="D29" s="163"/>
      <c r="E29" s="165"/>
      <c r="F29" s="1951"/>
      <c r="G29" s="915"/>
      <c r="H29" s="915"/>
      <c r="I29" s="915">
        <v>5084937</v>
      </c>
      <c r="J29" s="915">
        <v>552000</v>
      </c>
      <c r="K29" s="915">
        <v>0</v>
      </c>
      <c r="L29" s="1952">
        <f t="shared" si="5"/>
        <v>0</v>
      </c>
      <c r="M29" s="915"/>
      <c r="N29" s="1966"/>
      <c r="O29" s="1969"/>
      <c r="P29" s="1970"/>
      <c r="Q29" s="1971"/>
      <c r="R29" s="1968"/>
      <c r="S29" s="1972"/>
      <c r="T29" s="1972"/>
      <c r="U29" s="1972"/>
      <c r="V29" s="1972"/>
      <c r="W29" s="1972"/>
      <c r="X29" s="1972"/>
      <c r="Y29" s="1952">
        <v>0</v>
      </c>
    </row>
    <row r="30" spans="1:25" s="78" customFormat="1" ht="12.75">
      <c r="A30" s="1976" t="s">
        <v>1147</v>
      </c>
      <c r="B30" s="915">
        <f>SUM(3_Város_össz!B94+3_Város_össz!B159+3_Város_össz!B218+3_Város_össz!B276+3_Város_össz!B334)</f>
        <v>0</v>
      </c>
      <c r="C30" s="76"/>
      <c r="D30" s="163"/>
      <c r="E30" s="165"/>
      <c r="F30" s="1951"/>
      <c r="G30" s="915"/>
      <c r="H30" s="915"/>
      <c r="I30" s="915"/>
      <c r="J30" s="915">
        <v>1261221</v>
      </c>
      <c r="K30" s="915">
        <v>1264361</v>
      </c>
      <c r="L30" s="1952">
        <f t="shared" si="5"/>
        <v>100.24896509017849</v>
      </c>
      <c r="M30" s="915"/>
      <c r="N30" s="1966"/>
      <c r="O30" s="1969"/>
      <c r="P30" s="1970"/>
      <c r="Q30" s="1971"/>
      <c r="R30" s="1968"/>
      <c r="S30" s="1972"/>
      <c r="T30" s="1972"/>
      <c r="U30" s="1972"/>
      <c r="V30" s="1972"/>
      <c r="W30" s="1972"/>
      <c r="X30" s="1972"/>
      <c r="Y30" s="1952">
        <v>0</v>
      </c>
    </row>
    <row r="31" spans="1:25" s="78" customFormat="1" ht="12.75">
      <c r="A31" s="1977" t="s">
        <v>1148</v>
      </c>
      <c r="B31" s="915">
        <f>SUM(3_Város_össz!B95+3_Város_össz!B160+3_Város_össz!B219+3_Város_össz!B277+3_Város_össz!B335)</f>
        <v>0</v>
      </c>
      <c r="C31" s="76"/>
      <c r="D31" s="163"/>
      <c r="E31" s="165"/>
      <c r="F31" s="1951"/>
      <c r="G31" s="915"/>
      <c r="H31" s="915"/>
      <c r="I31" s="915"/>
      <c r="J31" s="915"/>
      <c r="K31" s="915"/>
      <c r="L31" s="1952">
        <v>0</v>
      </c>
      <c r="M31" s="915"/>
      <c r="N31" s="1966"/>
      <c r="O31" s="1969"/>
      <c r="P31" s="1970"/>
      <c r="Q31" s="1971"/>
      <c r="R31" s="1968"/>
      <c r="S31" s="1972"/>
      <c r="T31" s="1972"/>
      <c r="U31" s="1972"/>
      <c r="V31" s="1972"/>
      <c r="W31" s="1972"/>
      <c r="X31" s="1972"/>
      <c r="Y31" s="1952">
        <v>0</v>
      </c>
    </row>
    <row r="32" spans="1:25" s="78" customFormat="1" ht="12.75">
      <c r="A32" s="1976" t="s">
        <v>1150</v>
      </c>
      <c r="B32" s="915">
        <f>SUM(3_Város_össz!B96+3_Város_össz!B161+3_Város_össz!B220+3_Város_össz!B278+3_Város_össz!B336)</f>
        <v>0</v>
      </c>
      <c r="C32" s="76"/>
      <c r="D32" s="163"/>
      <c r="E32" s="165"/>
      <c r="F32" s="1951"/>
      <c r="G32" s="915"/>
      <c r="H32" s="915"/>
      <c r="I32" s="915"/>
      <c r="J32" s="915"/>
      <c r="K32" s="915"/>
      <c r="L32" s="1952">
        <v>0</v>
      </c>
      <c r="M32" s="915"/>
      <c r="N32" s="1966"/>
      <c r="O32" s="1969"/>
      <c r="P32" s="1970"/>
      <c r="Q32" s="1971"/>
      <c r="R32" s="1968"/>
      <c r="S32" s="1972"/>
      <c r="T32" s="1972"/>
      <c r="U32" s="1972"/>
      <c r="V32" s="1972"/>
      <c r="W32" s="1972"/>
      <c r="X32" s="1972"/>
      <c r="Y32" s="1952">
        <v>0</v>
      </c>
    </row>
    <row r="33" spans="1:25" s="78" customFormat="1" ht="13.5" thickBot="1">
      <c r="A33" s="1978" t="s">
        <v>1151</v>
      </c>
      <c r="B33" s="1955">
        <f>SUM(3_Város_össz!B97+3_Város_össz!B162+3_Város_össz!B221+3_Város_össz!B279+3_Város_össz!B337)</f>
        <v>0</v>
      </c>
      <c r="C33" s="1956"/>
      <c r="D33" s="289"/>
      <c r="E33" s="167"/>
      <c r="F33" s="1957"/>
      <c r="G33" s="1955"/>
      <c r="H33" s="1955"/>
      <c r="I33" s="1955"/>
      <c r="J33" s="1955">
        <v>8126912</v>
      </c>
      <c r="K33" s="1955">
        <v>7748461</v>
      </c>
      <c r="L33" s="1952">
        <f t="shared" si="5"/>
        <v>95.34323738216926</v>
      </c>
      <c r="M33" s="1955"/>
      <c r="N33" s="1966"/>
      <c r="O33" s="1969"/>
      <c r="P33" s="1970"/>
      <c r="Q33" s="1971"/>
      <c r="R33" s="1968"/>
      <c r="S33" s="1972"/>
      <c r="T33" s="1972"/>
      <c r="U33" s="1972"/>
      <c r="V33" s="1972"/>
      <c r="W33" s="1972"/>
      <c r="X33" s="1972"/>
      <c r="Y33" s="1975">
        <v>0</v>
      </c>
    </row>
    <row r="34" spans="1:25" ht="13.5" thickBot="1">
      <c r="A34" s="126" t="s">
        <v>707</v>
      </c>
      <c r="B34" s="70">
        <f aca="true" t="shared" si="6" ref="B34:H34">SUM(B35:B39)</f>
        <v>6727337</v>
      </c>
      <c r="C34" s="913">
        <f t="shared" si="6"/>
        <v>6727337</v>
      </c>
      <c r="D34" s="784">
        <f t="shared" si="6"/>
        <v>0</v>
      </c>
      <c r="E34" s="1937">
        <f t="shared" si="6"/>
        <v>0</v>
      </c>
      <c r="F34" s="70">
        <f t="shared" si="6"/>
        <v>20483078</v>
      </c>
      <c r="G34" s="70">
        <f t="shared" si="6"/>
        <v>-25398768</v>
      </c>
      <c r="H34" s="70">
        <f t="shared" si="6"/>
        <v>419906704</v>
      </c>
      <c r="I34" s="70">
        <f>SUM(I35:I39)</f>
        <v>423116423</v>
      </c>
      <c r="J34" s="70">
        <f>SUM(J35:J40)</f>
        <v>403623728</v>
      </c>
      <c r="K34" s="70">
        <f>SUM(K35:K40)</f>
        <v>487521751</v>
      </c>
      <c r="L34" s="1938">
        <f>SUM(K34/J34)*100</f>
        <v>120.78619694033448</v>
      </c>
      <c r="M34" s="70"/>
      <c r="N34" s="1966"/>
      <c r="O34" s="1969"/>
      <c r="P34" s="1970"/>
      <c r="Q34" s="1971"/>
      <c r="R34" s="1968"/>
      <c r="S34" s="1972"/>
      <c r="T34" s="1972"/>
      <c r="U34" s="1972"/>
      <c r="V34" s="1972"/>
      <c r="W34" s="1972"/>
      <c r="X34" s="1972"/>
      <c r="Y34" s="1975">
        <v>0</v>
      </c>
    </row>
    <row r="35" spans="1:25" s="78" customFormat="1" ht="12.75">
      <c r="A35" s="1940" t="s">
        <v>1152</v>
      </c>
      <c r="B35" s="1979">
        <f>SUM(3_Város_össz!B99+3_Város_össz!B164+3_Város_össz!B223+3_Város_össz!B281+3_Város_össz!B339)</f>
        <v>0</v>
      </c>
      <c r="C35" s="1980"/>
      <c r="D35" s="1317"/>
      <c r="E35" s="1981"/>
      <c r="F35" s="1982"/>
      <c r="G35" s="1319"/>
      <c r="H35" s="1319"/>
      <c r="I35" s="1319"/>
      <c r="J35" s="1319"/>
      <c r="K35" s="1319"/>
      <c r="L35" s="1952">
        <v>0</v>
      </c>
      <c r="M35" s="1941"/>
      <c r="N35" s="1966"/>
      <c r="O35" s="1969"/>
      <c r="P35" s="1970"/>
      <c r="Q35" s="1971"/>
      <c r="R35" s="1968"/>
      <c r="S35" s="1972"/>
      <c r="T35" s="1972"/>
      <c r="U35" s="1972"/>
      <c r="V35" s="1972"/>
      <c r="W35" s="1972"/>
      <c r="X35" s="1972"/>
      <c r="Y35" s="1952">
        <v>0</v>
      </c>
    </row>
    <row r="36" spans="1:25" s="78" customFormat="1" ht="12.75">
      <c r="A36" s="1950" t="s">
        <v>1153</v>
      </c>
      <c r="B36" s="1983">
        <f>SUM(3_Város_össz!B100+3_Város_össz!B165+3_Város_össz!B224+3_Város_össz!B282+3_Város_össz!B340)</f>
        <v>58858000</v>
      </c>
      <c r="C36" s="76">
        <f>SUM(3_Város_össz!C100+3_Város_össz!C165+3_Város_össz!C224+3_Város_össz!C282+3_Város_össz!C340)</f>
        <v>58858000</v>
      </c>
      <c r="D36" s="163"/>
      <c r="E36" s="165"/>
      <c r="F36" s="1951">
        <v>58858000</v>
      </c>
      <c r="G36" s="915"/>
      <c r="H36" s="915"/>
      <c r="I36" s="915"/>
      <c r="J36" s="915"/>
      <c r="K36" s="915"/>
      <c r="L36" s="1952">
        <v>0</v>
      </c>
      <c r="M36" s="915"/>
      <c r="N36" s="1966"/>
      <c r="O36" s="1969"/>
      <c r="P36" s="1970"/>
      <c r="Q36" s="1971"/>
      <c r="R36" s="1968"/>
      <c r="S36" s="1972"/>
      <c r="T36" s="1972"/>
      <c r="U36" s="1972"/>
      <c r="V36" s="1972"/>
      <c r="W36" s="1972"/>
      <c r="X36" s="1972"/>
      <c r="Y36" s="1952">
        <v>0</v>
      </c>
    </row>
    <row r="37" spans="1:25" s="78" customFormat="1" ht="12.75">
      <c r="A37" s="1984" t="s">
        <v>1154</v>
      </c>
      <c r="B37" s="1985">
        <f>SUM(C37+D37+E37)</f>
        <v>0</v>
      </c>
      <c r="C37" s="76"/>
      <c r="D37" s="163"/>
      <c r="E37" s="165"/>
      <c r="F37" s="915"/>
      <c r="G37" s="915"/>
      <c r="H37" s="915">
        <v>403993443</v>
      </c>
      <c r="I37" s="915">
        <v>405343139</v>
      </c>
      <c r="J37" s="915">
        <v>390742856</v>
      </c>
      <c r="K37" s="915">
        <v>390742856</v>
      </c>
      <c r="L37" s="1952">
        <f aca="true" t="shared" si="7" ref="L37:L58">SUM(K37/J37)*100</f>
        <v>100</v>
      </c>
      <c r="M37" s="915"/>
      <c r="N37" s="1966"/>
      <c r="O37" s="1969"/>
      <c r="P37" s="1970"/>
      <c r="Q37" s="1971"/>
      <c r="R37" s="1968"/>
      <c r="S37" s="1972"/>
      <c r="T37" s="1972"/>
      <c r="U37" s="1972"/>
      <c r="V37" s="1972"/>
      <c r="W37" s="1972"/>
      <c r="X37" s="1972"/>
      <c r="Y37" s="1952">
        <v>0</v>
      </c>
    </row>
    <row r="38" spans="1:25" s="61" customFormat="1" ht="25.5">
      <c r="A38" s="1986" t="s">
        <v>450</v>
      </c>
      <c r="B38" s="1985">
        <f>SUM(C38+D38+E38)</f>
        <v>-52130663</v>
      </c>
      <c r="C38" s="77">
        <v>-52130663</v>
      </c>
      <c r="D38" s="286"/>
      <c r="E38" s="169"/>
      <c r="F38" s="1942">
        <v>-48364182</v>
      </c>
      <c r="G38" s="1941">
        <v>-35388028</v>
      </c>
      <c r="H38" s="1941">
        <v>5924001</v>
      </c>
      <c r="I38" s="1941">
        <v>7784024</v>
      </c>
      <c r="J38" s="1941">
        <v>-7407198</v>
      </c>
      <c r="K38" s="1941">
        <v>76490825</v>
      </c>
      <c r="L38" s="1952">
        <f>SUM(K38/J38)*100</f>
        <v>-1032.655330666198</v>
      </c>
      <c r="M38" s="1941"/>
      <c r="N38" s="1987" t="s">
        <v>1076</v>
      </c>
      <c r="O38" s="1988"/>
      <c r="P38" s="1989"/>
      <c r="Q38" s="1990"/>
      <c r="R38" s="1991"/>
      <c r="S38" s="1992"/>
      <c r="T38" s="1992"/>
      <c r="U38" s="1992">
        <v>403993443</v>
      </c>
      <c r="V38" s="1992">
        <v>405343139</v>
      </c>
      <c r="W38" s="1992">
        <v>390742856</v>
      </c>
      <c r="X38" s="1992">
        <v>390742856</v>
      </c>
      <c r="Y38" s="1952">
        <f>SUM(X38/W38)*100</f>
        <v>100</v>
      </c>
    </row>
    <row r="39" spans="1:25" s="78" customFormat="1" ht="12.75">
      <c r="A39" s="1984" t="s">
        <v>465</v>
      </c>
      <c r="B39" s="1983">
        <f>SUM(C39+D39+E39)</f>
        <v>0</v>
      </c>
      <c r="C39" s="76"/>
      <c r="D39" s="163"/>
      <c r="E39" s="165"/>
      <c r="F39" s="1951">
        <v>9989260</v>
      </c>
      <c r="G39" s="915">
        <v>9989260</v>
      </c>
      <c r="H39" s="915">
        <v>9989260</v>
      </c>
      <c r="I39" s="915">
        <v>9989260</v>
      </c>
      <c r="J39" s="915">
        <v>9989260</v>
      </c>
      <c r="K39" s="915">
        <v>9989260</v>
      </c>
      <c r="L39" s="1975">
        <f t="shared" si="7"/>
        <v>100</v>
      </c>
      <c r="M39" s="915"/>
      <c r="N39" s="1693" t="s">
        <v>714</v>
      </c>
      <c r="O39" s="1969"/>
      <c r="P39" s="1970"/>
      <c r="Q39" s="1971"/>
      <c r="R39" s="1968"/>
      <c r="S39" s="1972">
        <v>9989260</v>
      </c>
      <c r="T39" s="1972">
        <v>9989260</v>
      </c>
      <c r="U39" s="1972">
        <v>9989260</v>
      </c>
      <c r="V39" s="1972">
        <v>9989260</v>
      </c>
      <c r="W39" s="1972">
        <v>9989260</v>
      </c>
      <c r="X39" s="1972">
        <v>9989260</v>
      </c>
      <c r="Y39" s="1975">
        <f aca="true" t="shared" si="8" ref="Y39:Y58">SUM(X39/W39)*100</f>
        <v>100</v>
      </c>
    </row>
    <row r="40" spans="1:25" s="78" customFormat="1" ht="13.5" thickBot="1">
      <c r="A40" s="1993" t="s">
        <v>1593</v>
      </c>
      <c r="B40" s="1994"/>
      <c r="C40" s="1995"/>
      <c r="D40" s="1996"/>
      <c r="E40" s="1995"/>
      <c r="F40" s="1994"/>
      <c r="G40" s="1994"/>
      <c r="H40" s="1994"/>
      <c r="I40" s="1994"/>
      <c r="J40" s="1994">
        <v>10298810</v>
      </c>
      <c r="K40" s="1994">
        <v>10298810</v>
      </c>
      <c r="L40" s="1952">
        <f t="shared" si="7"/>
        <v>100</v>
      </c>
      <c r="M40" s="1958"/>
      <c r="N40" s="1830"/>
      <c r="O40" s="1997"/>
      <c r="P40" s="1998"/>
      <c r="Q40" s="1998"/>
      <c r="R40" s="1999"/>
      <c r="S40" s="2000"/>
      <c r="T40" s="2000"/>
      <c r="U40" s="2000"/>
      <c r="V40" s="2000"/>
      <c r="W40" s="2000"/>
      <c r="X40" s="2000"/>
      <c r="Y40" s="1952">
        <v>0</v>
      </c>
    </row>
    <row r="41" spans="1:25" ht="13.5" thickBot="1">
      <c r="A41" s="1936" t="s">
        <v>1160</v>
      </c>
      <c r="B41" s="70">
        <f aca="true" t="shared" si="9" ref="B41:G41">SUM(B7+B12+B22+B34)</f>
        <v>646424000</v>
      </c>
      <c r="C41" s="2001">
        <f t="shared" si="9"/>
        <v>634710000</v>
      </c>
      <c r="D41" s="784">
        <f t="shared" si="9"/>
        <v>0</v>
      </c>
      <c r="E41" s="1937">
        <f t="shared" si="9"/>
        <v>12414000</v>
      </c>
      <c r="F41" s="70">
        <f t="shared" si="9"/>
        <v>664884743</v>
      </c>
      <c r="G41" s="70">
        <f t="shared" si="9"/>
        <v>724036490</v>
      </c>
      <c r="H41" s="70">
        <f>SUM(H7+H12+H22+H34)</f>
        <v>1176225101</v>
      </c>
      <c r="I41" s="70">
        <f>SUM(I7+I12+I22+I34)</f>
        <v>1185516768</v>
      </c>
      <c r="J41" s="70">
        <f>SUM(J7+J12+J22+J34)</f>
        <v>1220500278</v>
      </c>
      <c r="K41" s="70">
        <f>SUM(K7+K12+K22+K34)</f>
        <v>1299985453</v>
      </c>
      <c r="L41" s="1938">
        <f>SUM(K41/J41)*100</f>
        <v>106.5125077341441</v>
      </c>
      <c r="M41" s="70"/>
      <c r="N41" s="2002" t="s">
        <v>1162</v>
      </c>
      <c r="O41" s="2003">
        <f aca="true" t="shared" si="10" ref="O41:V41">SUM(O7:O39)</f>
        <v>646424000</v>
      </c>
      <c r="P41" s="2003">
        <f t="shared" si="10"/>
        <v>556592000</v>
      </c>
      <c r="Q41" s="2003">
        <f t="shared" si="10"/>
        <v>84148000</v>
      </c>
      <c r="R41" s="2003">
        <f t="shared" si="10"/>
        <v>5684000</v>
      </c>
      <c r="S41" s="2003">
        <f t="shared" si="10"/>
        <v>664884743</v>
      </c>
      <c r="T41" s="2003">
        <f t="shared" si="10"/>
        <v>751334186</v>
      </c>
      <c r="U41" s="2003">
        <f t="shared" si="10"/>
        <v>1176225101</v>
      </c>
      <c r="V41" s="2003">
        <f t="shared" si="10"/>
        <v>1185516768</v>
      </c>
      <c r="W41" s="2003">
        <f>SUM(W7:W39)</f>
        <v>1220500278</v>
      </c>
      <c r="X41" s="2003">
        <f>SUM(X7:X39)</f>
        <v>1130728680</v>
      </c>
      <c r="Y41" s="1938">
        <f>SUM(X41/W41)*100</f>
        <v>92.64468844307792</v>
      </c>
    </row>
    <row r="42" spans="1:25" s="78" customFormat="1" ht="12.75">
      <c r="A42" s="1940" t="s">
        <v>1580</v>
      </c>
      <c r="B42" s="915">
        <f aca="true" t="shared" si="11" ref="B42:B48">SUM(C42+D42+E42)</f>
        <v>50000000</v>
      </c>
      <c r="C42" s="76">
        <v>50000000</v>
      </c>
      <c r="D42" s="163"/>
      <c r="E42" s="165"/>
      <c r="F42" s="1951">
        <v>50500000</v>
      </c>
      <c r="G42" s="915">
        <v>65353965</v>
      </c>
      <c r="H42" s="915">
        <v>65353965</v>
      </c>
      <c r="I42" s="915">
        <v>248190138</v>
      </c>
      <c r="J42" s="915">
        <v>248190138</v>
      </c>
      <c r="K42" s="915">
        <v>223190138</v>
      </c>
      <c r="L42" s="1952">
        <f t="shared" si="7"/>
        <v>89.92707760209231</v>
      </c>
      <c r="M42" s="1941"/>
      <c r="N42" s="2004" t="s">
        <v>709</v>
      </c>
      <c r="O42" s="1314">
        <f>SUM(3_Város_össz!O107+3_Város_össz!O170+3_Város_össz!O229+3_Város_össz!O287+3_Város_össz!O345)</f>
        <v>76134000</v>
      </c>
      <c r="P42" s="76">
        <f>SUM(3_Város_össz!P107+3_Város_össz!P170+3_Város_össz!P229+3_Város_össz!P287+3_Város_össz!P345)</f>
        <v>65837000</v>
      </c>
      <c r="Q42" s="163">
        <f>SUM(3_Város_össz!Q107+3_Város_össz!Q170+3_Város_össz!Q229+3_Város_össz!Q287+3_Város_össz!Q345)</f>
        <v>10297000</v>
      </c>
      <c r="R42" s="165">
        <f>SUM(3_Város_össz!R107+3_Város_össz!R170+3_Város_össz!R229+3_Város_össz!R287+3_Város_össz!R345)</f>
        <v>0</v>
      </c>
      <c r="S42" s="915">
        <f>SUM(3_Város_össz!S107+3_Város_össz!S170+3_Város_össz!S229+3_Város_össz!S287+3_Város_össz!S345)</f>
        <v>115728754</v>
      </c>
      <c r="T42" s="915">
        <f>SUM(3_Város_össz!T107+3_Város_össz!T170+3_Város_össz!T229+3_Város_össz!T287+3_Város_össz!T345)</f>
        <v>128922654</v>
      </c>
      <c r="U42" s="915">
        <f>SUM(3_Város_össz!U107+3_Város_össz!U170+3_Város_össz!U229+3_Város_össz!U287+3_Város_össz!U345)</f>
        <v>138587336</v>
      </c>
      <c r="V42" s="915">
        <f>SUM(3_Város_össz!V107+3_Város_össz!V170+3_Város_össz!V229+3_Város_össz!V287+3_Város_össz!V345)</f>
        <v>139919566</v>
      </c>
      <c r="W42" s="915">
        <f>SUM(3_Város_össz!W107+3_Város_össz!W170+3_Város_össz!W229+3_Város_össz!W287+3_Város_össz!W345)</f>
        <v>135151316</v>
      </c>
      <c r="X42" s="915">
        <f>SUM(3_Város_össz!X107+3_Város_össz!X170+3_Város_össz!X229+3_Város_össz!X287+3_Város_össz!X345)</f>
        <v>112703035</v>
      </c>
      <c r="Y42" s="1952">
        <f t="shared" si="8"/>
        <v>83.39026088358622</v>
      </c>
    </row>
    <row r="43" spans="1:25" s="78" customFormat="1" ht="12.75">
      <c r="A43" s="2005" t="s">
        <v>710</v>
      </c>
      <c r="B43" s="915">
        <f t="shared" si="11"/>
        <v>500000</v>
      </c>
      <c r="C43" s="76">
        <f>SUM(3_Város_össz!C108+3_Város_össz!C171+3_Város_össz!C230+3_Város_össz!C288+3_Város_össz!C345)</f>
        <v>500000</v>
      </c>
      <c r="D43" s="163"/>
      <c r="E43" s="165"/>
      <c r="F43" s="1951">
        <v>500000</v>
      </c>
      <c r="G43" s="915">
        <v>1100000</v>
      </c>
      <c r="H43" s="915">
        <v>25018037</v>
      </c>
      <c r="I43" s="915">
        <v>19933100</v>
      </c>
      <c r="J43" s="915">
        <v>19964375</v>
      </c>
      <c r="K43" s="915">
        <v>19964375</v>
      </c>
      <c r="L43" s="1952">
        <f t="shared" si="7"/>
        <v>100</v>
      </c>
      <c r="M43" s="915"/>
      <c r="N43" s="1987" t="s">
        <v>2018</v>
      </c>
      <c r="O43" s="1314">
        <f aca="true" t="shared" si="12" ref="O43:O49">SUM(P43:R43)</f>
        <v>20650000</v>
      </c>
      <c r="P43" s="76">
        <v>20650000</v>
      </c>
      <c r="Q43" s="163">
        <v>0</v>
      </c>
      <c r="R43" s="165">
        <v>0</v>
      </c>
      <c r="S43" s="915">
        <f>SUM(3_Város_össz!S108+3_Város_össz!S171+3_Város_össz!S230+3_Város_össz!S288+3_Város_össz!S346)</f>
        <v>44823562</v>
      </c>
      <c r="T43" s="915">
        <f>SUM(3_Város_össz!T108+3_Város_össz!T171+3_Város_össz!T230+3_Város_össz!T288+3_Város_össz!T346)</f>
        <v>70559102</v>
      </c>
      <c r="U43" s="915">
        <f>SUM(3_Város_össz!U108+3_Város_össz!U171+3_Város_össz!U230+3_Város_össz!U288+3_Város_össz!U346)</f>
        <v>73859102</v>
      </c>
      <c r="V43" s="915">
        <f>SUM(3_Város_össz!V108+3_Város_össz!V171+3_Város_össz!V230+3_Város_össz!V288+3_Város_össz!V346)</f>
        <v>79932936</v>
      </c>
      <c r="W43" s="915">
        <f>SUM(3_Város_össz!W108+3_Város_össz!W171+3_Város_össz!W230+3_Város_össz!W288+3_Város_össz!W346)</f>
        <v>79932936</v>
      </c>
      <c r="X43" s="915">
        <f>SUM(3_Város_össz!X108+3_Város_össz!X171+3_Város_össz!X230+3_Város_össz!X288+3_Város_össz!X346)</f>
        <v>36039299</v>
      </c>
      <c r="Y43" s="1952">
        <f t="shared" si="8"/>
        <v>45.086920115132514</v>
      </c>
    </row>
    <row r="44" spans="1:25" s="78" customFormat="1" ht="12.75">
      <c r="A44" s="2005" t="s">
        <v>511</v>
      </c>
      <c r="B44" s="915">
        <f t="shared" si="11"/>
        <v>2000000</v>
      </c>
      <c r="C44" s="76">
        <f>SUM(3_Város_össz!C109+3_Város_össz!C172+3_Város_össz!C231+3_Város_össz!C289+3_Város_össz!C346)</f>
        <v>2000000</v>
      </c>
      <c r="D44" s="163"/>
      <c r="E44" s="165"/>
      <c r="F44" s="1951">
        <v>5582008</v>
      </c>
      <c r="G44" s="915">
        <v>5982008</v>
      </c>
      <c r="H44" s="915">
        <v>2400000</v>
      </c>
      <c r="I44" s="915">
        <v>2400000</v>
      </c>
      <c r="J44" s="915">
        <v>1309009</v>
      </c>
      <c r="K44" s="915">
        <v>1309009</v>
      </c>
      <c r="L44" s="1952">
        <f t="shared" si="7"/>
        <v>100</v>
      </c>
      <c r="M44" s="1955"/>
      <c r="N44" s="2006" t="s">
        <v>711</v>
      </c>
      <c r="O44" s="1314">
        <f t="shared" si="12"/>
        <v>11101000</v>
      </c>
      <c r="P44" s="76" t="s">
        <v>1069</v>
      </c>
      <c r="Q44" s="163">
        <v>11101000</v>
      </c>
      <c r="R44" s="165">
        <v>0</v>
      </c>
      <c r="S44" s="915">
        <f>SUM(3_Város_össz!S109+3_Város_össz!S172+3_Város_össz!S231+3_Város_össz!S289+3_Város_össz!S347)</f>
        <v>11101000</v>
      </c>
      <c r="T44" s="915">
        <f>SUM(3_Város_össz!T109+3_Város_össz!T172+3_Város_össz!T231+3_Város_össz!T289+3_Város_össz!T347)</f>
        <v>11101000</v>
      </c>
      <c r="U44" s="915">
        <f>SUM(3_Város_össz!U109+3_Város_össz!U172+3_Város_össz!U231+3_Város_össz!U289+3_Város_össz!U347)</f>
        <v>11101000</v>
      </c>
      <c r="V44" s="915">
        <f>SUM(3_Város_össz!V109+3_Város_össz!V172+3_Város_össz!V231+3_Város_össz!V289+3_Város_össz!V347)</f>
        <v>11101000</v>
      </c>
      <c r="W44" s="915">
        <f>SUM(3_Város_össz!W109+3_Város_össz!W172+3_Város_össz!W231+3_Város_össz!W289+3_Város_össz!W347)</f>
        <v>11101000</v>
      </c>
      <c r="X44" s="915">
        <f>SUM(3_Város_össz!X109+3_Város_össz!X172+3_Város_össz!X231+3_Város_össz!X289+3_Város_össz!X347)</f>
        <v>0</v>
      </c>
      <c r="Y44" s="1952">
        <f t="shared" si="8"/>
        <v>0</v>
      </c>
    </row>
    <row r="45" spans="1:25" s="78" customFormat="1" ht="12.75">
      <c r="A45" s="1940" t="s">
        <v>860</v>
      </c>
      <c r="B45" s="915">
        <f t="shared" si="11"/>
        <v>0</v>
      </c>
      <c r="C45" s="76"/>
      <c r="D45" s="163"/>
      <c r="E45" s="165"/>
      <c r="F45" s="1951"/>
      <c r="G45" s="915"/>
      <c r="H45" s="915"/>
      <c r="I45" s="915"/>
      <c r="J45" s="915"/>
      <c r="K45" s="915"/>
      <c r="L45" s="1952">
        <v>0</v>
      </c>
      <c r="M45" s="1955"/>
      <c r="N45" s="2006" t="s">
        <v>1345</v>
      </c>
      <c r="O45" s="1314">
        <f t="shared" si="12"/>
        <v>6444000</v>
      </c>
      <c r="P45" s="76">
        <v>6444000</v>
      </c>
      <c r="Q45" s="163"/>
      <c r="R45" s="165"/>
      <c r="S45" s="915">
        <f>SUM(3_Város_össz!S110+3_Város_össz!S173+3_Város_össz!S232+3_Város_össz!S290+3_Város_össz!S348)</f>
        <v>114062511</v>
      </c>
      <c r="T45" s="915">
        <f>SUM(3_Város_össz!T110+3_Város_össz!T173+3_Város_össz!T232+3_Város_össz!T290+3_Város_össz!T348)</f>
        <v>78010882</v>
      </c>
      <c r="U45" s="915">
        <f>SUM(3_Város_össz!U110+3_Város_össz!U173+3_Város_össz!U232+3_Város_össz!U290+3_Város_össz!U348)</f>
        <v>44070200</v>
      </c>
      <c r="V45" s="915">
        <f>SUM(3_Város_össz!V110+3_Város_össz!V173+3_Város_össz!V232+3_Város_össz!V290+3_Város_össz!V348)</f>
        <v>12555349</v>
      </c>
      <c r="W45" s="915">
        <f>SUM(3_Város_össz!W110+3_Város_össz!W173+3_Város_össz!W232+3_Város_össz!W290+3_Város_össz!W348)</f>
        <v>31455105</v>
      </c>
      <c r="X45" s="915">
        <f>SUM(3_Város_össz!X110+3_Város_össz!X173+3_Város_össz!X232+3_Város_össz!X290+3_Város_össz!X348)</f>
        <v>0</v>
      </c>
      <c r="Y45" s="1952">
        <f t="shared" si="8"/>
        <v>0</v>
      </c>
    </row>
    <row r="46" spans="1:25" s="78" customFormat="1" ht="12.75">
      <c r="A46" s="1950" t="s">
        <v>1581</v>
      </c>
      <c r="B46" s="915">
        <f t="shared" si="11"/>
        <v>0</v>
      </c>
      <c r="C46" s="76"/>
      <c r="D46" s="163"/>
      <c r="E46" s="165"/>
      <c r="F46" s="1951"/>
      <c r="G46" s="915"/>
      <c r="H46" s="915"/>
      <c r="I46" s="915"/>
      <c r="J46" s="915"/>
      <c r="K46" s="915"/>
      <c r="L46" s="1952">
        <v>0</v>
      </c>
      <c r="M46" s="1955"/>
      <c r="N46" s="2007" t="s">
        <v>712</v>
      </c>
      <c r="O46" s="1314">
        <f t="shared" si="12"/>
        <v>0</v>
      </c>
      <c r="P46" s="76">
        <f>SUM(3_Város_össz!P111+3_Város_össz!P174+3_Város_össz!P233+3_Város_össz!P290+3_Város_össz!P348)</f>
        <v>0</v>
      </c>
      <c r="Q46" s="163">
        <f>SUM(3_Város_össz!Q111+3_Város_össz!Q174+3_Város_össz!Q233+3_Város_össz!Q290+3_Város_össz!Q348)</f>
        <v>0</v>
      </c>
      <c r="R46" s="165">
        <f>SUM(3_Város_össz!R111+3_Város_össz!R174+3_Város_össz!R233+3_Város_össz!R290+3_Város_össz!R348)</f>
        <v>0</v>
      </c>
      <c r="S46" s="915">
        <f>SUM(3_Város_össz!S111+3_Város_össz!S174+3_Város_össz!S233+3_Város_össz!S291+3_Város_össz!S349)</f>
        <v>0</v>
      </c>
      <c r="T46" s="915">
        <f>SUM(3_Város_össz!T111+3_Város_össz!T174+3_Város_össz!T233+3_Város_össz!T291+3_Város_össz!T349)</f>
        <v>0</v>
      </c>
      <c r="U46" s="915">
        <f>SUM(3_Város_össz!U111+3_Város_össz!U174+3_Város_össz!U233+3_Város_össz!U291+3_Város_össz!U349)</f>
        <v>0</v>
      </c>
      <c r="V46" s="915">
        <f>SUM(3_Város_össz!V111+3_Város_össz!V174+3_Város_össz!V233+3_Város_össz!V291+3_Város_össz!V349)</f>
        <v>0</v>
      </c>
      <c r="W46" s="915">
        <f>SUM(3_Város_össz!W111+3_Város_össz!W174+3_Város_össz!W233+3_Város_össz!W291+3_Város_össz!W349)</f>
        <v>0</v>
      </c>
      <c r="X46" s="915">
        <f>SUM(3_Város_össz!X111+3_Város_össz!X174+3_Város_össz!X233+3_Város_össz!X291+3_Város_össz!X349)</f>
        <v>0</v>
      </c>
      <c r="Y46" s="1952">
        <v>0</v>
      </c>
    </row>
    <row r="47" spans="1:25" s="78" customFormat="1" ht="25.5">
      <c r="A47" s="2008" t="s">
        <v>452</v>
      </c>
      <c r="B47" s="915"/>
      <c r="C47" s="76"/>
      <c r="D47" s="163"/>
      <c r="E47" s="165"/>
      <c r="F47" s="1951"/>
      <c r="G47" s="915"/>
      <c r="H47" s="915"/>
      <c r="I47" s="915"/>
      <c r="J47" s="915"/>
      <c r="K47" s="915"/>
      <c r="L47" s="1952">
        <v>0</v>
      </c>
      <c r="M47" s="1955"/>
      <c r="N47" s="2008" t="s">
        <v>2188</v>
      </c>
      <c r="O47" s="1314"/>
      <c r="P47" s="76"/>
      <c r="Q47" s="163"/>
      <c r="R47" s="165"/>
      <c r="S47" s="915"/>
      <c r="T47" s="915"/>
      <c r="U47" s="915"/>
      <c r="V47" s="915">
        <v>200000000</v>
      </c>
      <c r="W47" s="915">
        <v>200000000</v>
      </c>
      <c r="X47" s="915">
        <v>200000000</v>
      </c>
      <c r="Y47" s="1952">
        <f t="shared" si="8"/>
        <v>100</v>
      </c>
    </row>
    <row r="48" spans="1:25" s="78" customFormat="1" ht="25.5">
      <c r="A48" s="1950" t="s">
        <v>451</v>
      </c>
      <c r="B48" s="915">
        <f t="shared" si="11"/>
        <v>52130663</v>
      </c>
      <c r="C48" s="76">
        <v>52130663</v>
      </c>
      <c r="D48" s="163"/>
      <c r="E48" s="165"/>
      <c r="F48" s="1951">
        <v>48364182</v>
      </c>
      <c r="G48" s="915">
        <v>35388028</v>
      </c>
      <c r="H48" s="915">
        <v>-5924001</v>
      </c>
      <c r="I48" s="915">
        <v>-7784024</v>
      </c>
      <c r="J48" s="915">
        <v>7407198</v>
      </c>
      <c r="K48" s="915">
        <v>-76490825</v>
      </c>
      <c r="L48" s="1952">
        <f t="shared" si="7"/>
        <v>-1032.655330666198</v>
      </c>
      <c r="M48" s="915"/>
      <c r="N48" s="1987" t="s">
        <v>1999</v>
      </c>
      <c r="O48" s="1314">
        <f t="shared" si="12"/>
        <v>0</v>
      </c>
      <c r="P48" s="76">
        <v>0</v>
      </c>
      <c r="Q48" s="163">
        <v>0</v>
      </c>
      <c r="R48" s="165">
        <v>0</v>
      </c>
      <c r="S48" s="915">
        <f>SUM(3_Város_össz!S113+3_Város_össz!S175+3_Város_össz!S234+3_Város_össz!S292+3_Város_össz!S350)</f>
        <v>462391</v>
      </c>
      <c r="T48" s="915">
        <f>SUM(3_Város_össz!T113+3_Város_össz!T175+3_Város_össz!T234+3_Város_össz!T292+3_Város_össz!T350)</f>
        <v>462391</v>
      </c>
      <c r="U48" s="915">
        <f>SUM(3_Város_össz!U113+3_Város_össz!U175+3_Város_össz!U234+3_Város_össz!U292+3_Város_össz!U350)</f>
        <v>462391</v>
      </c>
      <c r="V48" s="915">
        <f>SUM(3_Város_össz!V113+3_Város_össz!V175+3_Város_össz!V234+3_Város_össz!V292+3_Város_össz!V350)</f>
        <v>462391</v>
      </c>
      <c r="W48" s="915">
        <f>SUM(3_Város_össz!W113+3_Város_össz!W175+3_Város_össz!W234+3_Város_össz!W292+3_Város_össz!W350)</f>
        <v>462391</v>
      </c>
      <c r="X48" s="915">
        <f>SUM(3_Város_össz!X113+3_Város_össz!X175+3_Város_össz!X234+3_Város_össz!X292+3_Város_össz!X350)</f>
        <v>462391</v>
      </c>
      <c r="Y48" s="1952">
        <f t="shared" si="8"/>
        <v>100</v>
      </c>
    </row>
    <row r="49" spans="1:25" s="78" customFormat="1" ht="12.75">
      <c r="A49" s="1984" t="s">
        <v>465</v>
      </c>
      <c r="B49" s="915">
        <v>9698337</v>
      </c>
      <c r="C49" s="76">
        <v>9698337</v>
      </c>
      <c r="D49" s="163"/>
      <c r="E49" s="165"/>
      <c r="F49" s="1951">
        <v>181232028</v>
      </c>
      <c r="G49" s="915">
        <v>181232028</v>
      </c>
      <c r="H49" s="915">
        <v>181232028</v>
      </c>
      <c r="I49" s="915">
        <v>181232028</v>
      </c>
      <c r="J49" s="915">
        <v>181232028</v>
      </c>
      <c r="K49" s="915">
        <v>181232028</v>
      </c>
      <c r="L49" s="1975">
        <f t="shared" si="7"/>
        <v>100</v>
      </c>
      <c r="M49" s="915"/>
      <c r="N49" s="1986" t="s">
        <v>1578</v>
      </c>
      <c r="O49" s="1314">
        <f t="shared" si="12"/>
        <v>0</v>
      </c>
      <c r="P49" s="76"/>
      <c r="Q49" s="163"/>
      <c r="R49" s="165"/>
      <c r="S49" s="915">
        <f>SUM(3_Város_össz!S114+3_Város_össz!S176+3_Város_össz!S235+3_Város_össz!S293+3_Város_össz!S351)</f>
        <v>0</v>
      </c>
      <c r="T49" s="915">
        <f>SUM(3_Város_össz!T114+3_Város_össz!T176+3_Város_össz!T235+3_Város_össz!T293+3_Város_össz!T351)</f>
        <v>0</v>
      </c>
      <c r="U49" s="915">
        <f>SUM(3_Város_össz!U114+3_Város_össz!U176+3_Város_össz!U235+3_Város_össz!U293+3_Város_össz!U351)</f>
        <v>0</v>
      </c>
      <c r="V49" s="915">
        <f>SUM(3_Város_össz!V114+3_Város_össz!V176+3_Város_össz!V235+3_Város_össz!V293+3_Város_össz!V351)</f>
        <v>0</v>
      </c>
      <c r="W49" s="915">
        <f>SUM(3_Város_össz!W114+3_Város_össz!W176+3_Város_össz!W235+3_Város_össz!W293+3_Város_össz!W351)</f>
        <v>0</v>
      </c>
      <c r="X49" s="915">
        <f>SUM(3_Város_össz!X114+3_Város_össz!X176+3_Város_össz!X235+3_Város_össz!X293+3_Város_össz!X351)</f>
        <v>0</v>
      </c>
      <c r="Y49" s="1975">
        <v>0</v>
      </c>
    </row>
    <row r="50" spans="1:25" s="78" customFormat="1" ht="26.25" thickBot="1">
      <c r="A50" s="1993" t="s">
        <v>64</v>
      </c>
      <c r="B50" s="1958"/>
      <c r="C50" s="2009"/>
      <c r="D50" s="2010"/>
      <c r="E50" s="2011"/>
      <c r="F50" s="2012"/>
      <c r="G50" s="1958"/>
      <c r="H50" s="1958"/>
      <c r="I50" s="1958">
        <v>40700000</v>
      </c>
      <c r="J50" s="1958">
        <v>40700000</v>
      </c>
      <c r="K50" s="1958">
        <v>20700000</v>
      </c>
      <c r="L50" s="1952">
        <f t="shared" si="7"/>
        <v>50.859950859950864</v>
      </c>
      <c r="M50" s="1958"/>
      <c r="N50" s="1993" t="s">
        <v>64</v>
      </c>
      <c r="O50" s="1945"/>
      <c r="P50" s="2009"/>
      <c r="Q50" s="2010"/>
      <c r="R50" s="2011"/>
      <c r="S50" s="1958"/>
      <c r="T50" s="1958"/>
      <c r="U50" s="1958"/>
      <c r="V50" s="1958">
        <v>40700000</v>
      </c>
      <c r="W50" s="1958">
        <v>40700000</v>
      </c>
      <c r="X50" s="1958">
        <v>20700000</v>
      </c>
      <c r="Y50" s="1952">
        <f t="shared" si="8"/>
        <v>50.859950859950864</v>
      </c>
    </row>
    <row r="51" spans="1:25" ht="13.5" thickBot="1">
      <c r="A51" s="2013" t="s">
        <v>1161</v>
      </c>
      <c r="B51" s="70">
        <f>SUM(B42:B49)</f>
        <v>114329000</v>
      </c>
      <c r="C51" s="115">
        <f>SUM(C42:C49)</f>
        <v>114329000</v>
      </c>
      <c r="D51" s="123">
        <f>SUM(D42:D46)</f>
        <v>0</v>
      </c>
      <c r="E51" s="1937">
        <f>SUM(E42:E46)</f>
        <v>0</v>
      </c>
      <c r="F51" s="913">
        <f>SUM(F42:F49)</f>
        <v>286178218</v>
      </c>
      <c r="G51" s="70">
        <f>SUM(G42:G49)</f>
        <v>289056029</v>
      </c>
      <c r="H51" s="70">
        <f>SUM(H42:H49)</f>
        <v>268080029</v>
      </c>
      <c r="I51" s="70">
        <f>SUM(I42:I50)</f>
        <v>484671242</v>
      </c>
      <c r="J51" s="70">
        <f>SUM(J42:J50)</f>
        <v>498802748</v>
      </c>
      <c r="K51" s="70">
        <f>SUM(K42:K50)</f>
        <v>369904725</v>
      </c>
      <c r="L51" s="1938">
        <f>SUM(K51/J51)*100</f>
        <v>74.15851786766821</v>
      </c>
      <c r="M51" s="70"/>
      <c r="N51" s="2014" t="s">
        <v>2170</v>
      </c>
      <c r="O51" s="2003">
        <f>SUM(O42:O49)</f>
        <v>114329000</v>
      </c>
      <c r="P51" s="2015">
        <f>SUM(P42:P49)</f>
        <v>92931000</v>
      </c>
      <c r="Q51" s="591">
        <f>SUM(Q42:Q46)</f>
        <v>21398000</v>
      </c>
      <c r="R51" s="896">
        <f>SUM(R42:R46)</f>
        <v>0</v>
      </c>
      <c r="S51" s="70">
        <f>SUM(3_Város_össz!S116+3_Város_össz!S177+3_Város_össz!S236+3_Város_össz!S294+3_Város_össz!S352)</f>
        <v>286178218</v>
      </c>
      <c r="T51" s="70">
        <f>SUM(3_Város_össz!T116+3_Város_össz!T177+3_Város_össz!T236+3_Város_össz!T294+3_Város_össz!T352)</f>
        <v>289056029</v>
      </c>
      <c r="U51" s="70">
        <f>SUM(3_Város_össz!U116+3_Város_össz!U177+3_Város_össz!U236+3_Város_össz!U294+3_Város_össz!U352)</f>
        <v>268080029</v>
      </c>
      <c r="V51" s="70">
        <f>SUM(V42:V50)</f>
        <v>484671242</v>
      </c>
      <c r="W51" s="70">
        <f>SUM(W42:W50)</f>
        <v>498802748</v>
      </c>
      <c r="X51" s="70">
        <f>SUM(X42:X50)</f>
        <v>369904725</v>
      </c>
      <c r="Y51" s="1938">
        <f>SUM(X51/W51)*100</f>
        <v>74.15851786766821</v>
      </c>
    </row>
    <row r="52" spans="1:25" s="78" customFormat="1" ht="12.75">
      <c r="A52" s="2016" t="s">
        <v>852</v>
      </c>
      <c r="B52" s="915">
        <f>SUM(C52+D52+E52)</f>
        <v>0</v>
      </c>
      <c r="C52" s="76">
        <f>SUM(3_Város_össz!C118+3_Város_össz!C178+3_Város_össz!C237+3_Város_össz!C295+3_Város_össz!C353)</f>
        <v>0</v>
      </c>
      <c r="D52" s="163">
        <f>SUM(3_Város_össz!D118+3_Város_össz!D178+3_Város_össz!D237+3_Város_össz!D295+3_Város_össz!D353)</f>
        <v>0</v>
      </c>
      <c r="E52" s="165">
        <f>SUM(3_Város_össz!E118+3_Város_össz!E178+3_Város_össz!E237+3_Város_össz!E295+3_Város_össz!E353)</f>
        <v>0</v>
      </c>
      <c r="F52" s="1951">
        <v>0</v>
      </c>
      <c r="G52" s="915">
        <v>0</v>
      </c>
      <c r="H52" s="915">
        <v>0</v>
      </c>
      <c r="I52" s="915">
        <v>0</v>
      </c>
      <c r="J52" s="915">
        <v>0</v>
      </c>
      <c r="K52" s="915">
        <v>0</v>
      </c>
      <c r="L52" s="1952">
        <v>0</v>
      </c>
      <c r="M52" s="1941"/>
      <c r="N52" s="2004" t="s">
        <v>852</v>
      </c>
      <c r="O52" s="1314"/>
      <c r="P52" s="76"/>
      <c r="Q52" s="163">
        <v>0</v>
      </c>
      <c r="R52" s="165">
        <v>0</v>
      </c>
      <c r="S52" s="1941"/>
      <c r="T52" s="1941"/>
      <c r="U52" s="1941"/>
      <c r="V52" s="1941"/>
      <c r="W52" s="1941"/>
      <c r="X52" s="1941"/>
      <c r="Y52" s="1952">
        <v>0</v>
      </c>
    </row>
    <row r="53" spans="1:25" s="78" customFormat="1" ht="25.5">
      <c r="A53" s="2017" t="s">
        <v>505</v>
      </c>
      <c r="B53" s="915">
        <v>-9698337</v>
      </c>
      <c r="C53" s="76">
        <v>-9698337</v>
      </c>
      <c r="D53" s="163"/>
      <c r="E53" s="165"/>
      <c r="F53" s="1951">
        <v>-191221288</v>
      </c>
      <c r="G53" s="915">
        <v>-191221288</v>
      </c>
      <c r="H53" s="915">
        <v>-191221288</v>
      </c>
      <c r="I53" s="915">
        <v>-191221288</v>
      </c>
      <c r="J53" s="915">
        <v>-191221288</v>
      </c>
      <c r="K53" s="915">
        <v>-191221288</v>
      </c>
      <c r="L53" s="1952">
        <f t="shared" si="7"/>
        <v>100</v>
      </c>
      <c r="M53" s="915"/>
      <c r="N53" s="1987" t="s">
        <v>1076</v>
      </c>
      <c r="O53" s="1314"/>
      <c r="P53" s="76"/>
      <c r="Q53" s="163"/>
      <c r="R53" s="165"/>
      <c r="S53" s="915"/>
      <c r="T53" s="915"/>
      <c r="U53" s="915"/>
      <c r="V53" s="915"/>
      <c r="W53" s="915"/>
      <c r="X53" s="915"/>
      <c r="Y53" s="1952">
        <v>0</v>
      </c>
    </row>
    <row r="54" spans="1:25" s="78" customFormat="1" ht="12.75">
      <c r="A54" s="2017" t="s">
        <v>505</v>
      </c>
      <c r="B54" s="915">
        <f>SUM(C54+D54+E54)</f>
        <v>9698337</v>
      </c>
      <c r="C54" s="76">
        <f>SUM(3_Város_össz!C120+3_Város_össz!C185+3_Város_össz!C244+3_Város_össz!C300+3_Város_össz!C360)</f>
        <v>9698337</v>
      </c>
      <c r="D54" s="163">
        <f>SUM(3_Város_össz!D120+3_Város_össz!D185+3_Város_össz!D244+3_Város_össz!D300+3_Város_össz!D360)</f>
        <v>0</v>
      </c>
      <c r="E54" s="165">
        <f>SUM(3_Város_össz!E120+3_Város_össz!E185+3_Város_össz!E244+3_Város_össz!E300+3_Város_össz!E360)</f>
        <v>0</v>
      </c>
      <c r="F54" s="1951">
        <v>191221288</v>
      </c>
      <c r="G54" s="915">
        <v>191221288</v>
      </c>
      <c r="H54" s="915">
        <v>191221288</v>
      </c>
      <c r="I54" s="915">
        <v>191221288</v>
      </c>
      <c r="J54" s="915">
        <v>191221288</v>
      </c>
      <c r="K54" s="915">
        <v>191221288</v>
      </c>
      <c r="L54" s="1952">
        <f t="shared" si="7"/>
        <v>100</v>
      </c>
      <c r="M54" s="1955"/>
      <c r="N54" s="2007" t="s">
        <v>714</v>
      </c>
      <c r="O54" s="1314">
        <f>SUM(3_Város_össz!O120+3_Város_össz!O185+3_Város_össz!O244+3_Város_össz!O299+3_Város_össz!O360)</f>
        <v>0</v>
      </c>
      <c r="P54" s="76">
        <f>SUM(3_Város_össz!P120+3_Város_össz!P185+3_Város_össz!P244+3_Város_össz!P299+3_Város_össz!P360)</f>
        <v>0</v>
      </c>
      <c r="Q54" s="163">
        <f>SUM(3_Város_össz!Q120+3_Város_össz!Q185+3_Város_össz!Q244+3_Város_össz!Q299+3_Város_össz!Q360)</f>
        <v>0</v>
      </c>
      <c r="R54" s="165">
        <f>SUM(3_Város_össz!R120+3_Város_össz!R185+3_Város_össz!R244+3_Város_össz!R299+3_Város_össz!R360)</f>
        <v>0</v>
      </c>
      <c r="S54" s="915">
        <v>9989260</v>
      </c>
      <c r="T54" s="915">
        <v>9989260</v>
      </c>
      <c r="U54" s="915">
        <v>9989260</v>
      </c>
      <c r="V54" s="915">
        <v>9989260</v>
      </c>
      <c r="W54" s="915">
        <v>9989260</v>
      </c>
      <c r="X54" s="915">
        <v>9989260</v>
      </c>
      <c r="Y54" s="1952">
        <f t="shared" si="8"/>
        <v>100</v>
      </c>
    </row>
    <row r="55" spans="1:25" s="78" customFormat="1" ht="12.75">
      <c r="A55" s="2017" t="s">
        <v>505</v>
      </c>
      <c r="B55" s="915"/>
      <c r="C55" s="76"/>
      <c r="D55" s="163"/>
      <c r="E55" s="165"/>
      <c r="F55" s="1951"/>
      <c r="G55" s="915"/>
      <c r="H55" s="915"/>
      <c r="I55" s="915"/>
      <c r="J55" s="915"/>
      <c r="K55" s="915"/>
      <c r="L55" s="1952">
        <v>0</v>
      </c>
      <c r="M55" s="915"/>
      <c r="N55" s="1693" t="s">
        <v>1082</v>
      </c>
      <c r="O55" s="1314"/>
      <c r="P55" s="76"/>
      <c r="Q55" s="163"/>
      <c r="R55" s="165"/>
      <c r="S55" s="915">
        <v>-9989260</v>
      </c>
      <c r="T55" s="915">
        <v>-9989260</v>
      </c>
      <c r="U55" s="915">
        <v>-9989260</v>
      </c>
      <c r="V55" s="915">
        <v>-9989260</v>
      </c>
      <c r="W55" s="915">
        <v>-9989260</v>
      </c>
      <c r="X55" s="915">
        <v>-9989260</v>
      </c>
      <c r="Y55" s="1952">
        <f t="shared" si="8"/>
        <v>100</v>
      </c>
    </row>
    <row r="56" spans="1:25" s="78" customFormat="1" ht="25.5">
      <c r="A56" s="2018" t="s">
        <v>452</v>
      </c>
      <c r="B56" s="915"/>
      <c r="C56" s="76"/>
      <c r="D56" s="163"/>
      <c r="E56" s="165"/>
      <c r="F56" s="1951"/>
      <c r="G56" s="915"/>
      <c r="H56" s="915"/>
      <c r="I56" s="915"/>
      <c r="J56" s="915"/>
      <c r="K56" s="915"/>
      <c r="L56" s="1975">
        <v>0</v>
      </c>
      <c r="M56" s="915"/>
      <c r="N56" s="2018" t="s">
        <v>2188</v>
      </c>
      <c r="O56" s="1314"/>
      <c r="P56" s="76"/>
      <c r="Q56" s="163"/>
      <c r="R56" s="165"/>
      <c r="S56" s="915"/>
      <c r="T56" s="915"/>
      <c r="U56" s="915"/>
      <c r="V56" s="915">
        <v>-200000000</v>
      </c>
      <c r="W56" s="915">
        <v>-200000000</v>
      </c>
      <c r="X56" s="915">
        <v>-200000000</v>
      </c>
      <c r="Y56" s="1975">
        <f t="shared" si="8"/>
        <v>100</v>
      </c>
    </row>
    <row r="57" spans="1:25" s="78" customFormat="1" ht="12.75">
      <c r="A57" s="1984" t="s">
        <v>1983</v>
      </c>
      <c r="B57" s="915"/>
      <c r="C57" s="76"/>
      <c r="D57" s="163"/>
      <c r="E57" s="165"/>
      <c r="F57" s="1951">
        <v>40700000</v>
      </c>
      <c r="G57" s="915">
        <v>40700000</v>
      </c>
      <c r="H57" s="915">
        <v>40700000</v>
      </c>
      <c r="I57" s="915">
        <v>40700000</v>
      </c>
      <c r="J57" s="915">
        <v>40700000</v>
      </c>
      <c r="K57" s="915">
        <v>20700000</v>
      </c>
      <c r="L57" s="1975">
        <f t="shared" si="7"/>
        <v>50.859950859950864</v>
      </c>
      <c r="M57" s="915"/>
      <c r="N57" s="1987" t="s">
        <v>1983</v>
      </c>
      <c r="O57" s="1314"/>
      <c r="P57" s="76"/>
      <c r="Q57" s="163"/>
      <c r="R57" s="165"/>
      <c r="S57" s="915">
        <v>40700000</v>
      </c>
      <c r="T57" s="915">
        <v>40700000</v>
      </c>
      <c r="U57" s="915">
        <v>40700000</v>
      </c>
      <c r="V57" s="915">
        <v>240700000</v>
      </c>
      <c r="W57" s="915">
        <v>240700000</v>
      </c>
      <c r="X57" s="915">
        <v>220700000</v>
      </c>
      <c r="Y57" s="1975">
        <f t="shared" si="8"/>
        <v>91.69090153718321</v>
      </c>
    </row>
    <row r="58" spans="1:25" s="78" customFormat="1" ht="26.25" thickBot="1">
      <c r="A58" s="1993" t="s">
        <v>64</v>
      </c>
      <c r="B58" s="1958"/>
      <c r="C58" s="2009"/>
      <c r="D58" s="2010"/>
      <c r="E58" s="2011"/>
      <c r="F58" s="2012"/>
      <c r="G58" s="1958"/>
      <c r="H58" s="1958"/>
      <c r="I58" s="1958">
        <v>-40700000</v>
      </c>
      <c r="J58" s="1958">
        <v>-40700000</v>
      </c>
      <c r="K58" s="1958">
        <v>-20700000</v>
      </c>
      <c r="L58" s="1952">
        <f t="shared" si="7"/>
        <v>50.859950859950864</v>
      </c>
      <c r="M58" s="1958"/>
      <c r="N58" s="1993" t="s">
        <v>64</v>
      </c>
      <c r="O58" s="1945"/>
      <c r="P58" s="2009"/>
      <c r="Q58" s="2010"/>
      <c r="R58" s="2011"/>
      <c r="S58" s="1958"/>
      <c r="T58" s="1958"/>
      <c r="U58" s="1958"/>
      <c r="V58" s="1958">
        <v>-40700000</v>
      </c>
      <c r="W58" s="1958">
        <v>-40700000</v>
      </c>
      <c r="X58" s="1958">
        <v>-20700000</v>
      </c>
      <c r="Y58" s="1952">
        <f t="shared" si="8"/>
        <v>50.859950859950864</v>
      </c>
    </row>
    <row r="59" spans="1:25" ht="13.5" thickBot="1">
      <c r="A59" s="2013" t="s">
        <v>853</v>
      </c>
      <c r="B59" s="70">
        <f>SUM(B52:B54)</f>
        <v>0</v>
      </c>
      <c r="C59" s="115">
        <f>SUM(C52:C54)</f>
        <v>0</v>
      </c>
      <c r="D59" s="123">
        <f>SUM(D52:D54)</f>
        <v>0</v>
      </c>
      <c r="E59" s="1937">
        <f>SUM(E52:E54)</f>
        <v>0</v>
      </c>
      <c r="F59" s="913">
        <f>SUM(F52:F57)</f>
        <v>40700000</v>
      </c>
      <c r="G59" s="70">
        <f>SUM(G52:G57)</f>
        <v>40700000</v>
      </c>
      <c r="H59" s="70">
        <f>SUM(H52:H57)</f>
        <v>40700000</v>
      </c>
      <c r="I59" s="70">
        <f>SUM(I52:I58)</f>
        <v>0</v>
      </c>
      <c r="J59" s="70">
        <f>SUM(J52:J58)</f>
        <v>0</v>
      </c>
      <c r="K59" s="70">
        <f>SUM(K52:K58)</f>
        <v>0</v>
      </c>
      <c r="L59" s="1938">
        <v>0</v>
      </c>
      <c r="M59" s="70"/>
      <c r="N59" s="2019" t="s">
        <v>854</v>
      </c>
      <c r="O59" s="70">
        <f>SUM(O52:O54)</f>
        <v>0</v>
      </c>
      <c r="P59" s="115">
        <f>SUM(P52:P54)</f>
        <v>0</v>
      </c>
      <c r="Q59" s="123">
        <f>SUM(Q52:Q54)</f>
        <v>0</v>
      </c>
      <c r="R59" s="1937">
        <f>SUM(R52:R54)</f>
        <v>0</v>
      </c>
      <c r="S59" s="70">
        <f>SUM(S52:S57)</f>
        <v>40700000</v>
      </c>
      <c r="T59" s="70">
        <f>SUM(T52:T57)</f>
        <v>40700000</v>
      </c>
      <c r="U59" s="70">
        <f>SUM(U52:U57)</f>
        <v>40700000</v>
      </c>
      <c r="V59" s="70">
        <f>SUM(V52:V58)</f>
        <v>0</v>
      </c>
      <c r="W59" s="70">
        <f>SUM(W52:W58)</f>
        <v>0</v>
      </c>
      <c r="X59" s="70">
        <f>SUM(X52:X58)</f>
        <v>0</v>
      </c>
      <c r="Y59" s="1938">
        <v>0</v>
      </c>
    </row>
    <row r="60" spans="1:25" ht="13.5" thickBot="1">
      <c r="A60" s="2020" t="s">
        <v>1157</v>
      </c>
      <c r="B60" s="2021">
        <f aca="true" t="shared" si="13" ref="B60:I60">SUM(B41+B51+B59)</f>
        <v>760753000</v>
      </c>
      <c r="C60" s="2022">
        <f t="shared" si="13"/>
        <v>749039000</v>
      </c>
      <c r="D60" s="123">
        <f t="shared" si="13"/>
        <v>0</v>
      </c>
      <c r="E60" s="2023">
        <f t="shared" si="13"/>
        <v>12414000</v>
      </c>
      <c r="F60" s="2021">
        <f t="shared" si="13"/>
        <v>991762961</v>
      </c>
      <c r="G60" s="2021">
        <f t="shared" si="13"/>
        <v>1053792519</v>
      </c>
      <c r="H60" s="2021">
        <f t="shared" si="13"/>
        <v>1485005130</v>
      </c>
      <c r="I60" s="2021">
        <f t="shared" si="13"/>
        <v>1670188010</v>
      </c>
      <c r="J60" s="2021">
        <f>SUM(J41+J51+J59)</f>
        <v>1719303026</v>
      </c>
      <c r="K60" s="2021">
        <f>SUM(K41+K51+K59)</f>
        <v>1669890178</v>
      </c>
      <c r="L60" s="1938">
        <f>SUM(K60/J60)*100</f>
        <v>97.1259954032094</v>
      </c>
      <c r="M60" s="2021"/>
      <c r="N60" s="2024" t="s">
        <v>1081</v>
      </c>
      <c r="O60" s="2021">
        <f aca="true" t="shared" si="14" ref="O60:V60">SUM(O41+O51+O59)</f>
        <v>760753000</v>
      </c>
      <c r="P60" s="2021">
        <f t="shared" si="14"/>
        <v>649523000</v>
      </c>
      <c r="Q60" s="2021">
        <f t="shared" si="14"/>
        <v>105546000</v>
      </c>
      <c r="R60" s="2021">
        <f t="shared" si="14"/>
        <v>5684000</v>
      </c>
      <c r="S60" s="2021">
        <f t="shared" si="14"/>
        <v>991762961</v>
      </c>
      <c r="T60" s="2021">
        <f t="shared" si="14"/>
        <v>1081090215</v>
      </c>
      <c r="U60" s="2021">
        <f t="shared" si="14"/>
        <v>1485005130</v>
      </c>
      <c r="V60" s="2021">
        <f t="shared" si="14"/>
        <v>1670188010</v>
      </c>
      <c r="W60" s="2021">
        <f>SUM(W41+W51+W59)</f>
        <v>1719303026</v>
      </c>
      <c r="X60" s="2021">
        <f>SUM(X41+X51+X59)</f>
        <v>1500633405</v>
      </c>
      <c r="Y60" s="1938">
        <f>SUM(X60/W60)*100</f>
        <v>87.28149618227916</v>
      </c>
    </row>
    <row r="61" spans="1:25" s="390" customFormat="1" ht="13.5" thickBot="1">
      <c r="A61" s="2025" t="s">
        <v>1075</v>
      </c>
      <c r="B61" s="2026"/>
      <c r="C61" s="2027"/>
      <c r="D61" s="2028"/>
      <c r="E61" s="2029"/>
      <c r="F61" s="2026"/>
      <c r="G61" s="2026"/>
      <c r="H61" s="2026">
        <v>-403993443</v>
      </c>
      <c r="I61" s="2026">
        <v>-405343139</v>
      </c>
      <c r="J61" s="2026">
        <v>-390742856</v>
      </c>
      <c r="K61" s="2026">
        <v>-390742856</v>
      </c>
      <c r="L61" s="1952">
        <f>SUM(K61/J61)*100</f>
        <v>100</v>
      </c>
      <c r="M61" s="2026"/>
      <c r="N61" s="2030" t="s">
        <v>1075</v>
      </c>
      <c r="O61" s="70"/>
      <c r="P61" s="2031"/>
      <c r="Q61" s="2029"/>
      <c r="R61" s="2028"/>
      <c r="S61" s="2032"/>
      <c r="T61" s="2032"/>
      <c r="U61" s="2032">
        <v>-403993443</v>
      </c>
      <c r="V61" s="2032">
        <v>-405343139</v>
      </c>
      <c r="W61" s="2032">
        <v>-390742856</v>
      </c>
      <c r="X61" s="2032">
        <v>-390742856</v>
      </c>
      <c r="Y61" s="1952">
        <f>SUM(X61/W61)*100</f>
        <v>100</v>
      </c>
    </row>
    <row r="62" spans="1:25" s="1" customFormat="1" ht="13.5" thickBot="1">
      <c r="A62" s="2033" t="s">
        <v>715</v>
      </c>
      <c r="B62" s="1329">
        <f aca="true" t="shared" si="15" ref="B62:I62">SUM(B60:B61)</f>
        <v>760753000</v>
      </c>
      <c r="C62" s="2034">
        <f t="shared" si="15"/>
        <v>749039000</v>
      </c>
      <c r="D62" s="123">
        <f t="shared" si="15"/>
        <v>0</v>
      </c>
      <c r="E62" s="2035">
        <f t="shared" si="15"/>
        <v>12414000</v>
      </c>
      <c r="F62" s="1329">
        <f t="shared" si="15"/>
        <v>991762961</v>
      </c>
      <c r="G62" s="1329">
        <f t="shared" si="15"/>
        <v>1053792519</v>
      </c>
      <c r="H62" s="1329">
        <f t="shared" si="15"/>
        <v>1081011687</v>
      </c>
      <c r="I62" s="1329">
        <f t="shared" si="15"/>
        <v>1264844871</v>
      </c>
      <c r="J62" s="1329">
        <f>SUM(J60:J61)</f>
        <v>1328560170</v>
      </c>
      <c r="K62" s="1329">
        <f>SUM(K60:K61)</f>
        <v>1279147322</v>
      </c>
      <c r="L62" s="1938">
        <f>SUM(K62/J62)*100</f>
        <v>96.28072185846125</v>
      </c>
      <c r="M62" s="1329"/>
      <c r="N62" s="2036" t="s">
        <v>716</v>
      </c>
      <c r="O62" s="1329">
        <f aca="true" t="shared" si="16" ref="O62:V62">SUM(O60:O61)</f>
        <v>760753000</v>
      </c>
      <c r="P62" s="2034">
        <f t="shared" si="16"/>
        <v>649523000</v>
      </c>
      <c r="Q62" s="123">
        <f t="shared" si="16"/>
        <v>105546000</v>
      </c>
      <c r="R62" s="2035">
        <f t="shared" si="16"/>
        <v>5684000</v>
      </c>
      <c r="S62" s="1329">
        <f t="shared" si="16"/>
        <v>991762961</v>
      </c>
      <c r="T62" s="1329">
        <f t="shared" si="16"/>
        <v>1081090215</v>
      </c>
      <c r="U62" s="1329">
        <f t="shared" si="16"/>
        <v>1081011687</v>
      </c>
      <c r="V62" s="1329">
        <f t="shared" si="16"/>
        <v>1264844871</v>
      </c>
      <c r="W62" s="1329">
        <f>SUM(W60:W61)</f>
        <v>1328560170</v>
      </c>
      <c r="X62" s="1329">
        <f>SUM(X60:X61)</f>
        <v>1109890549</v>
      </c>
      <c r="Y62" s="1938">
        <f>SUM(X62/W62)*100</f>
        <v>83.54085679085202</v>
      </c>
    </row>
    <row r="63" spans="1:25" s="1" customFormat="1" ht="12.75">
      <c r="A63" s="2037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2037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</row>
    <row r="64" spans="1:25" s="1" customFormat="1" ht="12.75">
      <c r="A64" s="2037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2037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</row>
    <row r="65" spans="1:25" ht="12.75">
      <c r="A65" s="1919" t="s">
        <v>1649</v>
      </c>
      <c r="B65" s="1919"/>
      <c r="C65" s="1919"/>
      <c r="D65" s="1919"/>
      <c r="E65" s="1919"/>
      <c r="F65" s="1919"/>
      <c r="G65" s="1919"/>
      <c r="H65" s="1919"/>
      <c r="I65" s="1919"/>
      <c r="J65" s="1919"/>
      <c r="K65" s="1919"/>
      <c r="L65" s="1919"/>
      <c r="M65" s="1919"/>
      <c r="N65" s="1919"/>
      <c r="O65" s="285"/>
      <c r="P65" s="1919"/>
      <c r="Q65" s="1919"/>
      <c r="R65" s="1919"/>
      <c r="Y65" s="1919"/>
    </row>
    <row r="66" spans="1:25" ht="12.75">
      <c r="A66" s="344"/>
      <c r="B66" s="344"/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1920"/>
      <c r="P66" s="344"/>
      <c r="Q66" s="344"/>
      <c r="R66" s="344"/>
      <c r="Y66" s="344"/>
    </row>
    <row r="67" spans="1:25" s="603" customFormat="1" ht="12.75">
      <c r="A67" s="1923" t="s">
        <v>448</v>
      </c>
      <c r="B67" s="1923"/>
      <c r="C67" s="1923"/>
      <c r="D67" s="1923"/>
      <c r="E67" s="1923"/>
      <c r="F67" s="1923"/>
      <c r="G67" s="1923"/>
      <c r="H67" s="1923"/>
      <c r="I67" s="1923"/>
      <c r="J67" s="1923"/>
      <c r="K67" s="1923"/>
      <c r="L67" s="1923"/>
      <c r="M67" s="1923"/>
      <c r="N67" s="1923"/>
      <c r="O67" s="1923"/>
      <c r="P67" s="1923"/>
      <c r="Q67" s="1923"/>
      <c r="R67" s="1923"/>
      <c r="S67" s="65"/>
      <c r="T67" s="65"/>
      <c r="U67" s="65"/>
      <c r="V67" s="65"/>
      <c r="W67" s="65"/>
      <c r="X67" s="65"/>
      <c r="Y67" s="1923"/>
    </row>
    <row r="68" spans="1:25" ht="13.5" thickBot="1">
      <c r="A68" s="1309"/>
      <c r="B68" s="1309"/>
      <c r="C68" s="1309"/>
      <c r="D68" s="1309"/>
      <c r="E68" s="1309"/>
      <c r="F68" s="1921"/>
      <c r="G68" s="1921"/>
      <c r="H68" s="1921"/>
      <c r="I68" s="1921"/>
      <c r="J68" s="1921"/>
      <c r="K68" s="1921"/>
      <c r="L68" s="1921"/>
      <c r="M68" s="1921"/>
      <c r="N68" s="1309"/>
      <c r="O68" s="1309"/>
      <c r="P68" s="1309"/>
      <c r="Q68" s="1309"/>
      <c r="R68" s="1309"/>
      <c r="S68" s="413"/>
      <c r="T68" s="413"/>
      <c r="U68" s="413"/>
      <c r="V68" s="413"/>
      <c r="W68" s="413"/>
      <c r="X68" s="413" t="s">
        <v>847</v>
      </c>
      <c r="Y68" s="1921"/>
    </row>
    <row r="69" spans="1:25" s="1" customFormat="1" ht="13.5" thickBot="1">
      <c r="A69" s="1310" t="s">
        <v>689</v>
      </c>
      <c r="B69" s="2219" t="s">
        <v>826</v>
      </c>
      <c r="C69" s="2220"/>
      <c r="D69" s="2220"/>
      <c r="E69" s="2220"/>
      <c r="F69" s="1926">
        <v>42551</v>
      </c>
      <c r="G69" s="1926">
        <v>42643</v>
      </c>
      <c r="H69" s="1926">
        <v>42704</v>
      </c>
      <c r="I69" s="1926">
        <v>42735</v>
      </c>
      <c r="J69" s="1926">
        <v>42735</v>
      </c>
      <c r="K69" s="1926">
        <v>42735</v>
      </c>
      <c r="L69" s="1926">
        <v>42735</v>
      </c>
      <c r="M69" s="1926"/>
      <c r="N69" s="1924" t="s">
        <v>1336</v>
      </c>
      <c r="O69" s="2219" t="s">
        <v>826</v>
      </c>
      <c r="P69" s="2220"/>
      <c r="Q69" s="2220"/>
      <c r="R69" s="2221"/>
      <c r="S69" s="1926">
        <v>42551</v>
      </c>
      <c r="T69" s="1926">
        <v>42643</v>
      </c>
      <c r="U69" s="1926">
        <v>42704</v>
      </c>
      <c r="V69" s="1926">
        <v>42735</v>
      </c>
      <c r="W69" s="1926">
        <v>42735</v>
      </c>
      <c r="X69" s="1926">
        <v>42735</v>
      </c>
      <c r="Y69" s="1926">
        <v>42735</v>
      </c>
    </row>
    <row r="70" spans="1:25" ht="39" thickBot="1">
      <c r="A70" s="1927" t="s">
        <v>690</v>
      </c>
      <c r="B70" s="86" t="s">
        <v>691</v>
      </c>
      <c r="C70" s="1934" t="s">
        <v>692</v>
      </c>
      <c r="D70" s="1929" t="s">
        <v>693</v>
      </c>
      <c r="E70" s="1930" t="s">
        <v>694</v>
      </c>
      <c r="F70" s="1932" t="s">
        <v>1583</v>
      </c>
      <c r="G70" s="1932" t="s">
        <v>953</v>
      </c>
      <c r="H70" s="1932" t="s">
        <v>1400</v>
      </c>
      <c r="I70" s="1932" t="s">
        <v>1136</v>
      </c>
      <c r="J70" s="1932" t="s">
        <v>1079</v>
      </c>
      <c r="K70" s="1932" t="s">
        <v>281</v>
      </c>
      <c r="L70" s="1932" t="s">
        <v>281</v>
      </c>
      <c r="M70" s="1932"/>
      <c r="N70" s="1933" t="s">
        <v>690</v>
      </c>
      <c r="O70" s="86" t="s">
        <v>691</v>
      </c>
      <c r="P70" s="1934" t="s">
        <v>692</v>
      </c>
      <c r="Q70" s="1929" t="s">
        <v>693</v>
      </c>
      <c r="R70" s="1935" t="s">
        <v>1166</v>
      </c>
      <c r="S70" s="1932" t="s">
        <v>1583</v>
      </c>
      <c r="T70" s="1932" t="s">
        <v>953</v>
      </c>
      <c r="U70" s="1932" t="s">
        <v>1400</v>
      </c>
      <c r="V70" s="1932" t="s">
        <v>1136</v>
      </c>
      <c r="W70" s="1932" t="s">
        <v>1079</v>
      </c>
      <c r="X70" s="1932" t="s">
        <v>281</v>
      </c>
      <c r="Y70" s="1932" t="s">
        <v>281</v>
      </c>
    </row>
    <row r="71" spans="1:25" ht="13.5" thickBot="1">
      <c r="A71" s="1936" t="s">
        <v>1579</v>
      </c>
      <c r="B71" s="70">
        <f>SUM(C71:E71)</f>
        <v>286474663</v>
      </c>
      <c r="C71" s="409">
        <f aca="true" t="shared" si="17" ref="C71:H71">SUM(C72:C75)</f>
        <v>286474663</v>
      </c>
      <c r="D71" s="123">
        <f t="shared" si="17"/>
        <v>0</v>
      </c>
      <c r="E71" s="784">
        <f t="shared" si="17"/>
        <v>0</v>
      </c>
      <c r="F71" s="70">
        <f t="shared" si="17"/>
        <v>291179665</v>
      </c>
      <c r="G71" s="70">
        <f t="shared" si="17"/>
        <v>396213258</v>
      </c>
      <c r="H71" s="70">
        <f t="shared" si="17"/>
        <v>397990389</v>
      </c>
      <c r="I71" s="70">
        <f>SUM(I72:I75)</f>
        <v>397990389</v>
      </c>
      <c r="J71" s="70">
        <f>SUM(J72:J75)</f>
        <v>412847817</v>
      </c>
      <c r="K71" s="70">
        <f>SUM(K72:K75)</f>
        <v>412847217</v>
      </c>
      <c r="L71" s="1938">
        <f>SUM(K71/J71)*100</f>
        <v>99.99985466799744</v>
      </c>
      <c r="M71" s="2038"/>
      <c r="N71" s="1944" t="s">
        <v>473</v>
      </c>
      <c r="O71" s="2039">
        <f aca="true" t="shared" si="18" ref="O71:O100">SUM(P71:R71)</f>
        <v>63322000</v>
      </c>
      <c r="P71" s="2040">
        <v>60146000</v>
      </c>
      <c r="Q71" s="2041">
        <v>3176000</v>
      </c>
      <c r="R71" s="2042"/>
      <c r="S71" s="2043">
        <v>63442000</v>
      </c>
      <c r="T71" s="2043">
        <v>116233382</v>
      </c>
      <c r="U71" s="2043">
        <v>123175201</v>
      </c>
      <c r="V71" s="2043">
        <v>124521304</v>
      </c>
      <c r="W71" s="2043">
        <v>119183602</v>
      </c>
      <c r="X71" s="2043">
        <v>119183602</v>
      </c>
      <c r="Y71" s="1938">
        <f aca="true" t="shared" si="19" ref="Y71:Y76">SUM(X71/W71)*100</f>
        <v>100</v>
      </c>
    </row>
    <row r="72" spans="1:25" ht="13.5" thickBot="1">
      <c r="A72" s="1940" t="s">
        <v>1407</v>
      </c>
      <c r="B72" s="1941">
        <f>SUM(C72:E72)</f>
        <v>286474663</v>
      </c>
      <c r="C72" s="1963">
        <v>286474663</v>
      </c>
      <c r="D72" s="286"/>
      <c r="E72" s="358"/>
      <c r="F72" s="1941">
        <v>290650010</v>
      </c>
      <c r="G72" s="1941">
        <v>293943803</v>
      </c>
      <c r="H72" s="1941">
        <v>294160734</v>
      </c>
      <c r="I72" s="1941">
        <v>294160734</v>
      </c>
      <c r="J72" s="1941">
        <v>301157114</v>
      </c>
      <c r="K72" s="1941">
        <v>301157114</v>
      </c>
      <c r="L72" s="1943">
        <f>SUM(K72/J72)*100</f>
        <v>100</v>
      </c>
      <c r="M72" s="915"/>
      <c r="N72" s="1939" t="s">
        <v>1584</v>
      </c>
      <c r="O72" s="2003">
        <f t="shared" si="18"/>
        <v>12713000</v>
      </c>
      <c r="P72" s="2044">
        <v>11719000</v>
      </c>
      <c r="Q72" s="2045">
        <v>994000</v>
      </c>
      <c r="R72" s="2046"/>
      <c r="S72" s="2047">
        <v>12745400</v>
      </c>
      <c r="T72" s="2047">
        <v>29897714</v>
      </c>
      <c r="U72" s="2047">
        <v>23597810</v>
      </c>
      <c r="V72" s="2047">
        <v>23961258</v>
      </c>
      <c r="W72" s="2047">
        <v>22099059</v>
      </c>
      <c r="X72" s="2047">
        <v>22099059</v>
      </c>
      <c r="Y72" s="1943">
        <f t="shared" si="19"/>
        <v>100</v>
      </c>
    </row>
    <row r="73" spans="1:25" ht="13.5" thickBot="1">
      <c r="A73" s="1950" t="s">
        <v>695</v>
      </c>
      <c r="B73" s="915">
        <f>SUM(C73:E73)</f>
        <v>0</v>
      </c>
      <c r="C73" s="1967"/>
      <c r="D73" s="163"/>
      <c r="E73" s="161"/>
      <c r="F73" s="915"/>
      <c r="G73" s="915"/>
      <c r="H73" s="915"/>
      <c r="I73" s="915"/>
      <c r="J73" s="915"/>
      <c r="K73" s="915"/>
      <c r="L73" s="1952">
        <v>0</v>
      </c>
      <c r="M73" s="915"/>
      <c r="N73" s="1944" t="s">
        <v>475</v>
      </c>
      <c r="O73" s="1997">
        <f t="shared" si="18"/>
        <v>131151000</v>
      </c>
      <c r="P73" s="2040">
        <v>61583000</v>
      </c>
      <c r="Q73" s="2041">
        <v>69568000</v>
      </c>
      <c r="R73" s="2042"/>
      <c r="S73" s="2000">
        <v>131936083</v>
      </c>
      <c r="T73" s="2000">
        <v>136195371</v>
      </c>
      <c r="U73" s="2000">
        <v>142314578</v>
      </c>
      <c r="V73" s="2000">
        <v>142761618</v>
      </c>
      <c r="W73" s="2000">
        <v>142565318</v>
      </c>
      <c r="X73" s="2000">
        <v>121566989</v>
      </c>
      <c r="Y73" s="1952">
        <f t="shared" si="19"/>
        <v>85.27108184895292</v>
      </c>
    </row>
    <row r="74" spans="1:25" ht="26.25" thickBot="1">
      <c r="A74" s="1950" t="s">
        <v>1582</v>
      </c>
      <c r="B74" s="915">
        <f>SUM(C74:E74)</f>
        <v>0</v>
      </c>
      <c r="C74" s="1967"/>
      <c r="D74" s="2048"/>
      <c r="E74" s="161"/>
      <c r="F74" s="915"/>
      <c r="G74" s="915"/>
      <c r="H74" s="915"/>
      <c r="I74" s="915"/>
      <c r="J74" s="915"/>
      <c r="K74" s="915"/>
      <c r="L74" s="1952">
        <v>0</v>
      </c>
      <c r="M74" s="915"/>
      <c r="N74" s="1939" t="s">
        <v>476</v>
      </c>
      <c r="O74" s="2003">
        <f t="shared" si="18"/>
        <v>12221000</v>
      </c>
      <c r="P74" s="2044">
        <v>4537000</v>
      </c>
      <c r="Q74" s="2045">
        <v>2000000</v>
      </c>
      <c r="R74" s="2046">
        <v>5684000</v>
      </c>
      <c r="S74" s="2047">
        <v>12221000</v>
      </c>
      <c r="T74" s="2047">
        <v>12221000</v>
      </c>
      <c r="U74" s="2047">
        <v>13781200</v>
      </c>
      <c r="V74" s="2047">
        <v>13781200</v>
      </c>
      <c r="W74" s="2047">
        <v>13977500</v>
      </c>
      <c r="X74" s="2047">
        <v>13977500</v>
      </c>
      <c r="Y74" s="1952">
        <f t="shared" si="19"/>
        <v>100</v>
      </c>
    </row>
    <row r="75" spans="1:25" ht="13.5" thickBot="1">
      <c r="A75" s="1954" t="s">
        <v>851</v>
      </c>
      <c r="B75" s="1955">
        <f>SUM(C75:E75)</f>
        <v>0</v>
      </c>
      <c r="C75" s="2049">
        <v>0</v>
      </c>
      <c r="D75" s="289"/>
      <c r="E75" s="168"/>
      <c r="F75" s="1955">
        <v>529655</v>
      </c>
      <c r="G75" s="1955">
        <v>102269455</v>
      </c>
      <c r="H75" s="1955">
        <v>103829655</v>
      </c>
      <c r="I75" s="1955">
        <v>103829655</v>
      </c>
      <c r="J75" s="1955">
        <v>111690703</v>
      </c>
      <c r="K75" s="1955">
        <v>111690103</v>
      </c>
      <c r="L75" s="1952">
        <f aca="true" t="shared" si="20" ref="L75:L85">SUM(K75/J75)*100</f>
        <v>99.99946280219939</v>
      </c>
      <c r="M75" s="1958"/>
      <c r="N75" s="1944" t="s">
        <v>677</v>
      </c>
      <c r="O75" s="1997">
        <f t="shared" si="18"/>
        <v>32769000</v>
      </c>
      <c r="P75" s="2040">
        <v>28189000</v>
      </c>
      <c r="Q75" s="2041">
        <v>4580000</v>
      </c>
      <c r="R75" s="2042"/>
      <c r="S75" s="2000">
        <v>33779000</v>
      </c>
      <c r="T75" s="2000">
        <v>45317624</v>
      </c>
      <c r="U75" s="2000">
        <v>46381892</v>
      </c>
      <c r="V75" s="2000">
        <v>48381892</v>
      </c>
      <c r="W75" s="2000">
        <v>48381892</v>
      </c>
      <c r="X75" s="2000">
        <v>47858061</v>
      </c>
      <c r="Y75" s="1952">
        <f t="shared" si="19"/>
        <v>98.91729947229017</v>
      </c>
    </row>
    <row r="76" spans="1:25" ht="13.5" thickBot="1">
      <c r="A76" s="126" t="s">
        <v>696</v>
      </c>
      <c r="B76" s="70">
        <f aca="true" t="shared" si="21" ref="B76:H76">SUM(B77:B85)</f>
        <v>321818000</v>
      </c>
      <c r="C76" s="409">
        <f t="shared" si="21"/>
        <v>321818000</v>
      </c>
      <c r="D76" s="123">
        <f t="shared" si="21"/>
        <v>0</v>
      </c>
      <c r="E76" s="784">
        <f t="shared" si="21"/>
        <v>0</v>
      </c>
      <c r="F76" s="70">
        <f t="shared" si="21"/>
        <v>321818000</v>
      </c>
      <c r="G76" s="70">
        <f t="shared" si="21"/>
        <v>321818000</v>
      </c>
      <c r="H76" s="70">
        <f t="shared" si="21"/>
        <v>321818000</v>
      </c>
      <c r="I76" s="70">
        <f>SUM(I77:I85)</f>
        <v>321818000</v>
      </c>
      <c r="J76" s="70">
        <f>SUM(J77:J85)</f>
        <v>332932266</v>
      </c>
      <c r="K76" s="70">
        <f>SUM(K77:K85)</f>
        <v>332932266</v>
      </c>
      <c r="L76" s="1938">
        <f>SUM(K76/J76)*100</f>
        <v>100</v>
      </c>
      <c r="M76" s="70"/>
      <c r="N76" s="1959" t="s">
        <v>697</v>
      </c>
      <c r="O76" s="2003">
        <f t="shared" si="18"/>
        <v>0</v>
      </c>
      <c r="P76" s="2044"/>
      <c r="Q76" s="2045"/>
      <c r="R76" s="2046"/>
      <c r="S76" s="2047"/>
      <c r="T76" s="2047">
        <v>198040</v>
      </c>
      <c r="U76" s="2047">
        <v>536319</v>
      </c>
      <c r="V76" s="2047">
        <v>3307222</v>
      </c>
      <c r="W76" s="2047">
        <v>65469004</v>
      </c>
      <c r="X76" s="2047"/>
      <c r="Y76" s="1938">
        <f t="shared" si="19"/>
        <v>0</v>
      </c>
    </row>
    <row r="77" spans="1:25" ht="12.75">
      <c r="A77" s="1960" t="s">
        <v>1139</v>
      </c>
      <c r="B77" s="1941">
        <f aca="true" t="shared" si="22" ref="B77:B85">SUM(C77:E77)</f>
        <v>0</v>
      </c>
      <c r="C77" s="1963"/>
      <c r="D77" s="286"/>
      <c r="E77" s="358"/>
      <c r="F77" s="1941"/>
      <c r="G77" s="1941"/>
      <c r="H77" s="1941"/>
      <c r="I77" s="1941"/>
      <c r="J77" s="1941"/>
      <c r="K77" s="1941"/>
      <c r="L77" s="1952">
        <v>0</v>
      </c>
      <c r="M77" s="1941"/>
      <c r="N77" s="1961"/>
      <c r="O77" s="1988">
        <f t="shared" si="18"/>
        <v>0</v>
      </c>
      <c r="P77" s="1963"/>
      <c r="Q77" s="286"/>
      <c r="R77" s="1991"/>
      <c r="S77" s="1941"/>
      <c r="T77" s="1941"/>
      <c r="U77" s="1941"/>
      <c r="V77" s="1941"/>
      <c r="W77" s="1941"/>
      <c r="X77" s="1941"/>
      <c r="Y77" s="1952">
        <v>0</v>
      </c>
    </row>
    <row r="78" spans="1:25" ht="12.75">
      <c r="A78" s="1965" t="s">
        <v>1140</v>
      </c>
      <c r="B78" s="915">
        <f t="shared" si="22"/>
        <v>9000000</v>
      </c>
      <c r="C78" s="1967">
        <v>9000000</v>
      </c>
      <c r="D78" s="163"/>
      <c r="E78" s="161"/>
      <c r="F78" s="915">
        <v>9000000</v>
      </c>
      <c r="G78" s="915">
        <v>9000000</v>
      </c>
      <c r="H78" s="915">
        <v>9000000</v>
      </c>
      <c r="I78" s="915">
        <v>9000000</v>
      </c>
      <c r="J78" s="915">
        <v>9859736</v>
      </c>
      <c r="K78" s="915">
        <v>9859736</v>
      </c>
      <c r="L78" s="1952">
        <f>SUM(K78/J78)*100</f>
        <v>100</v>
      </c>
      <c r="M78" s="915"/>
      <c r="N78" s="1966"/>
      <c r="O78" s="1969">
        <f t="shared" si="18"/>
        <v>0</v>
      </c>
      <c r="P78" s="1967"/>
      <c r="Q78" s="163"/>
      <c r="R78" s="2050"/>
      <c r="S78" s="915"/>
      <c r="T78" s="915"/>
      <c r="U78" s="915"/>
      <c r="V78" s="915"/>
      <c r="W78" s="915"/>
      <c r="X78" s="915"/>
      <c r="Y78" s="1952">
        <v>0</v>
      </c>
    </row>
    <row r="79" spans="1:25" ht="12.75">
      <c r="A79" s="1950" t="s">
        <v>698</v>
      </c>
      <c r="B79" s="915">
        <f t="shared" si="22"/>
        <v>8300000</v>
      </c>
      <c r="C79" s="1967">
        <v>8300000</v>
      </c>
      <c r="D79" s="163"/>
      <c r="E79" s="161"/>
      <c r="F79" s="915">
        <v>8300000</v>
      </c>
      <c r="G79" s="915">
        <v>8300000</v>
      </c>
      <c r="H79" s="915">
        <v>8300000</v>
      </c>
      <c r="I79" s="915">
        <v>8300000</v>
      </c>
      <c r="J79" s="915">
        <v>8281310</v>
      </c>
      <c r="K79" s="915">
        <v>8281310</v>
      </c>
      <c r="L79" s="1952">
        <f t="shared" si="20"/>
        <v>100</v>
      </c>
      <c r="M79" s="915"/>
      <c r="N79" s="1966"/>
      <c r="O79" s="1969">
        <f t="shared" si="18"/>
        <v>0</v>
      </c>
      <c r="P79" s="1967"/>
      <c r="Q79" s="163"/>
      <c r="R79" s="2050"/>
      <c r="S79" s="915"/>
      <c r="T79" s="915"/>
      <c r="U79" s="915"/>
      <c r="V79" s="915"/>
      <c r="W79" s="915"/>
      <c r="X79" s="915"/>
      <c r="Y79" s="1952">
        <v>0</v>
      </c>
    </row>
    <row r="80" spans="1:25" ht="12.75">
      <c r="A80" s="1950" t="s">
        <v>1585</v>
      </c>
      <c r="B80" s="915">
        <f t="shared" si="22"/>
        <v>269000000</v>
      </c>
      <c r="C80" s="1967">
        <v>269000000</v>
      </c>
      <c r="D80" s="163"/>
      <c r="E80" s="161"/>
      <c r="F80" s="915">
        <v>269000000</v>
      </c>
      <c r="G80" s="915">
        <v>269000000</v>
      </c>
      <c r="H80" s="915">
        <v>269000000</v>
      </c>
      <c r="I80" s="915">
        <v>269000000</v>
      </c>
      <c r="J80" s="915">
        <v>275614239</v>
      </c>
      <c r="K80" s="915">
        <v>275614239</v>
      </c>
      <c r="L80" s="1952">
        <f t="shared" si="20"/>
        <v>100</v>
      </c>
      <c r="M80" s="915"/>
      <c r="N80" s="1966"/>
      <c r="O80" s="1969">
        <f t="shared" si="18"/>
        <v>0</v>
      </c>
      <c r="P80" s="1970"/>
      <c r="Q80" s="1971"/>
      <c r="R80" s="2050"/>
      <c r="S80" s="1972"/>
      <c r="T80" s="1972"/>
      <c r="U80" s="1972"/>
      <c r="V80" s="1972"/>
      <c r="W80" s="1972"/>
      <c r="X80" s="1972"/>
      <c r="Y80" s="1952">
        <v>0</v>
      </c>
    </row>
    <row r="81" spans="1:25" ht="12.75">
      <c r="A81" s="1950" t="s">
        <v>1141</v>
      </c>
      <c r="B81" s="915">
        <f t="shared" si="22"/>
        <v>32000000</v>
      </c>
      <c r="C81" s="1967">
        <v>32000000</v>
      </c>
      <c r="D81" s="163"/>
      <c r="E81" s="161"/>
      <c r="F81" s="915">
        <v>32000000</v>
      </c>
      <c r="G81" s="915">
        <v>32000000</v>
      </c>
      <c r="H81" s="915">
        <v>32000000</v>
      </c>
      <c r="I81" s="915">
        <v>32000000</v>
      </c>
      <c r="J81" s="915">
        <v>34799818</v>
      </c>
      <c r="K81" s="915">
        <v>34799818</v>
      </c>
      <c r="L81" s="1952">
        <f t="shared" si="20"/>
        <v>100</v>
      </c>
      <c r="M81" s="915"/>
      <c r="N81" s="1966"/>
      <c r="O81" s="1969">
        <f t="shared" si="18"/>
        <v>0</v>
      </c>
      <c r="P81" s="1970"/>
      <c r="Q81" s="1971"/>
      <c r="R81" s="2050"/>
      <c r="S81" s="1972"/>
      <c r="T81" s="1972"/>
      <c r="U81" s="1972"/>
      <c r="V81" s="1972"/>
      <c r="W81" s="1972"/>
      <c r="X81" s="1972"/>
      <c r="Y81" s="1952">
        <v>0</v>
      </c>
    </row>
    <row r="82" spans="1:25" ht="12.75">
      <c r="A82" s="1973" t="s">
        <v>1142</v>
      </c>
      <c r="B82" s="915">
        <f t="shared" si="22"/>
        <v>1400000</v>
      </c>
      <c r="C82" s="1967">
        <v>1400000</v>
      </c>
      <c r="D82" s="163"/>
      <c r="E82" s="161"/>
      <c r="F82" s="915">
        <v>1400000</v>
      </c>
      <c r="G82" s="915">
        <v>1400000</v>
      </c>
      <c r="H82" s="915">
        <v>1400000</v>
      </c>
      <c r="I82" s="915">
        <v>1400000</v>
      </c>
      <c r="J82" s="915">
        <v>2004000</v>
      </c>
      <c r="K82" s="915">
        <v>2004000</v>
      </c>
      <c r="L82" s="1952">
        <f t="shared" si="20"/>
        <v>100</v>
      </c>
      <c r="M82" s="915"/>
      <c r="N82" s="1966"/>
      <c r="O82" s="1969">
        <f t="shared" si="18"/>
        <v>0</v>
      </c>
      <c r="P82" s="1970"/>
      <c r="Q82" s="1971"/>
      <c r="R82" s="2050"/>
      <c r="S82" s="1972"/>
      <c r="T82" s="1972"/>
      <c r="U82" s="1972"/>
      <c r="V82" s="1972"/>
      <c r="W82" s="1972"/>
      <c r="X82" s="1972"/>
      <c r="Y82" s="1952">
        <v>0</v>
      </c>
    </row>
    <row r="83" spans="1:25" ht="12.75">
      <c r="A83" s="1973" t="s">
        <v>1143</v>
      </c>
      <c r="B83" s="915">
        <f t="shared" si="22"/>
        <v>0</v>
      </c>
      <c r="C83" s="1967"/>
      <c r="D83" s="163"/>
      <c r="E83" s="161"/>
      <c r="F83" s="915"/>
      <c r="G83" s="915"/>
      <c r="H83" s="915"/>
      <c r="I83" s="915"/>
      <c r="J83" s="915">
        <v>79061</v>
      </c>
      <c r="K83" s="915">
        <v>79061</v>
      </c>
      <c r="L83" s="1952">
        <f t="shared" si="20"/>
        <v>100</v>
      </c>
      <c r="M83" s="915"/>
      <c r="N83" s="1966"/>
      <c r="O83" s="1969">
        <f t="shared" si="18"/>
        <v>0</v>
      </c>
      <c r="P83" s="1970"/>
      <c r="Q83" s="1971"/>
      <c r="R83" s="2050"/>
      <c r="S83" s="1972"/>
      <c r="T83" s="1972"/>
      <c r="U83" s="1972"/>
      <c r="V83" s="1972"/>
      <c r="W83" s="1972"/>
      <c r="X83" s="1972"/>
      <c r="Y83" s="1952">
        <v>0</v>
      </c>
    </row>
    <row r="84" spans="1:25" ht="12.75">
      <c r="A84" s="1974" t="s">
        <v>1000</v>
      </c>
      <c r="B84" s="915">
        <f t="shared" si="22"/>
        <v>1500000</v>
      </c>
      <c r="C84" s="1967">
        <v>1500000</v>
      </c>
      <c r="D84" s="163"/>
      <c r="E84" s="161"/>
      <c r="F84" s="915">
        <v>1500000</v>
      </c>
      <c r="G84" s="915">
        <v>1500000</v>
      </c>
      <c r="H84" s="915">
        <v>1500000</v>
      </c>
      <c r="I84" s="915">
        <v>1500000</v>
      </c>
      <c r="J84" s="915">
        <v>1419639</v>
      </c>
      <c r="K84" s="915">
        <v>874463</v>
      </c>
      <c r="L84" s="1952">
        <f t="shared" si="20"/>
        <v>61.59756107010303</v>
      </c>
      <c r="M84" s="915"/>
      <c r="N84" s="1966"/>
      <c r="O84" s="1969">
        <f t="shared" si="18"/>
        <v>0</v>
      </c>
      <c r="P84" s="1970"/>
      <c r="Q84" s="1971"/>
      <c r="R84" s="2050"/>
      <c r="S84" s="1972"/>
      <c r="T84" s="1972"/>
      <c r="U84" s="1972"/>
      <c r="V84" s="1972"/>
      <c r="W84" s="1972"/>
      <c r="X84" s="1972"/>
      <c r="Y84" s="1952">
        <v>0</v>
      </c>
    </row>
    <row r="85" spans="1:25" ht="13.5" thickBot="1">
      <c r="A85" s="1954" t="s">
        <v>699</v>
      </c>
      <c r="B85" s="1955">
        <f t="shared" si="22"/>
        <v>618000</v>
      </c>
      <c r="C85" s="2049">
        <v>618000</v>
      </c>
      <c r="D85" s="289"/>
      <c r="E85" s="168"/>
      <c r="F85" s="1955">
        <v>618000</v>
      </c>
      <c r="G85" s="1955">
        <v>618000</v>
      </c>
      <c r="H85" s="1955">
        <v>618000</v>
      </c>
      <c r="I85" s="1955">
        <v>618000</v>
      </c>
      <c r="J85" s="1955">
        <v>874463</v>
      </c>
      <c r="K85" s="1955">
        <v>1419639</v>
      </c>
      <c r="L85" s="1952">
        <f t="shared" si="20"/>
        <v>162.3440900301099</v>
      </c>
      <c r="M85" s="1955"/>
      <c r="N85" s="1966"/>
      <c r="O85" s="1969">
        <f t="shared" si="18"/>
        <v>0</v>
      </c>
      <c r="P85" s="1970"/>
      <c r="Q85" s="1971"/>
      <c r="R85" s="2050"/>
      <c r="S85" s="1972"/>
      <c r="T85" s="1972"/>
      <c r="U85" s="1972"/>
      <c r="V85" s="1972"/>
      <c r="W85" s="1972"/>
      <c r="X85" s="1972"/>
      <c r="Y85" s="1975">
        <v>0</v>
      </c>
    </row>
    <row r="86" spans="1:25" ht="13.5" thickBot="1">
      <c r="A86" s="126" t="s">
        <v>700</v>
      </c>
      <c r="B86" s="70">
        <f aca="true" t="shared" si="23" ref="B86:H86">SUM(B87:B97)</f>
        <v>14876000</v>
      </c>
      <c r="C86" s="409">
        <f t="shared" si="23"/>
        <v>3162000</v>
      </c>
      <c r="D86" s="123">
        <f t="shared" si="23"/>
        <v>0</v>
      </c>
      <c r="E86" s="784">
        <f t="shared" si="23"/>
        <v>11714000</v>
      </c>
      <c r="F86" s="70">
        <f t="shared" si="23"/>
        <v>14876000</v>
      </c>
      <c r="G86" s="70">
        <f t="shared" si="23"/>
        <v>14876000</v>
      </c>
      <c r="H86" s="70">
        <f t="shared" si="23"/>
        <v>19982008</v>
      </c>
      <c r="I86" s="70">
        <f>SUM(I87:I97)</f>
        <v>25066945</v>
      </c>
      <c r="J86" s="70">
        <f>SUM(J87:J97)</f>
        <v>46340338</v>
      </c>
      <c r="K86" s="70">
        <f>SUM(K87:K97)</f>
        <v>43567112</v>
      </c>
      <c r="L86" s="1938">
        <f>SUM(K86/J86)*100</f>
        <v>94.01552487597307</v>
      </c>
      <c r="M86" s="70"/>
      <c r="N86" s="1966"/>
      <c r="O86" s="1969">
        <f t="shared" si="18"/>
        <v>0</v>
      </c>
      <c r="P86" s="1970"/>
      <c r="Q86" s="1971"/>
      <c r="R86" s="2050"/>
      <c r="S86" s="1972"/>
      <c r="T86" s="1972"/>
      <c r="U86" s="1972"/>
      <c r="V86" s="1972"/>
      <c r="W86" s="1972"/>
      <c r="X86" s="1972"/>
      <c r="Y86" s="1975">
        <v>0</v>
      </c>
    </row>
    <row r="87" spans="1:25" ht="12.75">
      <c r="A87" s="1940" t="s">
        <v>456</v>
      </c>
      <c r="B87" s="1941">
        <f aca="true" t="shared" si="24" ref="B87:B97">SUM(C87:E87)</f>
        <v>0</v>
      </c>
      <c r="C87" s="1963"/>
      <c r="D87" s="286"/>
      <c r="E87" s="358"/>
      <c r="F87" s="1941"/>
      <c r="G87" s="1941"/>
      <c r="H87" s="1941"/>
      <c r="I87" s="1941"/>
      <c r="J87" s="1941"/>
      <c r="K87" s="1941"/>
      <c r="L87" s="1952">
        <v>0</v>
      </c>
      <c r="M87" s="1941"/>
      <c r="N87" s="1966"/>
      <c r="O87" s="1969">
        <f t="shared" si="18"/>
        <v>0</v>
      </c>
      <c r="P87" s="1970"/>
      <c r="Q87" s="1971"/>
      <c r="R87" s="2050"/>
      <c r="S87" s="1972"/>
      <c r="T87" s="1972"/>
      <c r="U87" s="1972"/>
      <c r="V87" s="1972"/>
      <c r="W87" s="1972"/>
      <c r="X87" s="1972"/>
      <c r="Y87" s="1952">
        <v>0</v>
      </c>
    </row>
    <row r="88" spans="1:25" ht="12.75">
      <c r="A88" s="1950" t="s">
        <v>457</v>
      </c>
      <c r="B88" s="915">
        <f>SUM(C88:E88)</f>
        <v>14876000</v>
      </c>
      <c r="C88" s="2051">
        <v>3162000</v>
      </c>
      <c r="D88" s="2052"/>
      <c r="E88" s="2053">
        <v>11714000</v>
      </c>
      <c r="F88" s="915">
        <v>14876000</v>
      </c>
      <c r="G88" s="915">
        <v>14876000</v>
      </c>
      <c r="H88" s="915">
        <v>19982008</v>
      </c>
      <c r="I88" s="915">
        <v>19982008</v>
      </c>
      <c r="J88" s="915">
        <v>24510599</v>
      </c>
      <c r="K88" s="915">
        <v>24246434</v>
      </c>
      <c r="L88" s="1952">
        <f>SUM(K88/J88)*100</f>
        <v>98.92224176161506</v>
      </c>
      <c r="M88" s="915"/>
      <c r="N88" s="1966"/>
      <c r="O88" s="1969">
        <f t="shared" si="18"/>
        <v>0</v>
      </c>
      <c r="P88" s="1970"/>
      <c r="Q88" s="1971"/>
      <c r="R88" s="2050"/>
      <c r="S88" s="1972"/>
      <c r="T88" s="1972"/>
      <c r="U88" s="1972"/>
      <c r="V88" s="1972"/>
      <c r="W88" s="1972"/>
      <c r="X88" s="1972"/>
      <c r="Y88" s="1952">
        <v>0</v>
      </c>
    </row>
    <row r="89" spans="1:25" ht="12.75">
      <c r="A89" s="1950" t="s">
        <v>458</v>
      </c>
      <c r="B89" s="915">
        <f t="shared" si="24"/>
        <v>0</v>
      </c>
      <c r="C89" s="1967"/>
      <c r="D89" s="163"/>
      <c r="E89" s="161"/>
      <c r="F89" s="915"/>
      <c r="G89" s="915"/>
      <c r="H89" s="915"/>
      <c r="I89" s="915"/>
      <c r="J89" s="915"/>
      <c r="K89" s="915">
        <v>105665</v>
      </c>
      <c r="L89" s="1952">
        <v>0</v>
      </c>
      <c r="M89" s="915"/>
      <c r="N89" s="1966"/>
      <c r="O89" s="1969">
        <f t="shared" si="18"/>
        <v>0</v>
      </c>
      <c r="P89" s="1970"/>
      <c r="Q89" s="1971"/>
      <c r="R89" s="2050"/>
      <c r="S89" s="1972"/>
      <c r="T89" s="1972"/>
      <c r="U89" s="1972"/>
      <c r="V89" s="1972"/>
      <c r="W89" s="1972"/>
      <c r="X89" s="1972"/>
      <c r="Y89" s="1952">
        <v>0</v>
      </c>
    </row>
    <row r="90" spans="1:25" ht="12.75">
      <c r="A90" s="1950" t="s">
        <v>459</v>
      </c>
      <c r="B90" s="915">
        <f t="shared" si="24"/>
        <v>0</v>
      </c>
      <c r="C90" s="1967"/>
      <c r="D90" s="163"/>
      <c r="E90" s="161"/>
      <c r="F90" s="915"/>
      <c r="G90" s="915"/>
      <c r="H90" s="915"/>
      <c r="I90" s="915"/>
      <c r="J90" s="915"/>
      <c r="K90" s="915"/>
      <c r="L90" s="1952">
        <v>0</v>
      </c>
      <c r="M90" s="915"/>
      <c r="N90" s="1966"/>
      <c r="O90" s="1969">
        <f t="shared" si="18"/>
        <v>0</v>
      </c>
      <c r="P90" s="1970"/>
      <c r="Q90" s="1971"/>
      <c r="R90" s="2050"/>
      <c r="S90" s="1972"/>
      <c r="T90" s="1972"/>
      <c r="U90" s="1972"/>
      <c r="V90" s="1972"/>
      <c r="W90" s="1972"/>
      <c r="X90" s="1972"/>
      <c r="Y90" s="1952">
        <v>0</v>
      </c>
    </row>
    <row r="91" spans="1:25" ht="12.75">
      <c r="A91" s="1950" t="s">
        <v>460</v>
      </c>
      <c r="B91" s="915">
        <f t="shared" si="24"/>
        <v>0</v>
      </c>
      <c r="C91" s="1967"/>
      <c r="D91" s="163"/>
      <c r="E91" s="161"/>
      <c r="F91" s="915"/>
      <c r="G91" s="915"/>
      <c r="H91" s="915"/>
      <c r="I91" s="915"/>
      <c r="J91" s="915"/>
      <c r="K91" s="915"/>
      <c r="L91" s="1952">
        <v>0</v>
      </c>
      <c r="M91" s="915"/>
      <c r="N91" s="1966"/>
      <c r="O91" s="1969">
        <f t="shared" si="18"/>
        <v>0</v>
      </c>
      <c r="P91" s="1970"/>
      <c r="Q91" s="1971"/>
      <c r="R91" s="2050"/>
      <c r="S91" s="1972"/>
      <c r="T91" s="1972"/>
      <c r="U91" s="1972"/>
      <c r="V91" s="1972"/>
      <c r="W91" s="1972"/>
      <c r="X91" s="1972"/>
      <c r="Y91" s="1952">
        <v>0</v>
      </c>
    </row>
    <row r="92" spans="1:25" ht="12.75">
      <c r="A92" s="1976" t="s">
        <v>1145</v>
      </c>
      <c r="B92" s="915">
        <f t="shared" si="24"/>
        <v>0</v>
      </c>
      <c r="C92" s="1967"/>
      <c r="D92" s="163"/>
      <c r="E92" s="161"/>
      <c r="F92" s="915"/>
      <c r="G92" s="915"/>
      <c r="H92" s="915"/>
      <c r="I92" s="915">
        <v>5084937</v>
      </c>
      <c r="J92" s="915">
        <v>13711681</v>
      </c>
      <c r="K92" s="915">
        <v>11096955</v>
      </c>
      <c r="L92" s="1952">
        <f>SUM(K92/J92)*100</f>
        <v>80.9306678006876</v>
      </c>
      <c r="M92" s="915"/>
      <c r="N92" s="1966"/>
      <c r="O92" s="1969">
        <f t="shared" si="18"/>
        <v>0</v>
      </c>
      <c r="P92" s="1970"/>
      <c r="Q92" s="1971"/>
      <c r="R92" s="2050"/>
      <c r="S92" s="1972"/>
      <c r="T92" s="1972"/>
      <c r="U92" s="1972"/>
      <c r="V92" s="1972"/>
      <c r="W92" s="1972"/>
      <c r="X92" s="1972"/>
      <c r="Y92" s="1952">
        <v>0</v>
      </c>
    </row>
    <row r="93" spans="1:25" ht="12.75">
      <c r="A93" s="1976" t="s">
        <v>1146</v>
      </c>
      <c r="B93" s="915">
        <f t="shared" si="24"/>
        <v>0</v>
      </c>
      <c r="C93" s="1967"/>
      <c r="D93" s="163"/>
      <c r="E93" s="161"/>
      <c r="F93" s="915"/>
      <c r="G93" s="915"/>
      <c r="H93" s="915"/>
      <c r="I93" s="915"/>
      <c r="J93" s="915"/>
      <c r="K93" s="915"/>
      <c r="L93" s="1952">
        <v>0</v>
      </c>
      <c r="M93" s="915"/>
      <c r="N93" s="1966"/>
      <c r="O93" s="1969">
        <f t="shared" si="18"/>
        <v>0</v>
      </c>
      <c r="P93" s="1970"/>
      <c r="Q93" s="1971"/>
      <c r="R93" s="2050"/>
      <c r="S93" s="1972"/>
      <c r="T93" s="1972"/>
      <c r="U93" s="1972"/>
      <c r="V93" s="1972"/>
      <c r="W93" s="1972"/>
      <c r="X93" s="1972"/>
      <c r="Y93" s="1952">
        <v>0</v>
      </c>
    </row>
    <row r="94" spans="1:25" ht="12.75">
      <c r="A94" s="1976" t="s">
        <v>1147</v>
      </c>
      <c r="B94" s="915">
        <f t="shared" si="24"/>
        <v>0</v>
      </c>
      <c r="C94" s="1967"/>
      <c r="D94" s="163"/>
      <c r="E94" s="161"/>
      <c r="F94" s="915"/>
      <c r="G94" s="915"/>
      <c r="H94" s="915"/>
      <c r="I94" s="915"/>
      <c r="J94" s="915">
        <v>1254272</v>
      </c>
      <c r="K94" s="915">
        <v>1254272</v>
      </c>
      <c r="L94" s="1952">
        <f>SUM(K94/J94)*100</f>
        <v>100</v>
      </c>
      <c r="M94" s="915"/>
      <c r="N94" s="1966"/>
      <c r="O94" s="1969">
        <f t="shared" si="18"/>
        <v>0</v>
      </c>
      <c r="P94" s="1970"/>
      <c r="Q94" s="1971"/>
      <c r="R94" s="2050"/>
      <c r="S94" s="1972"/>
      <c r="T94" s="1972"/>
      <c r="U94" s="1972"/>
      <c r="V94" s="1972"/>
      <c r="W94" s="1972"/>
      <c r="X94" s="1972"/>
      <c r="Y94" s="1952">
        <v>0</v>
      </c>
    </row>
    <row r="95" spans="1:25" ht="12.75">
      <c r="A95" s="1977" t="s">
        <v>1148</v>
      </c>
      <c r="B95" s="915">
        <f t="shared" si="24"/>
        <v>0</v>
      </c>
      <c r="C95" s="1967"/>
      <c r="D95" s="163"/>
      <c r="E95" s="161"/>
      <c r="F95" s="915"/>
      <c r="G95" s="915"/>
      <c r="H95" s="915"/>
      <c r="I95" s="915"/>
      <c r="J95" s="915"/>
      <c r="K95" s="915"/>
      <c r="L95" s="1952">
        <v>0</v>
      </c>
      <c r="M95" s="915"/>
      <c r="N95" s="1966"/>
      <c r="O95" s="1969">
        <f t="shared" si="18"/>
        <v>0</v>
      </c>
      <c r="P95" s="1970"/>
      <c r="Q95" s="1971"/>
      <c r="R95" s="2050"/>
      <c r="S95" s="1972"/>
      <c r="T95" s="1972"/>
      <c r="U95" s="1972"/>
      <c r="V95" s="1972"/>
      <c r="W95" s="1972"/>
      <c r="X95" s="1972"/>
      <c r="Y95" s="1952">
        <v>0</v>
      </c>
    </row>
    <row r="96" spans="1:25" ht="12.75">
      <c r="A96" s="1976" t="s">
        <v>1150</v>
      </c>
      <c r="B96" s="915">
        <f t="shared" si="24"/>
        <v>0</v>
      </c>
      <c r="C96" s="1967"/>
      <c r="D96" s="163"/>
      <c r="E96" s="161"/>
      <c r="F96" s="915"/>
      <c r="G96" s="915"/>
      <c r="H96" s="915"/>
      <c r="I96" s="915"/>
      <c r="J96" s="915"/>
      <c r="K96" s="915"/>
      <c r="L96" s="1952">
        <v>0</v>
      </c>
      <c r="M96" s="915"/>
      <c r="N96" s="1966"/>
      <c r="O96" s="1969">
        <f t="shared" si="18"/>
        <v>0</v>
      </c>
      <c r="P96" s="1970"/>
      <c r="Q96" s="1971"/>
      <c r="R96" s="2050"/>
      <c r="S96" s="1972"/>
      <c r="T96" s="1972"/>
      <c r="U96" s="1972"/>
      <c r="V96" s="1972"/>
      <c r="W96" s="1972"/>
      <c r="X96" s="1972"/>
      <c r="Y96" s="1952">
        <v>0</v>
      </c>
    </row>
    <row r="97" spans="1:25" ht="13.5" thickBot="1">
      <c r="A97" s="1978" t="s">
        <v>1151</v>
      </c>
      <c r="B97" s="1955">
        <f t="shared" si="24"/>
        <v>0</v>
      </c>
      <c r="C97" s="2049"/>
      <c r="D97" s="289"/>
      <c r="E97" s="168"/>
      <c r="F97" s="1955"/>
      <c r="G97" s="1955"/>
      <c r="H97" s="1955"/>
      <c r="I97" s="1955"/>
      <c r="J97" s="1955">
        <v>6863786</v>
      </c>
      <c r="K97" s="1955">
        <v>6863786</v>
      </c>
      <c r="L97" s="1952">
        <f>SUM(K97/J97)*100</f>
        <v>100</v>
      </c>
      <c r="M97" s="1955"/>
      <c r="N97" s="1966"/>
      <c r="O97" s="1969">
        <f t="shared" si="18"/>
        <v>0</v>
      </c>
      <c r="P97" s="1970"/>
      <c r="Q97" s="1971"/>
      <c r="R97" s="2050"/>
      <c r="S97" s="1972"/>
      <c r="T97" s="1972"/>
      <c r="U97" s="1972"/>
      <c r="V97" s="1972"/>
      <c r="W97" s="1972"/>
      <c r="X97" s="1972"/>
      <c r="Y97" s="1975">
        <v>0</v>
      </c>
    </row>
    <row r="98" spans="1:25" ht="13.5" thickBot="1">
      <c r="A98" s="126" t="s">
        <v>707</v>
      </c>
      <c r="B98" s="70">
        <f aca="true" t="shared" si="25" ref="B98:H98">SUM(B99:B104)</f>
        <v>8037337</v>
      </c>
      <c r="C98" s="2001">
        <f t="shared" si="25"/>
        <v>8037337</v>
      </c>
      <c r="D98" s="123">
        <f t="shared" si="25"/>
        <v>0</v>
      </c>
      <c r="E98" s="913">
        <f t="shared" si="25"/>
        <v>0</v>
      </c>
      <c r="F98" s="70">
        <f t="shared" si="25"/>
        <v>28549123</v>
      </c>
      <c r="G98" s="70">
        <f t="shared" si="25"/>
        <v>-17332723</v>
      </c>
      <c r="H98" s="70">
        <f t="shared" si="25"/>
        <v>23979306</v>
      </c>
      <c r="I98" s="70">
        <f>SUM(I99:I104)</f>
        <v>27171559</v>
      </c>
      <c r="J98" s="70">
        <f>SUM(J99:J105)</f>
        <v>20288070</v>
      </c>
      <c r="K98" s="70">
        <f>SUM(K99:K105)</f>
        <v>104186093</v>
      </c>
      <c r="L98" s="1938">
        <f>SUM(K98/J98)*100</f>
        <v>513.5337811827345</v>
      </c>
      <c r="M98" s="70"/>
      <c r="N98" s="1966"/>
      <c r="O98" s="1969">
        <f t="shared" si="18"/>
        <v>0</v>
      </c>
      <c r="P98" s="1970"/>
      <c r="Q98" s="1971"/>
      <c r="R98" s="2050"/>
      <c r="S98" s="1972"/>
      <c r="T98" s="1972"/>
      <c r="U98" s="1972"/>
      <c r="V98" s="1972"/>
      <c r="W98" s="1972"/>
      <c r="X98" s="1972"/>
      <c r="Y98" s="1975">
        <v>0</v>
      </c>
    </row>
    <row r="99" spans="1:25" ht="12.75">
      <c r="A99" s="1940" t="s">
        <v>1155</v>
      </c>
      <c r="B99" s="1319">
        <f>SUM(C99:E99)</f>
        <v>0</v>
      </c>
      <c r="C99" s="1963"/>
      <c r="D99" s="286"/>
      <c r="E99" s="358"/>
      <c r="F99" s="1319"/>
      <c r="G99" s="1319"/>
      <c r="H99" s="1319"/>
      <c r="I99" s="1319"/>
      <c r="J99" s="1319"/>
      <c r="K99" s="1319"/>
      <c r="L99" s="1952">
        <v>0</v>
      </c>
      <c r="M99" s="1941"/>
      <c r="N99" s="1966"/>
      <c r="O99" s="1969">
        <f t="shared" si="18"/>
        <v>0</v>
      </c>
      <c r="P99" s="1970"/>
      <c r="Q99" s="1971"/>
      <c r="R99" s="2050"/>
      <c r="S99" s="1972"/>
      <c r="T99" s="1972"/>
      <c r="U99" s="1972"/>
      <c r="V99" s="1972"/>
      <c r="W99" s="1972"/>
      <c r="X99" s="1972"/>
      <c r="Y99" s="1952">
        <v>0</v>
      </c>
    </row>
    <row r="100" spans="1:25" ht="12.75">
      <c r="A100" s="1950" t="s">
        <v>1153</v>
      </c>
      <c r="B100" s="915">
        <f>SUM(C100:E100)</f>
        <v>58858000</v>
      </c>
      <c r="C100" s="1967">
        <v>58858000</v>
      </c>
      <c r="D100" s="163"/>
      <c r="E100" s="161"/>
      <c r="F100" s="915">
        <v>58858000</v>
      </c>
      <c r="G100" s="915">
        <v>0</v>
      </c>
      <c r="H100" s="915">
        <v>0</v>
      </c>
      <c r="I100" s="915">
        <v>0</v>
      </c>
      <c r="J100" s="915">
        <v>0</v>
      </c>
      <c r="K100" s="915">
        <v>0</v>
      </c>
      <c r="L100" s="1952">
        <v>0</v>
      </c>
      <c r="M100" s="915"/>
      <c r="N100" s="1966"/>
      <c r="O100" s="1969">
        <f t="shared" si="18"/>
        <v>0</v>
      </c>
      <c r="P100" s="1970"/>
      <c r="Q100" s="1971"/>
      <c r="R100" s="2050"/>
      <c r="S100" s="1972"/>
      <c r="T100" s="1972"/>
      <c r="U100" s="1972"/>
      <c r="V100" s="1972"/>
      <c r="W100" s="1972"/>
      <c r="X100" s="1972"/>
      <c r="Y100" s="1952">
        <v>0</v>
      </c>
    </row>
    <row r="101" spans="1:25" ht="12.75">
      <c r="A101" s="1984" t="s">
        <v>1154</v>
      </c>
      <c r="B101" s="2054"/>
      <c r="C101" s="2055"/>
      <c r="D101" s="2056"/>
      <c r="E101" s="351"/>
      <c r="F101" s="2054"/>
      <c r="G101" s="2054"/>
      <c r="H101" s="2054"/>
      <c r="I101" s="2054"/>
      <c r="J101" s="2054"/>
      <c r="K101" s="2054"/>
      <c r="L101" s="1952">
        <v>0</v>
      </c>
      <c r="M101" s="2054"/>
      <c r="N101" s="1966"/>
      <c r="O101" s="2057">
        <v>0</v>
      </c>
      <c r="P101" s="2055"/>
      <c r="Q101" s="2056"/>
      <c r="R101" s="351"/>
      <c r="S101" s="2054"/>
      <c r="T101" s="2054"/>
      <c r="U101" s="2054"/>
      <c r="V101" s="2054"/>
      <c r="W101" s="2054"/>
      <c r="X101" s="2054"/>
      <c r="Y101" s="1952">
        <v>0</v>
      </c>
    </row>
    <row r="102" spans="1:25" ht="25.5">
      <c r="A102" s="1950" t="s">
        <v>724</v>
      </c>
      <c r="B102" s="915">
        <f>SUM(C102:E102)</f>
        <v>-50820663</v>
      </c>
      <c r="C102" s="1967">
        <v>-50820663</v>
      </c>
      <c r="D102" s="163"/>
      <c r="E102" s="161"/>
      <c r="F102" s="915">
        <v>-40298137</v>
      </c>
      <c r="G102" s="915">
        <v>-35388028</v>
      </c>
      <c r="H102" s="915"/>
      <c r="I102" s="915"/>
      <c r="J102" s="915"/>
      <c r="K102" s="915">
        <v>83898023</v>
      </c>
      <c r="L102" s="1952">
        <v>0</v>
      </c>
      <c r="M102" s="915"/>
      <c r="N102" s="1987" t="s">
        <v>1076</v>
      </c>
      <c r="O102" s="1969">
        <f>SUM(P102:R102)</f>
        <v>379030000</v>
      </c>
      <c r="P102" s="1970">
        <v>379030000</v>
      </c>
      <c r="Q102" s="1971"/>
      <c r="R102" s="2050"/>
      <c r="S102" s="1972">
        <v>392310045</v>
      </c>
      <c r="T102" s="1972">
        <v>392819840</v>
      </c>
      <c r="U102" s="1972">
        <v>403993443</v>
      </c>
      <c r="V102" s="1972">
        <v>405343139</v>
      </c>
      <c r="W102" s="1972">
        <v>390742856</v>
      </c>
      <c r="X102" s="1972">
        <v>390742856</v>
      </c>
      <c r="Y102" s="1952">
        <f>SUM(X102/W102)*100</f>
        <v>100</v>
      </c>
    </row>
    <row r="103" spans="1:25" ht="12.75">
      <c r="A103" s="1950" t="s">
        <v>1493</v>
      </c>
      <c r="B103" s="915"/>
      <c r="C103" s="1967"/>
      <c r="D103" s="163"/>
      <c r="E103" s="161"/>
      <c r="F103" s="915"/>
      <c r="G103" s="915">
        <v>8066045</v>
      </c>
      <c r="H103" s="915">
        <v>13990046</v>
      </c>
      <c r="I103" s="915">
        <v>17182299</v>
      </c>
      <c r="J103" s="915"/>
      <c r="K103" s="915"/>
      <c r="L103" s="1975">
        <v>0</v>
      </c>
      <c r="M103" s="1958"/>
      <c r="N103" s="1984"/>
      <c r="O103" s="1969"/>
      <c r="P103" s="1970"/>
      <c r="Q103" s="1971"/>
      <c r="R103" s="2050"/>
      <c r="S103" s="1972"/>
      <c r="T103" s="1972"/>
      <c r="U103" s="1972"/>
      <c r="V103" s="1972"/>
      <c r="W103" s="1972"/>
      <c r="X103" s="1972"/>
      <c r="Y103" s="1975">
        <v>0</v>
      </c>
    </row>
    <row r="104" spans="1:25" ht="13.5" thickBot="1">
      <c r="A104" s="2058" t="s">
        <v>465</v>
      </c>
      <c r="B104" s="1994"/>
      <c r="C104" s="2059"/>
      <c r="D104" s="1996"/>
      <c r="E104" s="2060"/>
      <c r="F104" s="1994">
        <v>9989260</v>
      </c>
      <c r="G104" s="1994">
        <v>9989260</v>
      </c>
      <c r="H104" s="1994">
        <v>9989260</v>
      </c>
      <c r="I104" s="1994">
        <v>9989260</v>
      </c>
      <c r="J104" s="1994">
        <v>9989260</v>
      </c>
      <c r="K104" s="1994">
        <v>9989260</v>
      </c>
      <c r="L104" s="1952">
        <f aca="true" t="shared" si="26" ref="L104:L109">SUM(K104/J104)*100</f>
        <v>100</v>
      </c>
      <c r="M104" s="1958"/>
      <c r="N104" s="2061" t="s">
        <v>714</v>
      </c>
      <c r="O104" s="2062">
        <f>SUM(P104:R104)</f>
        <v>0</v>
      </c>
      <c r="P104" s="2063"/>
      <c r="Q104" s="2064"/>
      <c r="R104" s="2065"/>
      <c r="S104" s="2066">
        <v>9989260</v>
      </c>
      <c r="T104" s="2066">
        <v>9989260</v>
      </c>
      <c r="U104" s="2066">
        <v>9989260</v>
      </c>
      <c r="V104" s="2066">
        <v>9989260</v>
      </c>
      <c r="W104" s="2066">
        <v>9989260</v>
      </c>
      <c r="X104" s="2066">
        <v>9989260</v>
      </c>
      <c r="Y104" s="2067">
        <f aca="true" t="shared" si="27" ref="Y104:Y122">SUM(X104/W104)*100</f>
        <v>100</v>
      </c>
    </row>
    <row r="105" spans="1:25" ht="13.5" thickBot="1">
      <c r="A105" s="1993" t="s">
        <v>1593</v>
      </c>
      <c r="B105" s="1994"/>
      <c r="C105" s="1995"/>
      <c r="D105" s="1996"/>
      <c r="E105" s="1995"/>
      <c r="F105" s="1994"/>
      <c r="G105" s="1994"/>
      <c r="H105" s="1994"/>
      <c r="I105" s="1994"/>
      <c r="J105" s="1994">
        <v>10298810</v>
      </c>
      <c r="K105" s="1994">
        <v>10298810</v>
      </c>
      <c r="L105" s="1938">
        <f t="shared" si="26"/>
        <v>100</v>
      </c>
      <c r="M105" s="1958"/>
      <c r="N105" s="1830"/>
      <c r="O105" s="2068"/>
      <c r="P105" s="2040"/>
      <c r="Q105" s="2041"/>
      <c r="R105" s="2042"/>
      <c r="S105" s="2069"/>
      <c r="T105" s="2069"/>
      <c r="U105" s="2069"/>
      <c r="V105" s="2069"/>
      <c r="W105" s="2069"/>
      <c r="X105" s="2069"/>
      <c r="Y105" s="2070"/>
    </row>
    <row r="106" spans="1:25" ht="13.5" thickBot="1">
      <c r="A106" s="1936" t="s">
        <v>1160</v>
      </c>
      <c r="B106" s="70">
        <f aca="true" t="shared" si="28" ref="B106:G106">SUM(B71+B76+B86+B98)</f>
        <v>631206000</v>
      </c>
      <c r="C106" s="2001">
        <f t="shared" si="28"/>
        <v>619492000</v>
      </c>
      <c r="D106" s="123">
        <f t="shared" si="28"/>
        <v>0</v>
      </c>
      <c r="E106" s="913">
        <f t="shared" si="28"/>
        <v>11714000</v>
      </c>
      <c r="F106" s="70">
        <f t="shared" si="28"/>
        <v>656422788</v>
      </c>
      <c r="G106" s="70">
        <f t="shared" si="28"/>
        <v>715574535</v>
      </c>
      <c r="H106" s="70">
        <f>SUM(H71+H76+H86+H98)</f>
        <v>763769703</v>
      </c>
      <c r="I106" s="70">
        <f>SUM(I71+I76+I86+I98)</f>
        <v>772046893</v>
      </c>
      <c r="J106" s="70">
        <f>SUM(J71+J76+J86+J98)</f>
        <v>812408491</v>
      </c>
      <c r="K106" s="70">
        <f>SUM(K71+K76+K86+K98)</f>
        <v>893532688</v>
      </c>
      <c r="L106" s="1952">
        <f t="shared" si="26"/>
        <v>109.98564120128084</v>
      </c>
      <c r="M106" s="70"/>
      <c r="N106" s="2002" t="s">
        <v>1162</v>
      </c>
      <c r="O106" s="2003">
        <f>SUM(O71:O104)</f>
        <v>631206000</v>
      </c>
      <c r="P106" s="2071">
        <f>SUM(P71:P104)</f>
        <v>545204000</v>
      </c>
      <c r="Q106" s="591">
        <f>SUM(Q71:Q100)</f>
        <v>80318000</v>
      </c>
      <c r="R106" s="782">
        <f>SUM(R71:R100)</f>
        <v>5684000</v>
      </c>
      <c r="S106" s="2003">
        <f aca="true" t="shared" si="29" ref="S106:X106">SUM(S71:S104)</f>
        <v>656422788</v>
      </c>
      <c r="T106" s="2003">
        <f t="shared" si="29"/>
        <v>742872231</v>
      </c>
      <c r="U106" s="2003">
        <f t="shared" si="29"/>
        <v>763769703</v>
      </c>
      <c r="V106" s="2003">
        <f t="shared" si="29"/>
        <v>772046893</v>
      </c>
      <c r="W106" s="2003">
        <f t="shared" si="29"/>
        <v>812408491</v>
      </c>
      <c r="X106" s="2003">
        <f t="shared" si="29"/>
        <v>725417327</v>
      </c>
      <c r="Y106" s="1952">
        <f t="shared" si="27"/>
        <v>89.2921892171607</v>
      </c>
    </row>
    <row r="107" spans="1:25" ht="12.75">
      <c r="A107" s="1940" t="s">
        <v>1580</v>
      </c>
      <c r="B107" s="1941">
        <f aca="true" t="shared" si="30" ref="B107:B114">SUM(C107:E107)</f>
        <v>50000000</v>
      </c>
      <c r="C107" s="1963">
        <v>50000000</v>
      </c>
      <c r="D107" s="286"/>
      <c r="E107" s="358"/>
      <c r="F107" s="1941">
        <v>50000000</v>
      </c>
      <c r="G107" s="1941">
        <v>64853965</v>
      </c>
      <c r="H107" s="1941">
        <v>64853965</v>
      </c>
      <c r="I107" s="1941">
        <v>247690138</v>
      </c>
      <c r="J107" s="1941">
        <v>247690138</v>
      </c>
      <c r="K107" s="1941">
        <v>222690138</v>
      </c>
      <c r="L107" s="1952">
        <f t="shared" si="26"/>
        <v>89.90674388497453</v>
      </c>
      <c r="M107" s="1941"/>
      <c r="N107" s="2004" t="s">
        <v>709</v>
      </c>
      <c r="O107" s="1988">
        <f>SUM(P107:R107)</f>
        <v>75474000</v>
      </c>
      <c r="P107" s="1989">
        <v>65177000</v>
      </c>
      <c r="Q107" s="1990">
        <v>10297000</v>
      </c>
      <c r="R107" s="1991">
        <v>0</v>
      </c>
      <c r="S107" s="1992">
        <v>106654917</v>
      </c>
      <c r="T107" s="1992">
        <v>118598817</v>
      </c>
      <c r="U107" s="1992">
        <v>128263499</v>
      </c>
      <c r="V107" s="1992">
        <v>128263499</v>
      </c>
      <c r="W107" s="1992">
        <v>125462704</v>
      </c>
      <c r="X107" s="1992">
        <v>103014423</v>
      </c>
      <c r="Y107" s="1952">
        <f t="shared" si="27"/>
        <v>82.10760625723482</v>
      </c>
    </row>
    <row r="108" spans="1:25" ht="12.75">
      <c r="A108" s="2005" t="s">
        <v>710</v>
      </c>
      <c r="B108" s="1941">
        <f t="shared" si="30"/>
        <v>500000</v>
      </c>
      <c r="C108" s="1967">
        <v>500000</v>
      </c>
      <c r="D108" s="163"/>
      <c r="E108" s="161"/>
      <c r="F108" s="915">
        <v>500000</v>
      </c>
      <c r="G108" s="915">
        <v>500000</v>
      </c>
      <c r="H108" s="915">
        <v>24418037</v>
      </c>
      <c r="I108" s="915">
        <v>19333100</v>
      </c>
      <c r="J108" s="915">
        <v>19340753</v>
      </c>
      <c r="K108" s="915">
        <v>19340753</v>
      </c>
      <c r="L108" s="1952">
        <f t="shared" si="26"/>
        <v>100</v>
      </c>
      <c r="M108" s="915"/>
      <c r="N108" s="1987" t="s">
        <v>2018</v>
      </c>
      <c r="O108" s="1988">
        <f>SUM(P108:R108)</f>
        <v>20000000</v>
      </c>
      <c r="P108" s="1989">
        <v>20000000</v>
      </c>
      <c r="Q108" s="1990"/>
      <c r="R108" s="2050"/>
      <c r="S108" s="1992">
        <v>44173562</v>
      </c>
      <c r="T108" s="1992">
        <v>70559102</v>
      </c>
      <c r="U108" s="1992">
        <v>73859102</v>
      </c>
      <c r="V108" s="1992">
        <v>79932936</v>
      </c>
      <c r="W108" s="1992">
        <v>79932936</v>
      </c>
      <c r="X108" s="1992">
        <v>36039299</v>
      </c>
      <c r="Y108" s="1952">
        <f t="shared" si="27"/>
        <v>45.086920115132514</v>
      </c>
    </row>
    <row r="109" spans="1:25" ht="12.75">
      <c r="A109" s="2005" t="s">
        <v>511</v>
      </c>
      <c r="B109" s="1941">
        <f t="shared" si="30"/>
        <v>2000000</v>
      </c>
      <c r="C109" s="2049">
        <v>2000000</v>
      </c>
      <c r="D109" s="289"/>
      <c r="E109" s="168"/>
      <c r="F109" s="1955">
        <v>5582008</v>
      </c>
      <c r="G109" s="1955">
        <v>5982008</v>
      </c>
      <c r="H109" s="1955">
        <v>2400000</v>
      </c>
      <c r="I109" s="1955">
        <v>2400000</v>
      </c>
      <c r="J109" s="1955">
        <v>1309009</v>
      </c>
      <c r="K109" s="1955">
        <v>1309009</v>
      </c>
      <c r="L109" s="1952">
        <f t="shared" si="26"/>
        <v>100</v>
      </c>
      <c r="M109" s="1955"/>
      <c r="N109" s="2006" t="s">
        <v>711</v>
      </c>
      <c r="O109" s="1988">
        <f>SUM(P109:R109)</f>
        <v>11101000</v>
      </c>
      <c r="P109" s="1989"/>
      <c r="Q109" s="2072">
        <v>11101000</v>
      </c>
      <c r="R109" s="2073"/>
      <c r="S109" s="1992">
        <v>11101000</v>
      </c>
      <c r="T109" s="1992">
        <v>11101000</v>
      </c>
      <c r="U109" s="1992">
        <v>11101000</v>
      </c>
      <c r="V109" s="1992">
        <v>11101000</v>
      </c>
      <c r="W109" s="1992">
        <v>11101000</v>
      </c>
      <c r="X109" s="1992"/>
      <c r="Y109" s="1952">
        <f t="shared" si="27"/>
        <v>0</v>
      </c>
    </row>
    <row r="110" spans="1:25" ht="12.75">
      <c r="A110" s="1940" t="s">
        <v>860</v>
      </c>
      <c r="B110" s="1941">
        <f t="shared" si="30"/>
        <v>0</v>
      </c>
      <c r="C110" s="2049"/>
      <c r="D110" s="289"/>
      <c r="E110" s="168"/>
      <c r="F110" s="1955"/>
      <c r="G110" s="1955"/>
      <c r="H110" s="1955"/>
      <c r="I110" s="1955"/>
      <c r="J110" s="1955"/>
      <c r="K110" s="1955"/>
      <c r="L110" s="1952">
        <v>0</v>
      </c>
      <c r="M110" s="1955"/>
      <c r="N110" s="2006" t="s">
        <v>1345</v>
      </c>
      <c r="O110" s="1988">
        <f>SUM(P110:R110)</f>
        <v>6444000</v>
      </c>
      <c r="P110" s="1989">
        <v>6444000</v>
      </c>
      <c r="Q110" s="2072"/>
      <c r="R110" s="2073"/>
      <c r="S110" s="1992">
        <v>114062511</v>
      </c>
      <c r="T110" s="1992">
        <v>78010882</v>
      </c>
      <c r="U110" s="1992">
        <v>44070200</v>
      </c>
      <c r="V110" s="1992">
        <v>12555349</v>
      </c>
      <c r="W110" s="1992">
        <v>31455105</v>
      </c>
      <c r="X110" s="1992"/>
      <c r="Y110" s="1952">
        <f t="shared" si="27"/>
        <v>0</v>
      </c>
    </row>
    <row r="111" spans="1:25" ht="12.75">
      <c r="A111" s="1950" t="s">
        <v>1581</v>
      </c>
      <c r="B111" s="1941">
        <f t="shared" si="30"/>
        <v>0</v>
      </c>
      <c r="C111" s="2049"/>
      <c r="D111" s="289"/>
      <c r="E111" s="168"/>
      <c r="F111" s="1955"/>
      <c r="G111" s="1955"/>
      <c r="H111" s="1955"/>
      <c r="I111" s="1955"/>
      <c r="J111" s="1955"/>
      <c r="K111" s="1955"/>
      <c r="L111" s="1952">
        <v>0</v>
      </c>
      <c r="M111" s="1955"/>
      <c r="N111" s="2007" t="s">
        <v>712</v>
      </c>
      <c r="O111" s="1969">
        <f>SUM(P111:R111)</f>
        <v>0</v>
      </c>
      <c r="P111" s="1989"/>
      <c r="Q111" s="1971"/>
      <c r="R111" s="1968"/>
      <c r="S111" s="1992"/>
      <c r="T111" s="1992"/>
      <c r="U111" s="1992"/>
      <c r="V111" s="1992"/>
      <c r="W111" s="1992"/>
      <c r="X111" s="1992"/>
      <c r="Y111" s="1952">
        <v>0</v>
      </c>
    </row>
    <row r="112" spans="1:25" ht="25.5">
      <c r="A112" s="2074" t="s">
        <v>1493</v>
      </c>
      <c r="B112" s="1941"/>
      <c r="C112" s="2049"/>
      <c r="D112" s="289"/>
      <c r="E112" s="168"/>
      <c r="F112" s="1955"/>
      <c r="G112" s="1955">
        <v>-8066045</v>
      </c>
      <c r="H112" s="1955">
        <v>-13990046</v>
      </c>
      <c r="I112" s="1955">
        <v>-17182299</v>
      </c>
      <c r="J112" s="1955"/>
      <c r="K112" s="1955"/>
      <c r="L112" s="1952">
        <v>0</v>
      </c>
      <c r="M112" s="1955"/>
      <c r="N112" s="2008" t="s">
        <v>2188</v>
      </c>
      <c r="O112" s="1969"/>
      <c r="P112" s="1989"/>
      <c r="Q112" s="1971"/>
      <c r="R112" s="2050"/>
      <c r="S112" s="1992"/>
      <c r="T112" s="1992"/>
      <c r="U112" s="1992"/>
      <c r="V112" s="1992">
        <v>200000000</v>
      </c>
      <c r="W112" s="1992">
        <v>200000000</v>
      </c>
      <c r="X112" s="1992">
        <v>200000000</v>
      </c>
      <c r="Y112" s="1952">
        <f t="shared" si="27"/>
        <v>100</v>
      </c>
    </row>
    <row r="113" spans="1:25" ht="12.75">
      <c r="A113" s="1950" t="s">
        <v>726</v>
      </c>
      <c r="B113" s="1941">
        <f t="shared" si="30"/>
        <v>50820663</v>
      </c>
      <c r="C113" s="76">
        <v>50820663</v>
      </c>
      <c r="D113" s="163"/>
      <c r="E113" s="161"/>
      <c r="F113" s="915">
        <v>40298137</v>
      </c>
      <c r="G113" s="915">
        <v>35388028</v>
      </c>
      <c r="H113" s="915"/>
      <c r="I113" s="915"/>
      <c r="J113" s="915"/>
      <c r="K113" s="915">
        <v>-83898023</v>
      </c>
      <c r="L113" s="1952">
        <v>0</v>
      </c>
      <c r="M113" s="915"/>
      <c r="N113" s="1987" t="s">
        <v>1999</v>
      </c>
      <c r="O113" s="1969">
        <v>0</v>
      </c>
      <c r="P113" s="1970"/>
      <c r="Q113" s="1971"/>
      <c r="R113" s="2050"/>
      <c r="S113" s="1972">
        <v>462391</v>
      </c>
      <c r="T113" s="1972">
        <v>462391</v>
      </c>
      <c r="U113" s="1972">
        <v>462391</v>
      </c>
      <c r="V113" s="1972">
        <v>462391</v>
      </c>
      <c r="W113" s="1972">
        <v>462391</v>
      </c>
      <c r="X113" s="1972">
        <v>462391</v>
      </c>
      <c r="Y113" s="1952">
        <f t="shared" si="27"/>
        <v>100</v>
      </c>
    </row>
    <row r="114" spans="1:25" ht="12.75">
      <c r="A114" s="1984" t="s">
        <v>465</v>
      </c>
      <c r="B114" s="915">
        <f t="shared" si="30"/>
        <v>9698337</v>
      </c>
      <c r="C114" s="1967">
        <v>9698337</v>
      </c>
      <c r="D114" s="163"/>
      <c r="E114" s="161"/>
      <c r="F114" s="915">
        <v>180074236</v>
      </c>
      <c r="G114" s="915">
        <v>180074236</v>
      </c>
      <c r="H114" s="915">
        <v>180074236</v>
      </c>
      <c r="I114" s="915">
        <v>180074236</v>
      </c>
      <c r="J114" s="915">
        <v>180074236</v>
      </c>
      <c r="K114" s="915">
        <v>180074236</v>
      </c>
      <c r="L114" s="1975">
        <f aca="true" t="shared" si="31" ref="L114:L120">SUM(K114/J114)*100</f>
        <v>100</v>
      </c>
      <c r="M114" s="1958"/>
      <c r="N114" s="1986" t="s">
        <v>1578</v>
      </c>
      <c r="O114" s="1969">
        <v>0</v>
      </c>
      <c r="P114" s="1970"/>
      <c r="Q114" s="1971"/>
      <c r="R114" s="2050"/>
      <c r="S114" s="1972"/>
      <c r="T114" s="1972"/>
      <c r="U114" s="1972"/>
      <c r="V114" s="1972"/>
      <c r="W114" s="1972"/>
      <c r="X114" s="1972"/>
      <c r="Y114" s="1975">
        <v>0</v>
      </c>
    </row>
    <row r="115" spans="1:25" ht="26.25" thickBot="1">
      <c r="A115" s="1993" t="s">
        <v>64</v>
      </c>
      <c r="B115" s="1958"/>
      <c r="C115" s="2012"/>
      <c r="D115" s="2010"/>
      <c r="E115" s="2012"/>
      <c r="F115" s="1958"/>
      <c r="G115" s="1958"/>
      <c r="H115" s="1958"/>
      <c r="I115" s="1958">
        <v>40700000</v>
      </c>
      <c r="J115" s="1958">
        <v>40700000</v>
      </c>
      <c r="K115" s="1958">
        <v>20700000</v>
      </c>
      <c r="L115" s="2070">
        <f t="shared" si="31"/>
        <v>50.859950859950864</v>
      </c>
      <c r="M115" s="1958"/>
      <c r="N115" s="1993" t="s">
        <v>64</v>
      </c>
      <c r="O115" s="2068"/>
      <c r="P115" s="2040"/>
      <c r="Q115" s="2041"/>
      <c r="R115" s="2042"/>
      <c r="S115" s="2000"/>
      <c r="T115" s="2000"/>
      <c r="U115" s="2000"/>
      <c r="V115" s="2000">
        <v>40700000</v>
      </c>
      <c r="W115" s="2000">
        <v>40700000</v>
      </c>
      <c r="X115" s="2000">
        <v>20700000</v>
      </c>
      <c r="Y115" s="1953">
        <f>SUM(X115/W115)*100</f>
        <v>50.859950859950864</v>
      </c>
    </row>
    <row r="116" spans="1:25" ht="13.5" thickBot="1">
      <c r="A116" s="2013" t="s">
        <v>1161</v>
      </c>
      <c r="B116" s="70">
        <f aca="true" t="shared" si="32" ref="B116:H116">SUM(B107:B114)</f>
        <v>113019000</v>
      </c>
      <c r="C116" s="2001">
        <f t="shared" si="32"/>
        <v>113019000</v>
      </c>
      <c r="D116" s="123">
        <f t="shared" si="32"/>
        <v>0</v>
      </c>
      <c r="E116" s="913">
        <f t="shared" si="32"/>
        <v>0</v>
      </c>
      <c r="F116" s="70">
        <f t="shared" si="32"/>
        <v>276454381</v>
      </c>
      <c r="G116" s="70">
        <f t="shared" si="32"/>
        <v>278732192</v>
      </c>
      <c r="H116" s="70">
        <f t="shared" si="32"/>
        <v>257756192</v>
      </c>
      <c r="I116" s="70">
        <f>SUM(I107:I115)</f>
        <v>473015175</v>
      </c>
      <c r="J116" s="70">
        <f>SUM(J107:J115)</f>
        <v>489114136</v>
      </c>
      <c r="K116" s="70">
        <f>SUM(K107:K115)</f>
        <v>360216113</v>
      </c>
      <c r="L116" s="1952">
        <f t="shared" si="31"/>
        <v>73.64663715219223</v>
      </c>
      <c r="M116" s="70"/>
      <c r="N116" s="2014" t="s">
        <v>2170</v>
      </c>
      <c r="O116" s="2003">
        <f>SUM(P116:R116)</f>
        <v>113019000</v>
      </c>
      <c r="P116" s="2071">
        <f aca="true" t="shared" si="33" ref="P116:U116">SUM(P107:P114)</f>
        <v>91621000</v>
      </c>
      <c r="Q116" s="591">
        <f t="shared" si="33"/>
        <v>21398000</v>
      </c>
      <c r="R116" s="782">
        <f t="shared" si="33"/>
        <v>0</v>
      </c>
      <c r="S116" s="2003">
        <f t="shared" si="33"/>
        <v>276454381</v>
      </c>
      <c r="T116" s="2003">
        <f t="shared" si="33"/>
        <v>278732192</v>
      </c>
      <c r="U116" s="2003">
        <f t="shared" si="33"/>
        <v>257756192</v>
      </c>
      <c r="V116" s="2003">
        <f>SUM(V107:V115)</f>
        <v>473015175</v>
      </c>
      <c r="W116" s="2003">
        <f>SUM(W107:W115)</f>
        <v>489114136</v>
      </c>
      <c r="X116" s="2003">
        <f>SUM(X107:X115)</f>
        <v>360216113</v>
      </c>
      <c r="Y116" s="1938">
        <f t="shared" si="27"/>
        <v>73.64663715219223</v>
      </c>
    </row>
    <row r="117" spans="1:25" ht="12.75">
      <c r="A117" s="2016" t="s">
        <v>852</v>
      </c>
      <c r="B117" s="2075">
        <v>0</v>
      </c>
      <c r="C117" s="2076"/>
      <c r="D117" s="2077"/>
      <c r="E117" s="348"/>
      <c r="F117" s="2075"/>
      <c r="G117" s="2075"/>
      <c r="H117" s="2075"/>
      <c r="I117" s="1319">
        <v>405343139</v>
      </c>
      <c r="J117" s="1319">
        <v>390742856</v>
      </c>
      <c r="K117" s="1319">
        <v>390742856</v>
      </c>
      <c r="L117" s="1952">
        <f t="shared" si="31"/>
        <v>100</v>
      </c>
      <c r="M117" s="2078"/>
      <c r="N117" s="2004" t="s">
        <v>852</v>
      </c>
      <c r="O117" s="2079">
        <v>0</v>
      </c>
      <c r="P117" s="2076"/>
      <c r="Q117" s="2077"/>
      <c r="R117" s="348"/>
      <c r="S117" s="2078"/>
      <c r="T117" s="2078"/>
      <c r="U117" s="2078"/>
      <c r="V117" s="1941">
        <v>405343139</v>
      </c>
      <c r="W117" s="1941">
        <v>405343139</v>
      </c>
      <c r="X117" s="1941">
        <v>405343139</v>
      </c>
      <c r="Y117" s="1952">
        <f t="shared" si="27"/>
        <v>100</v>
      </c>
    </row>
    <row r="118" spans="1:25" ht="25.5">
      <c r="A118" s="1984" t="s">
        <v>1163</v>
      </c>
      <c r="B118" s="1941">
        <f>SUM(C118:E118)</f>
        <v>-379030000</v>
      </c>
      <c r="C118" s="1963">
        <v>-379030000</v>
      </c>
      <c r="D118" s="286"/>
      <c r="E118" s="358"/>
      <c r="F118" s="1941">
        <v>-392310045</v>
      </c>
      <c r="G118" s="1941">
        <v>-392819840</v>
      </c>
      <c r="H118" s="1941">
        <v>-403993443</v>
      </c>
      <c r="I118" s="1941">
        <v>-405343139</v>
      </c>
      <c r="J118" s="1941">
        <v>-390742856</v>
      </c>
      <c r="K118" s="1941">
        <v>-390742856</v>
      </c>
      <c r="L118" s="1952">
        <f t="shared" si="31"/>
        <v>100</v>
      </c>
      <c r="M118" s="1941"/>
      <c r="N118" s="1987" t="s">
        <v>1076</v>
      </c>
      <c r="O118" s="1988">
        <f>SUM(P118:R118)</f>
        <v>-379030000</v>
      </c>
      <c r="P118" s="1989">
        <v>-379030000</v>
      </c>
      <c r="Q118" s="1990"/>
      <c r="R118" s="1991"/>
      <c r="S118" s="1992">
        <v>-392310045</v>
      </c>
      <c r="T118" s="1992">
        <v>-392819840</v>
      </c>
      <c r="U118" s="1992">
        <v>-403993443</v>
      </c>
      <c r="V118" s="1992">
        <v>-405343139</v>
      </c>
      <c r="W118" s="1992">
        <v>-405343139</v>
      </c>
      <c r="X118" s="1992">
        <v>-405343139</v>
      </c>
      <c r="Y118" s="1952">
        <f t="shared" si="27"/>
        <v>100</v>
      </c>
    </row>
    <row r="119" spans="1:25" ht="12.75">
      <c r="A119" s="2017" t="s">
        <v>505</v>
      </c>
      <c r="B119" s="915">
        <f>SUM(C119:E119)</f>
        <v>-9698337</v>
      </c>
      <c r="C119" s="2049">
        <v>-9698337</v>
      </c>
      <c r="D119" s="289"/>
      <c r="E119" s="168"/>
      <c r="F119" s="1955">
        <v>-190063496</v>
      </c>
      <c r="G119" s="1955">
        <v>-190063496</v>
      </c>
      <c r="H119" s="1955">
        <v>-190063496</v>
      </c>
      <c r="I119" s="1955">
        <v>-190063496</v>
      </c>
      <c r="J119" s="1955">
        <v>-190063496</v>
      </c>
      <c r="K119" s="1955">
        <v>-190063496</v>
      </c>
      <c r="L119" s="1952">
        <f t="shared" si="31"/>
        <v>100</v>
      </c>
      <c r="M119" s="1955"/>
      <c r="N119" s="2007" t="s">
        <v>714</v>
      </c>
      <c r="O119" s="1969">
        <f>SUM(P119:R119)</f>
        <v>0</v>
      </c>
      <c r="P119" s="1970"/>
      <c r="Q119" s="1971"/>
      <c r="R119" s="2050"/>
      <c r="S119" s="1972">
        <v>9989260</v>
      </c>
      <c r="T119" s="1972">
        <v>9989260</v>
      </c>
      <c r="U119" s="1972">
        <v>9989260</v>
      </c>
      <c r="V119" s="1972">
        <v>9989260</v>
      </c>
      <c r="W119" s="1972">
        <v>9989260</v>
      </c>
      <c r="X119" s="1972">
        <v>9989260</v>
      </c>
      <c r="Y119" s="1952">
        <f t="shared" si="27"/>
        <v>100</v>
      </c>
    </row>
    <row r="120" spans="1:25" ht="12.75">
      <c r="A120" s="2017" t="s">
        <v>505</v>
      </c>
      <c r="B120" s="915">
        <f>SUM(C120:E120)</f>
        <v>9698337</v>
      </c>
      <c r="C120" s="1967">
        <v>9698337</v>
      </c>
      <c r="D120" s="163"/>
      <c r="E120" s="161"/>
      <c r="F120" s="915">
        <v>190063496</v>
      </c>
      <c r="G120" s="915">
        <v>190063496</v>
      </c>
      <c r="H120" s="915">
        <v>190063496</v>
      </c>
      <c r="I120" s="915">
        <v>190063496</v>
      </c>
      <c r="J120" s="915">
        <v>190063496</v>
      </c>
      <c r="K120" s="915">
        <v>190063496</v>
      </c>
      <c r="L120" s="1952">
        <f t="shared" si="31"/>
        <v>100</v>
      </c>
      <c r="M120" s="915"/>
      <c r="N120" s="1693" t="s">
        <v>1082</v>
      </c>
      <c r="O120" s="1969">
        <f>SUM(P120:R120)</f>
        <v>0</v>
      </c>
      <c r="P120" s="1970"/>
      <c r="Q120" s="1971"/>
      <c r="R120" s="2050"/>
      <c r="S120" s="1972">
        <v>-9989260</v>
      </c>
      <c r="T120" s="1972">
        <v>-9989260</v>
      </c>
      <c r="U120" s="1972">
        <v>-9989260</v>
      </c>
      <c r="V120" s="1972">
        <v>-9989260</v>
      </c>
      <c r="W120" s="1972">
        <v>-9989260</v>
      </c>
      <c r="X120" s="1972">
        <v>-9989260</v>
      </c>
      <c r="Y120" s="1952">
        <f t="shared" si="27"/>
        <v>100</v>
      </c>
    </row>
    <row r="121" spans="1:25" ht="12.75">
      <c r="A121" s="2017" t="s">
        <v>1165</v>
      </c>
      <c r="B121" s="915"/>
      <c r="C121" s="1967"/>
      <c r="D121" s="163"/>
      <c r="E121" s="161"/>
      <c r="F121" s="915"/>
      <c r="G121" s="915"/>
      <c r="H121" s="915"/>
      <c r="I121" s="915"/>
      <c r="J121" s="915"/>
      <c r="K121" s="915"/>
      <c r="L121" s="1952">
        <v>0</v>
      </c>
      <c r="M121" s="915"/>
      <c r="N121" s="2080"/>
      <c r="O121" s="1969"/>
      <c r="P121" s="1970"/>
      <c r="Q121" s="1971"/>
      <c r="R121" s="2050"/>
      <c r="S121" s="1972"/>
      <c r="T121" s="1972"/>
      <c r="U121" s="1972"/>
      <c r="V121" s="1972"/>
      <c r="W121" s="1972"/>
      <c r="X121" s="1972"/>
      <c r="Y121" s="1952">
        <v>0</v>
      </c>
    </row>
    <row r="122" spans="1:25" ht="25.5">
      <c r="A122" s="2017" t="s">
        <v>505</v>
      </c>
      <c r="B122" s="915"/>
      <c r="C122" s="1967"/>
      <c r="D122" s="163"/>
      <c r="E122" s="161"/>
      <c r="F122" s="915"/>
      <c r="G122" s="915"/>
      <c r="H122" s="915"/>
      <c r="I122" s="915"/>
      <c r="J122" s="915"/>
      <c r="K122" s="915"/>
      <c r="L122" s="1975">
        <v>0</v>
      </c>
      <c r="M122" s="1941"/>
      <c r="N122" s="2081" t="s">
        <v>2188</v>
      </c>
      <c r="O122" s="1969"/>
      <c r="P122" s="1970"/>
      <c r="Q122" s="1971"/>
      <c r="R122" s="2050"/>
      <c r="S122" s="1972"/>
      <c r="T122" s="1972"/>
      <c r="U122" s="1972"/>
      <c r="V122" s="1972">
        <v>-200000000</v>
      </c>
      <c r="W122" s="1972">
        <v>-200000000</v>
      </c>
      <c r="X122" s="1972">
        <v>-200000000</v>
      </c>
      <c r="Y122" s="1975">
        <f t="shared" si="27"/>
        <v>100</v>
      </c>
    </row>
    <row r="123" spans="1:25" ht="12.75">
      <c r="A123" s="1984" t="s">
        <v>1983</v>
      </c>
      <c r="B123" s="915">
        <v>0</v>
      </c>
      <c r="C123" s="1967"/>
      <c r="D123" s="163"/>
      <c r="E123" s="161"/>
      <c r="F123" s="915">
        <v>40700000</v>
      </c>
      <c r="G123" s="915">
        <v>40700000</v>
      </c>
      <c r="H123" s="915">
        <v>40700000</v>
      </c>
      <c r="I123" s="915">
        <v>40700000</v>
      </c>
      <c r="J123" s="915">
        <v>40700000</v>
      </c>
      <c r="K123" s="915">
        <v>20700000</v>
      </c>
      <c r="L123" s="2082">
        <f aca="true" t="shared" si="34" ref="L123:L128">SUM(K123/J123)*100</f>
        <v>50.859950859950864</v>
      </c>
      <c r="M123" s="1958"/>
      <c r="N123" s="2016" t="s">
        <v>1983</v>
      </c>
      <c r="O123" s="1988">
        <v>0</v>
      </c>
      <c r="P123" s="1989"/>
      <c r="Q123" s="1990"/>
      <c r="R123" s="1991"/>
      <c r="S123" s="1992">
        <v>40700000</v>
      </c>
      <c r="T123" s="1992">
        <v>40700000</v>
      </c>
      <c r="U123" s="1992">
        <v>40700000</v>
      </c>
      <c r="V123" s="1992">
        <v>240700000</v>
      </c>
      <c r="W123" s="1992">
        <v>240700000</v>
      </c>
      <c r="X123" s="1992">
        <v>220700000</v>
      </c>
      <c r="Y123" s="1952">
        <f aca="true" t="shared" si="35" ref="Y123:Y128">SUM(X123/W123)*100</f>
        <v>91.69090153718321</v>
      </c>
    </row>
    <row r="124" spans="1:25" ht="26.25" thickBot="1">
      <c r="A124" s="1993" t="s">
        <v>64</v>
      </c>
      <c r="B124" s="1958"/>
      <c r="C124" s="2012"/>
      <c r="D124" s="2010"/>
      <c r="E124" s="2012"/>
      <c r="F124" s="1958"/>
      <c r="G124" s="1958"/>
      <c r="H124" s="1958"/>
      <c r="I124" s="1958">
        <v>-40700000</v>
      </c>
      <c r="J124" s="1958">
        <v>-40700000</v>
      </c>
      <c r="K124" s="1958">
        <v>-20700000</v>
      </c>
      <c r="L124" s="2070">
        <f t="shared" si="34"/>
        <v>50.859950859950864</v>
      </c>
      <c r="M124" s="1958"/>
      <c r="N124" s="1993" t="s">
        <v>64</v>
      </c>
      <c r="O124" s="2068"/>
      <c r="P124" s="1998"/>
      <c r="Q124" s="1998"/>
      <c r="R124" s="1998"/>
      <c r="S124" s="2000"/>
      <c r="T124" s="2000"/>
      <c r="U124" s="2000"/>
      <c r="V124" s="2000">
        <v>-40700000</v>
      </c>
      <c r="W124" s="2000">
        <v>-40700000</v>
      </c>
      <c r="X124" s="2000">
        <v>-20700000</v>
      </c>
      <c r="Y124" s="1953">
        <f t="shared" si="35"/>
        <v>50.859950859950864</v>
      </c>
    </row>
    <row r="125" spans="1:25" ht="13.5" thickBot="1">
      <c r="A125" s="2013" t="s">
        <v>853</v>
      </c>
      <c r="B125" s="70">
        <f aca="true" t="shared" si="36" ref="B125:H125">SUM(B117:B123)</f>
        <v>-379030000</v>
      </c>
      <c r="C125" s="2001">
        <f t="shared" si="36"/>
        <v>-379030000</v>
      </c>
      <c r="D125" s="123">
        <f t="shared" si="36"/>
        <v>0</v>
      </c>
      <c r="E125" s="913">
        <f t="shared" si="36"/>
        <v>0</v>
      </c>
      <c r="F125" s="70">
        <f t="shared" si="36"/>
        <v>-351610045</v>
      </c>
      <c r="G125" s="70">
        <f t="shared" si="36"/>
        <v>-352119840</v>
      </c>
      <c r="H125" s="70">
        <f t="shared" si="36"/>
        <v>-363293443</v>
      </c>
      <c r="I125" s="70">
        <f>SUM(I117:I124)</f>
        <v>0</v>
      </c>
      <c r="J125" s="70">
        <f>SUM(J117:J124)</f>
        <v>0</v>
      </c>
      <c r="K125" s="70">
        <f>SUM(K117:K124)</f>
        <v>0</v>
      </c>
      <c r="L125" s="1952">
        <v>0</v>
      </c>
      <c r="M125" s="70"/>
      <c r="N125" s="2019" t="s">
        <v>1156</v>
      </c>
      <c r="O125" s="2003">
        <f aca="true" t="shared" si="37" ref="O125:U125">SUM(O117:O123)</f>
        <v>-379030000</v>
      </c>
      <c r="P125" s="2003">
        <f t="shared" si="37"/>
        <v>-379030000</v>
      </c>
      <c r="Q125" s="2003">
        <f t="shared" si="37"/>
        <v>0</v>
      </c>
      <c r="R125" s="2003">
        <f t="shared" si="37"/>
        <v>0</v>
      </c>
      <c r="S125" s="2003">
        <f t="shared" si="37"/>
        <v>-351610045</v>
      </c>
      <c r="T125" s="2003">
        <f t="shared" si="37"/>
        <v>-352119840</v>
      </c>
      <c r="U125" s="2003">
        <f t="shared" si="37"/>
        <v>-363293443</v>
      </c>
      <c r="V125" s="2003">
        <f>SUM(V117:V124)</f>
        <v>0</v>
      </c>
      <c r="W125" s="2003">
        <f>SUM(W117:W124)</f>
        <v>0</v>
      </c>
      <c r="X125" s="2003">
        <f>SUM(X117:X124)</f>
        <v>0</v>
      </c>
      <c r="Y125" s="2083">
        <v>0</v>
      </c>
    </row>
    <row r="126" spans="1:25" s="78" customFormat="1" ht="13.5" thickBot="1">
      <c r="A126" s="2084" t="s">
        <v>1157</v>
      </c>
      <c r="B126" s="70">
        <f>B106+B116+B125</f>
        <v>365195000</v>
      </c>
      <c r="C126" s="913">
        <f>C106+C116+C125</f>
        <v>353481000</v>
      </c>
      <c r="D126" s="784"/>
      <c r="E126" s="784"/>
      <c r="F126" s="70">
        <f aca="true" t="shared" si="38" ref="F126:K126">F106+F116+F125</f>
        <v>581267124</v>
      </c>
      <c r="G126" s="70">
        <f t="shared" si="38"/>
        <v>642186887</v>
      </c>
      <c r="H126" s="70">
        <f t="shared" si="38"/>
        <v>658232452</v>
      </c>
      <c r="I126" s="70">
        <f t="shared" si="38"/>
        <v>1245062068</v>
      </c>
      <c r="J126" s="70">
        <f t="shared" si="38"/>
        <v>1301522627</v>
      </c>
      <c r="K126" s="70">
        <f t="shared" si="38"/>
        <v>1253748801</v>
      </c>
      <c r="L126" s="1938">
        <f t="shared" si="34"/>
        <v>96.32938951586894</v>
      </c>
      <c r="M126" s="70"/>
      <c r="N126" s="2019" t="s">
        <v>1159</v>
      </c>
      <c r="O126" s="2021">
        <f aca="true" t="shared" si="39" ref="O126:V126">SUM(O106+O116+O125)</f>
        <v>365195000</v>
      </c>
      <c r="P126" s="2021">
        <f t="shared" si="39"/>
        <v>257795000</v>
      </c>
      <c r="Q126" s="2021">
        <f t="shared" si="39"/>
        <v>101716000</v>
      </c>
      <c r="R126" s="2021">
        <f t="shared" si="39"/>
        <v>5684000</v>
      </c>
      <c r="S126" s="2021">
        <f t="shared" si="39"/>
        <v>581267124</v>
      </c>
      <c r="T126" s="2021">
        <f t="shared" si="39"/>
        <v>669484583</v>
      </c>
      <c r="U126" s="2021">
        <f t="shared" si="39"/>
        <v>658232452</v>
      </c>
      <c r="V126" s="2021">
        <f t="shared" si="39"/>
        <v>1245062068</v>
      </c>
      <c r="W126" s="2021">
        <f>SUM(W106+W116+W125)</f>
        <v>1301522627</v>
      </c>
      <c r="X126" s="2021">
        <f>SUM(X106+X116+X125)</f>
        <v>1085633440</v>
      </c>
      <c r="Y126" s="1938">
        <f t="shared" si="35"/>
        <v>83.41256751735288</v>
      </c>
    </row>
    <row r="127" spans="1:25" ht="13.5" thickBot="1">
      <c r="A127" s="2085" t="s">
        <v>1075</v>
      </c>
      <c r="B127" s="2086">
        <v>0</v>
      </c>
      <c r="C127" s="2087"/>
      <c r="D127" s="2088"/>
      <c r="E127" s="2088"/>
      <c r="F127" s="2089"/>
      <c r="G127" s="2089"/>
      <c r="H127" s="2089"/>
      <c r="I127" s="2089">
        <v>-405343139</v>
      </c>
      <c r="J127" s="2089">
        <v>-390742856</v>
      </c>
      <c r="K127" s="2089">
        <v>-390742856</v>
      </c>
      <c r="L127" s="1952">
        <f t="shared" si="34"/>
        <v>100</v>
      </c>
      <c r="M127" s="2089"/>
      <c r="N127" s="2085" t="s">
        <v>1075</v>
      </c>
      <c r="O127" s="2090">
        <v>0</v>
      </c>
      <c r="P127" s="2091"/>
      <c r="Q127" s="2045"/>
      <c r="R127" s="2092"/>
      <c r="S127" s="2047"/>
      <c r="T127" s="2047"/>
      <c r="U127" s="2047"/>
      <c r="V127" s="2047">
        <v>-405343139</v>
      </c>
      <c r="W127" s="2047">
        <v>-390742856</v>
      </c>
      <c r="X127" s="2047">
        <v>-390742856</v>
      </c>
      <c r="Y127" s="1952">
        <f t="shared" si="35"/>
        <v>100</v>
      </c>
    </row>
    <row r="128" spans="1:25" ht="13.5" thickBot="1">
      <c r="A128" s="2033" t="s">
        <v>1158</v>
      </c>
      <c r="B128" s="2093">
        <f aca="true" t="shared" si="40" ref="B128:I128">SUM(B126:B127)</f>
        <v>365195000</v>
      </c>
      <c r="C128" s="2094">
        <f t="shared" si="40"/>
        <v>353481000</v>
      </c>
      <c r="D128" s="2095">
        <f t="shared" si="40"/>
        <v>0</v>
      </c>
      <c r="E128" s="2095">
        <f t="shared" si="40"/>
        <v>0</v>
      </c>
      <c r="F128" s="2093">
        <f t="shared" si="40"/>
        <v>581267124</v>
      </c>
      <c r="G128" s="2093">
        <f t="shared" si="40"/>
        <v>642186887</v>
      </c>
      <c r="H128" s="2093">
        <f t="shared" si="40"/>
        <v>658232452</v>
      </c>
      <c r="I128" s="2093">
        <f t="shared" si="40"/>
        <v>839718929</v>
      </c>
      <c r="J128" s="2093">
        <f>SUM(J126:J127)</f>
        <v>910779771</v>
      </c>
      <c r="K128" s="2093">
        <f>SUM(K126:K127)</f>
        <v>863005945</v>
      </c>
      <c r="L128" s="1938">
        <f t="shared" si="34"/>
        <v>94.75462372780345</v>
      </c>
      <c r="M128" s="2093"/>
      <c r="N128" s="2019" t="s">
        <v>716</v>
      </c>
      <c r="O128" s="2093">
        <f aca="true" t="shared" si="41" ref="O128:V128">SUM(O126:O127)</f>
        <v>365195000</v>
      </c>
      <c r="P128" s="2093">
        <f t="shared" si="41"/>
        <v>257795000</v>
      </c>
      <c r="Q128" s="2093">
        <f t="shared" si="41"/>
        <v>101716000</v>
      </c>
      <c r="R128" s="2093">
        <f t="shared" si="41"/>
        <v>5684000</v>
      </c>
      <c r="S128" s="2093">
        <f t="shared" si="41"/>
        <v>581267124</v>
      </c>
      <c r="T128" s="2093">
        <f t="shared" si="41"/>
        <v>669484583</v>
      </c>
      <c r="U128" s="2093">
        <f t="shared" si="41"/>
        <v>658232452</v>
      </c>
      <c r="V128" s="2093">
        <f t="shared" si="41"/>
        <v>839718929</v>
      </c>
      <c r="W128" s="2093">
        <f>SUM(W126:W127)</f>
        <v>910779771</v>
      </c>
      <c r="X128" s="2093">
        <f>SUM(X126:X127)</f>
        <v>694890584</v>
      </c>
      <c r="Y128" s="1938">
        <f t="shared" si="35"/>
        <v>76.29622507283376</v>
      </c>
    </row>
    <row r="130" spans="1:25" ht="12.75">
      <c r="A130" s="1919" t="s">
        <v>1650</v>
      </c>
      <c r="B130" s="1919"/>
      <c r="C130" s="1919"/>
      <c r="D130" s="1919"/>
      <c r="E130" s="1919"/>
      <c r="F130" s="1919"/>
      <c r="G130" s="1919"/>
      <c r="H130" s="1919"/>
      <c r="I130" s="1919"/>
      <c r="J130" s="1919"/>
      <c r="K130" s="1919"/>
      <c r="L130" s="1919"/>
      <c r="M130" s="1919"/>
      <c r="N130" s="1919"/>
      <c r="O130" s="285"/>
      <c r="P130" s="1919"/>
      <c r="Q130" s="1919"/>
      <c r="R130" s="1919"/>
      <c r="Y130" s="1919"/>
    </row>
    <row r="131" spans="1:25" ht="12.75">
      <c r="A131" s="344"/>
      <c r="B131" s="344"/>
      <c r="C131" s="344"/>
      <c r="D131" s="344"/>
      <c r="E131" s="344"/>
      <c r="F131" s="344"/>
      <c r="G131" s="344"/>
      <c r="H131" s="344"/>
      <c r="I131" s="344"/>
      <c r="J131" s="344"/>
      <c r="K131" s="344"/>
      <c r="L131" s="344"/>
      <c r="M131" s="344"/>
      <c r="N131" s="344"/>
      <c r="O131" s="1920"/>
      <c r="P131" s="344"/>
      <c r="Q131" s="344"/>
      <c r="R131" s="344"/>
      <c r="Y131" s="344"/>
    </row>
    <row r="132" spans="1:25" s="603" customFormat="1" ht="12.75">
      <c r="A132" s="1923" t="s">
        <v>449</v>
      </c>
      <c r="B132" s="1923"/>
      <c r="C132" s="1923"/>
      <c r="D132" s="1923"/>
      <c r="E132" s="1923"/>
      <c r="F132" s="1923"/>
      <c r="G132" s="1923"/>
      <c r="H132" s="1923"/>
      <c r="I132" s="1923"/>
      <c r="J132" s="1923"/>
      <c r="K132" s="1923"/>
      <c r="L132" s="1923"/>
      <c r="M132" s="1923"/>
      <c r="N132" s="1923"/>
      <c r="O132" s="1923"/>
      <c r="P132" s="1923"/>
      <c r="Q132" s="1923"/>
      <c r="R132" s="1923"/>
      <c r="S132" s="65"/>
      <c r="T132" s="65"/>
      <c r="U132" s="65"/>
      <c r="V132" s="65"/>
      <c r="W132" s="65"/>
      <c r="X132" s="65"/>
      <c r="Y132" s="1923"/>
    </row>
    <row r="133" spans="1:25" ht="13.5" thickBot="1">
      <c r="A133" s="1309"/>
      <c r="B133" s="1309"/>
      <c r="C133" s="1309"/>
      <c r="D133" s="1309"/>
      <c r="E133" s="1309"/>
      <c r="F133" s="1921"/>
      <c r="G133" s="1921"/>
      <c r="H133" s="1921"/>
      <c r="I133" s="1921"/>
      <c r="J133" s="1921"/>
      <c r="K133" s="1921"/>
      <c r="L133" s="1921"/>
      <c r="M133" s="1921"/>
      <c r="N133" s="1309"/>
      <c r="O133" s="1309"/>
      <c r="P133" s="1309"/>
      <c r="Q133" s="1309"/>
      <c r="R133" s="1309"/>
      <c r="S133" s="413"/>
      <c r="T133" s="413"/>
      <c r="U133" s="413"/>
      <c r="V133" s="413"/>
      <c r="W133" s="413"/>
      <c r="X133" s="413" t="s">
        <v>847</v>
      </c>
      <c r="Y133" s="1921"/>
    </row>
    <row r="134" spans="1:25" s="1" customFormat="1" ht="13.5" thickBot="1">
      <c r="A134" s="1310" t="s">
        <v>689</v>
      </c>
      <c r="B134" s="2219" t="s">
        <v>826</v>
      </c>
      <c r="C134" s="2220"/>
      <c r="D134" s="2220"/>
      <c r="E134" s="2221"/>
      <c r="F134" s="1926">
        <v>42551</v>
      </c>
      <c r="G134" s="1925">
        <v>42643</v>
      </c>
      <c r="H134" s="1926">
        <v>42704</v>
      </c>
      <c r="I134" s="1926">
        <v>42735</v>
      </c>
      <c r="J134" s="1926">
        <v>42735</v>
      </c>
      <c r="K134" s="1926">
        <v>42735</v>
      </c>
      <c r="L134" s="1926">
        <v>42735</v>
      </c>
      <c r="M134" s="1926"/>
      <c r="N134" s="1310" t="s">
        <v>1336</v>
      </c>
      <c r="O134" s="2219" t="s">
        <v>826</v>
      </c>
      <c r="P134" s="2220"/>
      <c r="Q134" s="2220"/>
      <c r="R134" s="2221"/>
      <c r="S134" s="1926">
        <v>42551</v>
      </c>
      <c r="T134" s="1926">
        <v>42643</v>
      </c>
      <c r="U134" s="1926">
        <v>42704</v>
      </c>
      <c r="V134" s="1926">
        <v>42735</v>
      </c>
      <c r="W134" s="1926">
        <v>42735</v>
      </c>
      <c r="X134" s="1926">
        <v>42735</v>
      </c>
      <c r="Y134" s="1926">
        <v>42735</v>
      </c>
    </row>
    <row r="135" spans="1:25" ht="39" thickBot="1">
      <c r="A135" s="1927" t="s">
        <v>690</v>
      </c>
      <c r="B135" s="86" t="s">
        <v>691</v>
      </c>
      <c r="C135" s="1934" t="s">
        <v>692</v>
      </c>
      <c r="D135" s="1929" t="s">
        <v>693</v>
      </c>
      <c r="E135" s="1930" t="s">
        <v>694</v>
      </c>
      <c r="F135" s="1932" t="s">
        <v>1583</v>
      </c>
      <c r="G135" s="1931" t="s">
        <v>953</v>
      </c>
      <c r="H135" s="1932" t="s">
        <v>1400</v>
      </c>
      <c r="I135" s="1932" t="s">
        <v>1136</v>
      </c>
      <c r="J135" s="1932" t="s">
        <v>1079</v>
      </c>
      <c r="K135" s="1932" t="s">
        <v>281</v>
      </c>
      <c r="L135" s="1932" t="s">
        <v>281</v>
      </c>
      <c r="M135" s="1932"/>
      <c r="N135" s="2096" t="s">
        <v>690</v>
      </c>
      <c r="O135" s="86" t="s">
        <v>691</v>
      </c>
      <c r="P135" s="1934" t="s">
        <v>692</v>
      </c>
      <c r="Q135" s="1929" t="s">
        <v>693</v>
      </c>
      <c r="R135" s="1935" t="s">
        <v>1166</v>
      </c>
      <c r="S135" s="1932" t="s">
        <v>1583</v>
      </c>
      <c r="T135" s="1932" t="s">
        <v>953</v>
      </c>
      <c r="U135" s="1932" t="s">
        <v>1400</v>
      </c>
      <c r="V135" s="1932" t="s">
        <v>1136</v>
      </c>
      <c r="W135" s="1932" t="s">
        <v>1079</v>
      </c>
      <c r="X135" s="1932" t="s">
        <v>281</v>
      </c>
      <c r="Y135" s="1932" t="s">
        <v>281</v>
      </c>
    </row>
    <row r="136" spans="1:25" ht="13.5" thickBot="1">
      <c r="A136" s="1936" t="s">
        <v>1579</v>
      </c>
      <c r="B136" s="70">
        <f>SUM(C136:E136)</f>
        <v>0</v>
      </c>
      <c r="C136" s="409">
        <f aca="true" t="shared" si="42" ref="C136:H136">SUM(C137:C140)</f>
        <v>0</v>
      </c>
      <c r="D136" s="123">
        <f t="shared" si="42"/>
        <v>0</v>
      </c>
      <c r="E136" s="784">
        <f t="shared" si="42"/>
        <v>0</v>
      </c>
      <c r="F136" s="70">
        <f t="shared" si="42"/>
        <v>0</v>
      </c>
      <c r="G136" s="2001">
        <f t="shared" si="42"/>
        <v>0</v>
      </c>
      <c r="H136" s="2001">
        <f t="shared" si="42"/>
        <v>0</v>
      </c>
      <c r="I136" s="2001">
        <f>SUM(I137:I140)</f>
        <v>997011</v>
      </c>
      <c r="J136" s="2001">
        <f>SUM(J137:J140)</f>
        <v>1011351</v>
      </c>
      <c r="K136" s="2001">
        <f>SUM(K137:K140)</f>
        <v>1011351</v>
      </c>
      <c r="L136" s="1938">
        <f>SUM(K136/J136)*100</f>
        <v>100</v>
      </c>
      <c r="M136" s="70"/>
      <c r="N136" s="2097" t="s">
        <v>473</v>
      </c>
      <c r="O136" s="1997">
        <f aca="true" t="shared" si="43" ref="O136:O168">SUM(P136:R136)</f>
        <v>65278000</v>
      </c>
      <c r="P136" s="2040">
        <v>65278000</v>
      </c>
      <c r="Q136" s="2041"/>
      <c r="R136" s="2098"/>
      <c r="S136" s="2098">
        <v>66478000</v>
      </c>
      <c r="T136" s="2098">
        <v>66478000</v>
      </c>
      <c r="U136" s="2098">
        <v>69176798</v>
      </c>
      <c r="V136" s="2098">
        <v>69896555</v>
      </c>
      <c r="W136" s="2098">
        <v>68750256</v>
      </c>
      <c r="X136" s="2098">
        <v>68750256</v>
      </c>
      <c r="Y136" s="1938">
        <f>SUM(X136/W136)*100</f>
        <v>100</v>
      </c>
    </row>
    <row r="137" spans="1:25" ht="13.5" thickBot="1">
      <c r="A137" s="1940" t="s">
        <v>1407</v>
      </c>
      <c r="B137" s="1962">
        <f>SUM(C137:E137)</f>
        <v>0</v>
      </c>
      <c r="C137" s="1963"/>
      <c r="D137" s="286"/>
      <c r="E137" s="2099"/>
      <c r="F137" s="1962"/>
      <c r="G137" s="2100"/>
      <c r="H137" s="2100"/>
      <c r="I137" s="2100"/>
      <c r="J137" s="2100"/>
      <c r="K137" s="2100"/>
      <c r="L137" s="1952">
        <v>0</v>
      </c>
      <c r="M137" s="2021"/>
      <c r="N137" s="2101" t="s">
        <v>1584</v>
      </c>
      <c r="O137" s="2003">
        <f t="shared" si="43"/>
        <v>16780000</v>
      </c>
      <c r="P137" s="2044">
        <v>16780000</v>
      </c>
      <c r="Q137" s="2045"/>
      <c r="R137" s="2102"/>
      <c r="S137" s="2102">
        <v>17104000</v>
      </c>
      <c r="T137" s="2102">
        <v>17104000</v>
      </c>
      <c r="U137" s="2102">
        <v>17926278</v>
      </c>
      <c r="V137" s="2102">
        <v>18161054</v>
      </c>
      <c r="W137" s="2102">
        <v>18414340</v>
      </c>
      <c r="X137" s="2102">
        <v>18414340</v>
      </c>
      <c r="Y137" s="1952">
        <f>SUM(X137/W137)*100</f>
        <v>100</v>
      </c>
    </row>
    <row r="138" spans="1:25" ht="13.5" thickBot="1">
      <c r="A138" s="1950" t="s">
        <v>695</v>
      </c>
      <c r="B138" s="1314">
        <f>SUM(C138:E138)</f>
        <v>0</v>
      </c>
      <c r="C138" s="1967"/>
      <c r="D138" s="163"/>
      <c r="E138" s="1321"/>
      <c r="F138" s="1314"/>
      <c r="G138" s="2103"/>
      <c r="H138" s="2103"/>
      <c r="I138" s="2103"/>
      <c r="J138" s="2103"/>
      <c r="K138" s="2103"/>
      <c r="L138" s="1952">
        <v>0</v>
      </c>
      <c r="M138" s="1314"/>
      <c r="N138" s="2104" t="s">
        <v>475</v>
      </c>
      <c r="O138" s="1997">
        <f t="shared" si="43"/>
        <v>26549000</v>
      </c>
      <c r="P138" s="2040">
        <v>26549000</v>
      </c>
      <c r="Q138" s="2041"/>
      <c r="R138" s="2098"/>
      <c r="S138" s="2098">
        <v>26549000</v>
      </c>
      <c r="T138" s="2098">
        <v>26549000</v>
      </c>
      <c r="U138" s="2098">
        <v>26549000</v>
      </c>
      <c r="V138" s="2098">
        <v>26608944</v>
      </c>
      <c r="W138" s="2098">
        <v>23299586</v>
      </c>
      <c r="X138" s="2098">
        <v>22427162</v>
      </c>
      <c r="Y138" s="1952">
        <f>SUM(X138/W138)*100</f>
        <v>96.25562445615986</v>
      </c>
    </row>
    <row r="139" spans="1:25" ht="25.5">
      <c r="A139" s="1950" t="s">
        <v>1582</v>
      </c>
      <c r="B139" s="1314">
        <f>SUM(C139:E139)</f>
        <v>0</v>
      </c>
      <c r="C139" s="1967"/>
      <c r="D139" s="2048"/>
      <c r="E139" s="1321"/>
      <c r="F139" s="1314"/>
      <c r="G139" s="2103"/>
      <c r="H139" s="2103"/>
      <c r="I139" s="2103"/>
      <c r="J139" s="2103"/>
      <c r="K139" s="2103"/>
      <c r="L139" s="1952">
        <v>0</v>
      </c>
      <c r="M139" s="1314"/>
      <c r="N139" s="2105" t="s">
        <v>476</v>
      </c>
      <c r="O139" s="2106">
        <f t="shared" si="43"/>
        <v>0</v>
      </c>
      <c r="P139" s="2107"/>
      <c r="Q139" s="2108"/>
      <c r="R139" s="2109"/>
      <c r="S139" s="2109"/>
      <c r="T139" s="2109"/>
      <c r="U139" s="2109"/>
      <c r="V139" s="2109"/>
      <c r="W139" s="2109"/>
      <c r="X139" s="2109"/>
      <c r="Y139" s="1952">
        <v>0</v>
      </c>
    </row>
    <row r="140" spans="1:25" ht="13.5" thickBot="1">
      <c r="A140" s="1954" t="s">
        <v>851</v>
      </c>
      <c r="B140" s="2110">
        <f>SUM(C140:E140)</f>
        <v>0</v>
      </c>
      <c r="C140" s="2049"/>
      <c r="D140" s="289"/>
      <c r="E140" s="2111"/>
      <c r="F140" s="2110"/>
      <c r="G140" s="2112"/>
      <c r="H140" s="2112"/>
      <c r="I140" s="2112">
        <v>997011</v>
      </c>
      <c r="J140" s="2112">
        <v>1011351</v>
      </c>
      <c r="K140" s="2112">
        <v>1011351</v>
      </c>
      <c r="L140" s="1952">
        <f>SUM(K140/J140)*100</f>
        <v>100</v>
      </c>
      <c r="M140" s="1329"/>
      <c r="N140" s="2104" t="s">
        <v>677</v>
      </c>
      <c r="O140" s="1997">
        <f t="shared" si="43"/>
        <v>0</v>
      </c>
      <c r="P140" s="2040"/>
      <c r="Q140" s="2041"/>
      <c r="R140" s="2098"/>
      <c r="S140" s="2098"/>
      <c r="T140" s="2098"/>
      <c r="U140" s="2098"/>
      <c r="V140" s="2098"/>
      <c r="W140" s="2098"/>
      <c r="X140" s="2098"/>
      <c r="Y140" s="1952">
        <v>0</v>
      </c>
    </row>
    <row r="141" spans="1:25" ht="13.5" thickBot="1">
      <c r="A141" s="126" t="s">
        <v>696</v>
      </c>
      <c r="B141" s="70">
        <f aca="true" t="shared" si="44" ref="B141:H141">SUM(B142:B149)</f>
        <v>0</v>
      </c>
      <c r="C141" s="409">
        <f t="shared" si="44"/>
        <v>0</v>
      </c>
      <c r="D141" s="123">
        <f t="shared" si="44"/>
        <v>0</v>
      </c>
      <c r="E141" s="784">
        <f t="shared" si="44"/>
        <v>0</v>
      </c>
      <c r="F141" s="70">
        <f t="shared" si="44"/>
        <v>0</v>
      </c>
      <c r="G141" s="2001">
        <f t="shared" si="44"/>
        <v>0</v>
      </c>
      <c r="H141" s="2001">
        <f t="shared" si="44"/>
        <v>0</v>
      </c>
      <c r="I141" s="2001">
        <f>SUM(I142:I149)</f>
        <v>0</v>
      </c>
      <c r="J141" s="2001">
        <f>SUM(J142:J149)</f>
        <v>0</v>
      </c>
      <c r="K141" s="2001">
        <f>SUM(K142:K149)</f>
        <v>0</v>
      </c>
      <c r="L141" s="1938">
        <v>0</v>
      </c>
      <c r="M141" s="70"/>
      <c r="N141" s="2113" t="s">
        <v>697</v>
      </c>
      <c r="O141" s="2003">
        <f t="shared" si="43"/>
        <v>0</v>
      </c>
      <c r="P141" s="2044"/>
      <c r="Q141" s="2045"/>
      <c r="R141" s="2102"/>
      <c r="S141" s="2102"/>
      <c r="T141" s="2102"/>
      <c r="U141" s="2102"/>
      <c r="V141" s="2102"/>
      <c r="W141" s="2102"/>
      <c r="X141" s="2102"/>
      <c r="Y141" s="1938">
        <v>0</v>
      </c>
    </row>
    <row r="142" spans="1:25" ht="12.75">
      <c r="A142" s="1960" t="s">
        <v>1139</v>
      </c>
      <c r="B142" s="1962">
        <f aca="true" t="shared" si="45" ref="B142:B150">SUM(C142:E142)</f>
        <v>0</v>
      </c>
      <c r="C142" s="1963"/>
      <c r="D142" s="286"/>
      <c r="E142" s="358"/>
      <c r="F142" s="1941"/>
      <c r="G142" s="1985"/>
      <c r="H142" s="1985"/>
      <c r="I142" s="1985"/>
      <c r="J142" s="1985"/>
      <c r="K142" s="1985"/>
      <c r="L142" s="1952">
        <v>0</v>
      </c>
      <c r="M142" s="1941"/>
      <c r="N142" s="2078"/>
      <c r="O142" s="1988">
        <f t="shared" si="43"/>
        <v>0</v>
      </c>
      <c r="P142" s="1963"/>
      <c r="Q142" s="286"/>
      <c r="R142" s="1964"/>
      <c r="S142" s="1964"/>
      <c r="T142" s="1964"/>
      <c r="U142" s="1964"/>
      <c r="V142" s="1964"/>
      <c r="W142" s="1964"/>
      <c r="X142" s="1964"/>
      <c r="Y142" s="1952">
        <v>0</v>
      </c>
    </row>
    <row r="143" spans="1:25" ht="12.75">
      <c r="A143" s="1965" t="s">
        <v>1140</v>
      </c>
      <c r="B143" s="1314">
        <f t="shared" si="45"/>
        <v>0</v>
      </c>
      <c r="C143" s="1967"/>
      <c r="D143" s="163"/>
      <c r="E143" s="161"/>
      <c r="F143" s="915"/>
      <c r="G143" s="1983"/>
      <c r="H143" s="1983"/>
      <c r="I143" s="1983"/>
      <c r="J143" s="1983"/>
      <c r="K143" s="1983"/>
      <c r="L143" s="1952">
        <v>0</v>
      </c>
      <c r="M143" s="915"/>
      <c r="N143" s="2054"/>
      <c r="O143" s="1988">
        <f t="shared" si="43"/>
        <v>0</v>
      </c>
      <c r="P143" s="1967"/>
      <c r="Q143" s="163"/>
      <c r="R143" s="1968"/>
      <c r="S143" s="1968"/>
      <c r="T143" s="1968"/>
      <c r="U143" s="1968"/>
      <c r="V143" s="1968"/>
      <c r="W143" s="1968"/>
      <c r="X143" s="1968"/>
      <c r="Y143" s="1952">
        <v>0</v>
      </c>
    </row>
    <row r="144" spans="1:25" ht="12.75">
      <c r="A144" s="1950" t="s">
        <v>698</v>
      </c>
      <c r="B144" s="1314">
        <f t="shared" si="45"/>
        <v>0</v>
      </c>
      <c r="C144" s="1967"/>
      <c r="D144" s="163"/>
      <c r="E144" s="161"/>
      <c r="F144" s="915"/>
      <c r="G144" s="1983"/>
      <c r="H144" s="1983"/>
      <c r="I144" s="1983"/>
      <c r="J144" s="1983"/>
      <c r="K144" s="1983"/>
      <c r="L144" s="1952">
        <v>0</v>
      </c>
      <c r="M144" s="915"/>
      <c r="N144" s="2054"/>
      <c r="O144" s="1988">
        <f t="shared" si="43"/>
        <v>0</v>
      </c>
      <c r="P144" s="1970"/>
      <c r="Q144" s="1971"/>
      <c r="R144" s="1968"/>
      <c r="S144" s="1968"/>
      <c r="T144" s="1968"/>
      <c r="U144" s="1968"/>
      <c r="V144" s="1968"/>
      <c r="W144" s="1968"/>
      <c r="X144" s="1968"/>
      <c r="Y144" s="1952">
        <v>0</v>
      </c>
    </row>
    <row r="145" spans="1:25" ht="12.75">
      <c r="A145" s="1950" t="s">
        <v>1585</v>
      </c>
      <c r="B145" s="1314">
        <f t="shared" si="45"/>
        <v>0</v>
      </c>
      <c r="C145" s="1967"/>
      <c r="D145" s="163"/>
      <c r="E145" s="161"/>
      <c r="F145" s="915"/>
      <c r="G145" s="1983"/>
      <c r="H145" s="1983"/>
      <c r="I145" s="1983"/>
      <c r="J145" s="1983"/>
      <c r="K145" s="1983"/>
      <c r="L145" s="1952">
        <v>0</v>
      </c>
      <c r="M145" s="915"/>
      <c r="N145" s="2054"/>
      <c r="O145" s="1988">
        <f t="shared" si="43"/>
        <v>0</v>
      </c>
      <c r="P145" s="1970"/>
      <c r="Q145" s="1971"/>
      <c r="R145" s="1968"/>
      <c r="S145" s="1968"/>
      <c r="T145" s="1968"/>
      <c r="U145" s="1968"/>
      <c r="V145" s="1968"/>
      <c r="W145" s="1968"/>
      <c r="X145" s="1968"/>
      <c r="Y145" s="1952">
        <v>0</v>
      </c>
    </row>
    <row r="146" spans="1:25" ht="12.75">
      <c r="A146" s="1950" t="s">
        <v>1141</v>
      </c>
      <c r="B146" s="1314">
        <f t="shared" si="45"/>
        <v>0</v>
      </c>
      <c r="C146" s="1967"/>
      <c r="D146" s="163"/>
      <c r="E146" s="161"/>
      <c r="F146" s="915"/>
      <c r="G146" s="1983"/>
      <c r="H146" s="1983"/>
      <c r="I146" s="1983"/>
      <c r="J146" s="1983"/>
      <c r="K146" s="1983"/>
      <c r="L146" s="1952">
        <v>0</v>
      </c>
      <c r="M146" s="915"/>
      <c r="N146" s="2054"/>
      <c r="O146" s="1988">
        <f t="shared" si="43"/>
        <v>0</v>
      </c>
      <c r="P146" s="1970"/>
      <c r="Q146" s="1971"/>
      <c r="R146" s="1968"/>
      <c r="S146" s="1968"/>
      <c r="T146" s="1968"/>
      <c r="U146" s="1968"/>
      <c r="V146" s="1968"/>
      <c r="W146" s="1968"/>
      <c r="X146" s="1968"/>
      <c r="Y146" s="1952">
        <v>0</v>
      </c>
    </row>
    <row r="147" spans="1:25" ht="12.75">
      <c r="A147" s="1973" t="s">
        <v>1142</v>
      </c>
      <c r="B147" s="1314">
        <f t="shared" si="45"/>
        <v>0</v>
      </c>
      <c r="C147" s="1967"/>
      <c r="D147" s="163"/>
      <c r="E147" s="161"/>
      <c r="F147" s="915"/>
      <c r="G147" s="1983"/>
      <c r="H147" s="1983"/>
      <c r="I147" s="1983"/>
      <c r="J147" s="1983"/>
      <c r="K147" s="1983"/>
      <c r="L147" s="1952">
        <v>0</v>
      </c>
      <c r="M147" s="915"/>
      <c r="N147" s="2054"/>
      <c r="O147" s="1988">
        <f t="shared" si="43"/>
        <v>0</v>
      </c>
      <c r="P147" s="1970"/>
      <c r="Q147" s="1971"/>
      <c r="R147" s="1968"/>
      <c r="S147" s="1968"/>
      <c r="T147" s="1968"/>
      <c r="U147" s="1968"/>
      <c r="V147" s="1968"/>
      <c r="W147" s="1968"/>
      <c r="X147" s="1968"/>
      <c r="Y147" s="1952">
        <v>0</v>
      </c>
    </row>
    <row r="148" spans="1:25" ht="12.75">
      <c r="A148" s="1973" t="s">
        <v>1143</v>
      </c>
      <c r="B148" s="1314">
        <f t="shared" si="45"/>
        <v>0</v>
      </c>
      <c r="C148" s="1967"/>
      <c r="D148" s="163"/>
      <c r="E148" s="161"/>
      <c r="F148" s="915"/>
      <c r="G148" s="1983"/>
      <c r="H148" s="1983"/>
      <c r="I148" s="1983"/>
      <c r="J148" s="1983"/>
      <c r="K148" s="1983"/>
      <c r="L148" s="1952">
        <v>0</v>
      </c>
      <c r="M148" s="915"/>
      <c r="N148" s="2054"/>
      <c r="O148" s="1988">
        <f t="shared" si="43"/>
        <v>0</v>
      </c>
      <c r="P148" s="1970"/>
      <c r="Q148" s="1971"/>
      <c r="R148" s="1968"/>
      <c r="S148" s="1968"/>
      <c r="T148" s="1968"/>
      <c r="U148" s="1968"/>
      <c r="V148" s="1968"/>
      <c r="W148" s="1968"/>
      <c r="X148" s="1968"/>
      <c r="Y148" s="1952">
        <v>0</v>
      </c>
    </row>
    <row r="149" spans="1:25" ht="12.75">
      <c r="A149" s="1974" t="s">
        <v>1144</v>
      </c>
      <c r="B149" s="1314">
        <f t="shared" si="45"/>
        <v>0</v>
      </c>
      <c r="C149" s="1967"/>
      <c r="D149" s="163"/>
      <c r="E149" s="161"/>
      <c r="F149" s="915"/>
      <c r="G149" s="1983"/>
      <c r="H149" s="1983"/>
      <c r="I149" s="1983"/>
      <c r="J149" s="1983"/>
      <c r="K149" s="1983"/>
      <c r="L149" s="1952">
        <v>0</v>
      </c>
      <c r="M149" s="915"/>
      <c r="N149" s="2054"/>
      <c r="O149" s="1988">
        <f t="shared" si="43"/>
        <v>0</v>
      </c>
      <c r="P149" s="1970"/>
      <c r="Q149" s="1971"/>
      <c r="R149" s="1968"/>
      <c r="S149" s="1968"/>
      <c r="T149" s="1968"/>
      <c r="U149" s="1968"/>
      <c r="V149" s="1968"/>
      <c r="W149" s="1968"/>
      <c r="X149" s="1968"/>
      <c r="Y149" s="1952">
        <v>0</v>
      </c>
    </row>
    <row r="150" spans="1:25" ht="13.5" thickBot="1">
      <c r="A150" s="1954" t="s">
        <v>699</v>
      </c>
      <c r="B150" s="2110">
        <f t="shared" si="45"/>
        <v>0</v>
      </c>
      <c r="C150" s="2049"/>
      <c r="D150" s="289"/>
      <c r="E150" s="168"/>
      <c r="F150" s="1955"/>
      <c r="G150" s="2114"/>
      <c r="H150" s="2114"/>
      <c r="I150" s="2114"/>
      <c r="J150" s="2114"/>
      <c r="K150" s="2114"/>
      <c r="L150" s="1952">
        <v>0</v>
      </c>
      <c r="M150" s="1955"/>
      <c r="N150" s="2054"/>
      <c r="O150" s="1988">
        <f t="shared" si="43"/>
        <v>0</v>
      </c>
      <c r="P150" s="1970"/>
      <c r="Q150" s="1971"/>
      <c r="R150" s="1968"/>
      <c r="S150" s="1968"/>
      <c r="T150" s="1968"/>
      <c r="U150" s="1968"/>
      <c r="V150" s="1968"/>
      <c r="W150" s="1968"/>
      <c r="X150" s="1968"/>
      <c r="Y150" s="1975">
        <v>0</v>
      </c>
    </row>
    <row r="151" spans="1:25" ht="13.5" thickBot="1">
      <c r="A151" s="126" t="s">
        <v>700</v>
      </c>
      <c r="B151" s="70">
        <f aca="true" t="shared" si="46" ref="B151:H151">SUM(B152:B162)</f>
        <v>1400000</v>
      </c>
      <c r="C151" s="409">
        <f t="shared" si="46"/>
        <v>700000</v>
      </c>
      <c r="D151" s="123">
        <f t="shared" si="46"/>
        <v>0</v>
      </c>
      <c r="E151" s="784">
        <f t="shared" si="46"/>
        <v>700000</v>
      </c>
      <c r="F151" s="70">
        <f t="shared" si="46"/>
        <v>700000</v>
      </c>
      <c r="G151" s="2001">
        <f t="shared" si="46"/>
        <v>700000</v>
      </c>
      <c r="H151" s="2001">
        <f t="shared" si="46"/>
        <v>700000</v>
      </c>
      <c r="I151" s="2001">
        <f>SUM(I152:I162)</f>
        <v>700000</v>
      </c>
      <c r="J151" s="2001">
        <f>SUM(J152:J162)</f>
        <v>1088382</v>
      </c>
      <c r="K151" s="2001">
        <f>SUM(K152:K162)</f>
        <v>737402</v>
      </c>
      <c r="L151" s="1938">
        <f>SUM(K151/J151)*100</f>
        <v>67.75213114513103</v>
      </c>
      <c r="M151" s="70"/>
      <c r="N151" s="2054"/>
      <c r="O151" s="1988">
        <f t="shared" si="43"/>
        <v>0</v>
      </c>
      <c r="P151" s="1970"/>
      <c r="Q151" s="1971"/>
      <c r="R151" s="1968"/>
      <c r="S151" s="1968"/>
      <c r="T151" s="1968"/>
      <c r="U151" s="1968"/>
      <c r="V151" s="1968"/>
      <c r="W151" s="1968"/>
      <c r="X151" s="1968"/>
      <c r="Y151" s="1975">
        <v>0</v>
      </c>
    </row>
    <row r="152" spans="1:25" ht="12.75">
      <c r="A152" s="1940" t="s">
        <v>456</v>
      </c>
      <c r="B152" s="1314">
        <f>SUM(C152:E152)</f>
        <v>0</v>
      </c>
      <c r="C152" s="1963"/>
      <c r="D152" s="286"/>
      <c r="E152" s="358"/>
      <c r="F152" s="1941"/>
      <c r="G152" s="1985"/>
      <c r="H152" s="1985"/>
      <c r="I152" s="1985"/>
      <c r="J152" s="1985"/>
      <c r="K152" s="1985"/>
      <c r="L152" s="1952">
        <v>0</v>
      </c>
      <c r="M152" s="1941"/>
      <c r="N152" s="2054"/>
      <c r="O152" s="1988">
        <f t="shared" si="43"/>
        <v>0</v>
      </c>
      <c r="P152" s="1970"/>
      <c r="Q152" s="1971"/>
      <c r="R152" s="1968"/>
      <c r="S152" s="1968"/>
      <c r="T152" s="1968"/>
      <c r="U152" s="1968"/>
      <c r="V152" s="1968"/>
      <c r="W152" s="1968"/>
      <c r="X152" s="1968"/>
      <c r="Y152" s="1952">
        <v>0</v>
      </c>
    </row>
    <row r="153" spans="1:25" ht="12.75">
      <c r="A153" s="1950" t="s">
        <v>457</v>
      </c>
      <c r="B153" s="1314">
        <f>SUM(C153:E153)</f>
        <v>1251000</v>
      </c>
      <c r="C153" s="1967">
        <v>700000</v>
      </c>
      <c r="D153" s="163"/>
      <c r="E153" s="161">
        <v>551000</v>
      </c>
      <c r="F153" s="915">
        <v>700000</v>
      </c>
      <c r="G153" s="1983">
        <v>700000</v>
      </c>
      <c r="H153" s="1983">
        <v>700000</v>
      </c>
      <c r="I153" s="1983">
        <v>700000</v>
      </c>
      <c r="J153" s="1983">
        <v>277839</v>
      </c>
      <c r="K153" s="1983">
        <v>261072</v>
      </c>
      <c r="L153" s="1952">
        <f>SUM(K153/J153)*100</f>
        <v>93.96521006770108</v>
      </c>
      <c r="M153" s="915"/>
      <c r="N153" s="2054"/>
      <c r="O153" s="1988">
        <f t="shared" si="43"/>
        <v>0</v>
      </c>
      <c r="P153" s="1970"/>
      <c r="Q153" s="1971"/>
      <c r="R153" s="1968"/>
      <c r="S153" s="1968"/>
      <c r="T153" s="1968"/>
      <c r="U153" s="1968"/>
      <c r="V153" s="1968"/>
      <c r="W153" s="1968"/>
      <c r="X153" s="1968"/>
      <c r="Y153" s="1952">
        <v>0</v>
      </c>
    </row>
    <row r="154" spans="1:25" ht="12.75">
      <c r="A154" s="1950" t="s">
        <v>458</v>
      </c>
      <c r="B154" s="1314">
        <f aca="true" t="shared" si="47" ref="B154:B162">SUM(C154:E154)</f>
        <v>0</v>
      </c>
      <c r="C154" s="1967"/>
      <c r="D154" s="163"/>
      <c r="E154" s="161"/>
      <c r="F154" s="915"/>
      <c r="G154" s="1983"/>
      <c r="H154" s="1983"/>
      <c r="I154" s="1983"/>
      <c r="J154" s="1983">
        <v>233100</v>
      </c>
      <c r="K154" s="1983">
        <v>208494</v>
      </c>
      <c r="L154" s="1952">
        <f>SUM(K154/J154)*100</f>
        <v>89.44401544401545</v>
      </c>
      <c r="M154" s="915"/>
      <c r="N154" s="2054"/>
      <c r="O154" s="1988">
        <f t="shared" si="43"/>
        <v>0</v>
      </c>
      <c r="P154" s="1970"/>
      <c r="Q154" s="1971"/>
      <c r="R154" s="1968"/>
      <c r="S154" s="1968"/>
      <c r="T154" s="1968"/>
      <c r="U154" s="1968"/>
      <c r="V154" s="1968"/>
      <c r="W154" s="1968"/>
      <c r="X154" s="1968"/>
      <c r="Y154" s="1952">
        <v>0</v>
      </c>
    </row>
    <row r="155" spans="1:25" ht="12.75">
      <c r="A155" s="1950" t="s">
        <v>459</v>
      </c>
      <c r="B155" s="1314">
        <f t="shared" si="47"/>
        <v>0</v>
      </c>
      <c r="C155" s="1967"/>
      <c r="D155" s="163"/>
      <c r="E155" s="161"/>
      <c r="F155" s="915"/>
      <c r="G155" s="1983"/>
      <c r="H155" s="1983"/>
      <c r="I155" s="1983"/>
      <c r="J155" s="1983"/>
      <c r="K155" s="1983"/>
      <c r="L155" s="1952">
        <v>0</v>
      </c>
      <c r="M155" s="915"/>
      <c r="N155" s="2054"/>
      <c r="O155" s="1988">
        <f t="shared" si="43"/>
        <v>0</v>
      </c>
      <c r="P155" s="1970"/>
      <c r="Q155" s="1971"/>
      <c r="R155" s="1968"/>
      <c r="S155" s="1968"/>
      <c r="T155" s="1968"/>
      <c r="U155" s="1968"/>
      <c r="V155" s="1968"/>
      <c r="W155" s="1968"/>
      <c r="X155" s="1968"/>
      <c r="Y155" s="1952">
        <v>0</v>
      </c>
    </row>
    <row r="156" spans="1:25" ht="12.75">
      <c r="A156" s="1950" t="s">
        <v>460</v>
      </c>
      <c r="B156" s="1314">
        <f t="shared" si="47"/>
        <v>0</v>
      </c>
      <c r="C156" s="1967"/>
      <c r="D156" s="163"/>
      <c r="E156" s="161"/>
      <c r="F156" s="915"/>
      <c r="G156" s="1983"/>
      <c r="H156" s="1983"/>
      <c r="I156" s="1983"/>
      <c r="J156" s="1983"/>
      <c r="K156" s="1983"/>
      <c r="L156" s="1952">
        <v>0</v>
      </c>
      <c r="M156" s="915"/>
      <c r="N156" s="2054"/>
      <c r="O156" s="1988">
        <f t="shared" si="43"/>
        <v>0</v>
      </c>
      <c r="P156" s="1970"/>
      <c r="Q156" s="1971"/>
      <c r="R156" s="1968"/>
      <c r="S156" s="1968"/>
      <c r="T156" s="1968"/>
      <c r="U156" s="1968"/>
      <c r="V156" s="1968"/>
      <c r="W156" s="1968"/>
      <c r="X156" s="1968"/>
      <c r="Y156" s="1952">
        <v>0</v>
      </c>
    </row>
    <row r="157" spans="1:25" ht="12.75">
      <c r="A157" s="1976" t="s">
        <v>1145</v>
      </c>
      <c r="B157" s="1314">
        <f t="shared" si="47"/>
        <v>149000</v>
      </c>
      <c r="C157" s="1967"/>
      <c r="D157" s="163"/>
      <c r="E157" s="161">
        <v>149000</v>
      </c>
      <c r="F157" s="915"/>
      <c r="G157" s="1983"/>
      <c r="H157" s="1983"/>
      <c r="I157" s="1983"/>
      <c r="J157" s="1983">
        <v>134056</v>
      </c>
      <c r="K157" s="1983">
        <v>122887</v>
      </c>
      <c r="L157" s="1952">
        <f>SUM(K157/J157)*100</f>
        <v>91.66840723279823</v>
      </c>
      <c r="M157" s="915"/>
      <c r="N157" s="2054"/>
      <c r="O157" s="1988">
        <f t="shared" si="43"/>
        <v>0</v>
      </c>
      <c r="P157" s="1970"/>
      <c r="Q157" s="1971"/>
      <c r="R157" s="1968"/>
      <c r="S157" s="1968"/>
      <c r="T157" s="1968"/>
      <c r="U157" s="1968"/>
      <c r="V157" s="1968"/>
      <c r="W157" s="1968"/>
      <c r="X157" s="1968"/>
      <c r="Y157" s="1952">
        <v>0</v>
      </c>
    </row>
    <row r="158" spans="1:25" ht="12.75">
      <c r="A158" s="1976" t="s">
        <v>1146</v>
      </c>
      <c r="B158" s="1314">
        <f t="shared" si="47"/>
        <v>0</v>
      </c>
      <c r="C158" s="1967"/>
      <c r="D158" s="163"/>
      <c r="E158" s="161"/>
      <c r="F158" s="915"/>
      <c r="G158" s="1983"/>
      <c r="H158" s="1983"/>
      <c r="I158" s="1983"/>
      <c r="J158" s="1983"/>
      <c r="K158" s="1983"/>
      <c r="L158" s="1952">
        <v>0</v>
      </c>
      <c r="M158" s="915"/>
      <c r="N158" s="2054"/>
      <c r="O158" s="1988">
        <f t="shared" si="43"/>
        <v>0</v>
      </c>
      <c r="P158" s="1970"/>
      <c r="Q158" s="1971"/>
      <c r="R158" s="1968"/>
      <c r="S158" s="1968"/>
      <c r="T158" s="1968"/>
      <c r="U158" s="1968"/>
      <c r="V158" s="1968"/>
      <c r="W158" s="1968"/>
      <c r="X158" s="1968"/>
      <c r="Y158" s="1952">
        <v>0</v>
      </c>
    </row>
    <row r="159" spans="1:25" ht="12.75">
      <c r="A159" s="1976" t="s">
        <v>1147</v>
      </c>
      <c r="B159" s="1314">
        <f t="shared" si="47"/>
        <v>0</v>
      </c>
      <c r="C159" s="1967"/>
      <c r="D159" s="163"/>
      <c r="E159" s="161"/>
      <c r="F159" s="915"/>
      <c r="G159" s="1983"/>
      <c r="H159" s="1983"/>
      <c r="I159" s="1983"/>
      <c r="J159" s="1983"/>
      <c r="K159" s="1983">
        <v>2730</v>
      </c>
      <c r="L159" s="1952">
        <v>0</v>
      </c>
      <c r="M159" s="915"/>
      <c r="N159" s="2054"/>
      <c r="O159" s="1988">
        <f t="shared" si="43"/>
        <v>0</v>
      </c>
      <c r="P159" s="1970"/>
      <c r="Q159" s="1971"/>
      <c r="R159" s="1968"/>
      <c r="S159" s="1968"/>
      <c r="T159" s="1968"/>
      <c r="U159" s="1968"/>
      <c r="V159" s="1968"/>
      <c r="W159" s="1968"/>
      <c r="X159" s="1968"/>
      <c r="Y159" s="1952">
        <v>0</v>
      </c>
    </row>
    <row r="160" spans="1:25" ht="12.75">
      <c r="A160" s="1977" t="s">
        <v>1148</v>
      </c>
      <c r="B160" s="1314">
        <f t="shared" si="47"/>
        <v>0</v>
      </c>
      <c r="C160" s="1967"/>
      <c r="D160" s="163"/>
      <c r="E160" s="161"/>
      <c r="F160" s="915"/>
      <c r="G160" s="1983"/>
      <c r="H160" s="1983"/>
      <c r="I160" s="1983"/>
      <c r="J160" s="1983"/>
      <c r="K160" s="1983"/>
      <c r="L160" s="1952">
        <v>0</v>
      </c>
      <c r="M160" s="915"/>
      <c r="N160" s="2054"/>
      <c r="O160" s="1988">
        <f t="shared" si="43"/>
        <v>0</v>
      </c>
      <c r="P160" s="1970"/>
      <c r="Q160" s="1971"/>
      <c r="R160" s="1968"/>
      <c r="S160" s="1968"/>
      <c r="T160" s="1968"/>
      <c r="U160" s="1968"/>
      <c r="V160" s="1968"/>
      <c r="W160" s="1968"/>
      <c r="X160" s="1968"/>
      <c r="Y160" s="1952">
        <v>0</v>
      </c>
    </row>
    <row r="161" spans="1:25" ht="12.75">
      <c r="A161" s="1976" t="s">
        <v>1150</v>
      </c>
      <c r="B161" s="1314">
        <f t="shared" si="47"/>
        <v>0</v>
      </c>
      <c r="C161" s="1967"/>
      <c r="D161" s="163"/>
      <c r="E161" s="161"/>
      <c r="F161" s="915"/>
      <c r="G161" s="1983"/>
      <c r="H161" s="1983"/>
      <c r="I161" s="1983"/>
      <c r="J161" s="1983"/>
      <c r="K161" s="1983"/>
      <c r="L161" s="1952">
        <v>0</v>
      </c>
      <c r="M161" s="915"/>
      <c r="N161" s="2054"/>
      <c r="O161" s="1988">
        <f t="shared" si="43"/>
        <v>0</v>
      </c>
      <c r="P161" s="1970"/>
      <c r="Q161" s="1971"/>
      <c r="R161" s="1968"/>
      <c r="S161" s="1968"/>
      <c r="T161" s="1968"/>
      <c r="U161" s="1968"/>
      <c r="V161" s="1968"/>
      <c r="W161" s="1968"/>
      <c r="X161" s="1968"/>
      <c r="Y161" s="1952">
        <v>0</v>
      </c>
    </row>
    <row r="162" spans="1:25" ht="13.5" thickBot="1">
      <c r="A162" s="1978" t="s">
        <v>1151</v>
      </c>
      <c r="B162" s="1314">
        <f t="shared" si="47"/>
        <v>0</v>
      </c>
      <c r="C162" s="2049"/>
      <c r="D162" s="289"/>
      <c r="E162" s="168"/>
      <c r="F162" s="1955"/>
      <c r="G162" s="2114"/>
      <c r="H162" s="2114"/>
      <c r="I162" s="2114"/>
      <c r="J162" s="2114">
        <v>443387</v>
      </c>
      <c r="K162" s="2114">
        <v>142219</v>
      </c>
      <c r="L162" s="1952">
        <f>SUM(K162/J162)*100</f>
        <v>32.07559084952874</v>
      </c>
      <c r="M162" s="1955"/>
      <c r="N162" s="2054"/>
      <c r="O162" s="1988">
        <f t="shared" si="43"/>
        <v>0</v>
      </c>
      <c r="P162" s="1970"/>
      <c r="Q162" s="1971"/>
      <c r="R162" s="1968"/>
      <c r="S162" s="1968"/>
      <c r="T162" s="1968"/>
      <c r="U162" s="1968"/>
      <c r="V162" s="1968"/>
      <c r="W162" s="1968"/>
      <c r="X162" s="1968"/>
      <c r="Y162" s="1975">
        <v>0</v>
      </c>
    </row>
    <row r="163" spans="1:25" ht="13.5" thickBot="1">
      <c r="A163" s="126" t="s">
        <v>707</v>
      </c>
      <c r="B163" s="70">
        <f aca="true" t="shared" si="48" ref="B163:H163">SUM(B164:B168)</f>
        <v>107907000</v>
      </c>
      <c r="C163" s="2001">
        <f t="shared" si="48"/>
        <v>107907000</v>
      </c>
      <c r="D163" s="123">
        <f t="shared" si="48"/>
        <v>0</v>
      </c>
      <c r="E163" s="2115">
        <f t="shared" si="48"/>
        <v>0</v>
      </c>
      <c r="F163" s="70">
        <f t="shared" si="48"/>
        <v>109431000</v>
      </c>
      <c r="G163" s="2001">
        <f t="shared" si="48"/>
        <v>109431000</v>
      </c>
      <c r="H163" s="2001">
        <f t="shared" si="48"/>
        <v>112952076</v>
      </c>
      <c r="I163" s="2001">
        <f>SUM(I164:I168)</f>
        <v>112969542</v>
      </c>
      <c r="J163" s="2001">
        <f>SUM(J164:J168)</f>
        <v>108364449</v>
      </c>
      <c r="K163" s="2001">
        <f>SUM(K164:K168)</f>
        <v>108364449</v>
      </c>
      <c r="L163" s="1938">
        <f aca="true" t="shared" si="49" ref="L163:L169">SUM(K163/J163)*100</f>
        <v>100</v>
      </c>
      <c r="M163" s="70"/>
      <c r="N163" s="2054"/>
      <c r="O163" s="1988">
        <f t="shared" si="43"/>
        <v>0</v>
      </c>
      <c r="P163" s="1970"/>
      <c r="Q163" s="1971"/>
      <c r="R163" s="1968"/>
      <c r="S163" s="1968"/>
      <c r="T163" s="1968"/>
      <c r="U163" s="1968"/>
      <c r="V163" s="1968"/>
      <c r="W163" s="1968"/>
      <c r="X163" s="1968"/>
      <c r="Y163" s="1975">
        <v>0</v>
      </c>
    </row>
    <row r="164" spans="1:25" ht="12.75">
      <c r="A164" s="1940" t="s">
        <v>1152</v>
      </c>
      <c r="B164" s="1962">
        <f>SUM(C164:E164)</f>
        <v>0</v>
      </c>
      <c r="C164" s="1963"/>
      <c r="D164" s="286"/>
      <c r="E164" s="2099"/>
      <c r="F164" s="1962"/>
      <c r="G164" s="2100"/>
      <c r="H164" s="2100"/>
      <c r="I164" s="2100"/>
      <c r="J164" s="2100"/>
      <c r="K164" s="2100"/>
      <c r="L164" s="1952">
        <v>0</v>
      </c>
      <c r="M164" s="1962"/>
      <c r="N164" s="2054"/>
      <c r="O164" s="1988">
        <f t="shared" si="43"/>
        <v>0</v>
      </c>
      <c r="P164" s="1970"/>
      <c r="Q164" s="1971"/>
      <c r="R164" s="1968"/>
      <c r="S164" s="1968"/>
      <c r="T164" s="1968"/>
      <c r="U164" s="1968"/>
      <c r="V164" s="1968"/>
      <c r="W164" s="1968"/>
      <c r="X164" s="1968"/>
      <c r="Y164" s="1952">
        <v>0</v>
      </c>
    </row>
    <row r="165" spans="1:25" ht="12.75">
      <c r="A165" s="1950" t="s">
        <v>1153</v>
      </c>
      <c r="B165" s="1962">
        <f>SUM(C165:E165)</f>
        <v>0</v>
      </c>
      <c r="C165" s="1963"/>
      <c r="D165" s="286"/>
      <c r="E165" s="2099"/>
      <c r="F165" s="1962"/>
      <c r="G165" s="2100"/>
      <c r="H165" s="2100"/>
      <c r="I165" s="2100"/>
      <c r="J165" s="2100"/>
      <c r="K165" s="2100"/>
      <c r="L165" s="1952">
        <v>0</v>
      </c>
      <c r="M165" s="1962"/>
      <c r="N165" s="2078"/>
      <c r="O165" s="1988">
        <f t="shared" si="43"/>
        <v>0</v>
      </c>
      <c r="P165" s="1989"/>
      <c r="Q165" s="1990"/>
      <c r="R165" s="1964"/>
      <c r="S165" s="1964"/>
      <c r="T165" s="1964"/>
      <c r="U165" s="1964"/>
      <c r="V165" s="1964"/>
      <c r="W165" s="1964"/>
      <c r="X165" s="1964"/>
      <c r="Y165" s="1952">
        <v>0</v>
      </c>
    </row>
    <row r="166" spans="1:25" ht="12.75">
      <c r="A166" s="1986" t="s">
        <v>724</v>
      </c>
      <c r="B166" s="1314"/>
      <c r="C166" s="76"/>
      <c r="D166" s="163"/>
      <c r="E166" s="1321"/>
      <c r="F166" s="1314"/>
      <c r="G166" s="2103"/>
      <c r="H166" s="2103"/>
      <c r="I166" s="2103"/>
      <c r="J166" s="2103"/>
      <c r="K166" s="2103"/>
      <c r="L166" s="1952">
        <v>0</v>
      </c>
      <c r="M166" s="1314"/>
      <c r="N166" s="2116"/>
      <c r="O166" s="1988">
        <f t="shared" si="43"/>
        <v>0</v>
      </c>
      <c r="P166" s="1970"/>
      <c r="Q166" s="1971"/>
      <c r="R166" s="1968"/>
      <c r="S166" s="1968"/>
      <c r="T166" s="1968"/>
      <c r="U166" s="1968"/>
      <c r="V166" s="1968"/>
      <c r="W166" s="1968"/>
      <c r="X166" s="1968"/>
      <c r="Y166" s="1952">
        <v>0</v>
      </c>
    </row>
    <row r="167" spans="1:25" ht="25.5">
      <c r="A167" s="1984" t="s">
        <v>1154</v>
      </c>
      <c r="B167" s="1314">
        <f>SUM(C167:E167)</f>
        <v>107907000</v>
      </c>
      <c r="C167" s="1967">
        <v>107907000</v>
      </c>
      <c r="D167" s="163"/>
      <c r="E167" s="1321"/>
      <c r="F167" s="915">
        <v>113736045</v>
      </c>
      <c r="G167" s="1983">
        <v>113736045</v>
      </c>
      <c r="H167" s="1983">
        <v>117257121</v>
      </c>
      <c r="I167" s="1983">
        <v>118606817</v>
      </c>
      <c r="J167" s="1983">
        <v>112154683</v>
      </c>
      <c r="K167" s="1983">
        <v>112154683</v>
      </c>
      <c r="L167" s="1952">
        <f t="shared" si="49"/>
        <v>100</v>
      </c>
      <c r="M167" s="915"/>
      <c r="N167" s="2017" t="s">
        <v>1083</v>
      </c>
      <c r="O167" s="1988">
        <f>SUM(P167:R167)</f>
        <v>0</v>
      </c>
      <c r="P167" s="1970"/>
      <c r="Q167" s="1971"/>
      <c r="R167" s="1968"/>
      <c r="S167" s="1968"/>
      <c r="T167" s="1968"/>
      <c r="U167" s="1968"/>
      <c r="V167" s="1968"/>
      <c r="W167" s="1968"/>
      <c r="X167" s="1968"/>
      <c r="Y167" s="1952">
        <v>0</v>
      </c>
    </row>
    <row r="168" spans="1:25" ht="13.5" thickBot="1">
      <c r="A168" s="1984" t="s">
        <v>1126</v>
      </c>
      <c r="B168" s="1314">
        <f>SUM(C168:E168)</f>
        <v>0</v>
      </c>
      <c r="C168" s="2117"/>
      <c r="D168" s="2010"/>
      <c r="E168" s="2118"/>
      <c r="F168" s="1958">
        <v>-4305045</v>
      </c>
      <c r="G168" s="74">
        <v>-4305045</v>
      </c>
      <c r="H168" s="74">
        <v>-4305045</v>
      </c>
      <c r="I168" s="74">
        <v>-5637275</v>
      </c>
      <c r="J168" s="74">
        <v>-3790234</v>
      </c>
      <c r="K168" s="74">
        <v>-3790234</v>
      </c>
      <c r="L168" s="1952">
        <f t="shared" si="49"/>
        <v>100</v>
      </c>
      <c r="M168" s="1958"/>
      <c r="N168" s="2119" t="s">
        <v>714</v>
      </c>
      <c r="O168" s="1988">
        <f t="shared" si="43"/>
        <v>0</v>
      </c>
      <c r="P168" s="2040"/>
      <c r="Q168" s="2041"/>
      <c r="R168" s="2098"/>
      <c r="S168" s="2098"/>
      <c r="T168" s="2098"/>
      <c r="U168" s="2098"/>
      <c r="V168" s="2098"/>
      <c r="W168" s="2098"/>
      <c r="X168" s="2098"/>
      <c r="Y168" s="1952">
        <v>0</v>
      </c>
    </row>
    <row r="169" spans="1:25" ht="13.5" thickBot="1">
      <c r="A169" s="1936" t="s">
        <v>708</v>
      </c>
      <c r="B169" s="70">
        <f aca="true" t="shared" si="50" ref="B169:G169">SUM(B136+B141+B151+B163)</f>
        <v>109307000</v>
      </c>
      <c r="C169" s="70">
        <f t="shared" si="50"/>
        <v>108607000</v>
      </c>
      <c r="D169" s="70">
        <f t="shared" si="50"/>
        <v>0</v>
      </c>
      <c r="E169" s="70">
        <f t="shared" si="50"/>
        <v>700000</v>
      </c>
      <c r="F169" s="70">
        <f t="shared" si="50"/>
        <v>110131000</v>
      </c>
      <c r="G169" s="2001">
        <f t="shared" si="50"/>
        <v>110131000</v>
      </c>
      <c r="H169" s="2001">
        <f>SUM(H136+H141+H151+H163)</f>
        <v>113652076</v>
      </c>
      <c r="I169" s="2001">
        <f>SUM(I136+I141+I151+I163)</f>
        <v>114666553</v>
      </c>
      <c r="J169" s="2001">
        <f>SUM(J136+J141+J151+J163)</f>
        <v>110464182</v>
      </c>
      <c r="K169" s="2001">
        <f>SUM(K136+K141+K151+K163)</f>
        <v>110113202</v>
      </c>
      <c r="L169" s="1938">
        <f t="shared" si="49"/>
        <v>99.68226804956561</v>
      </c>
      <c r="M169" s="70"/>
      <c r="N169" s="2120" t="s">
        <v>1162</v>
      </c>
      <c r="O169" s="2003">
        <f>SUM(O136:O165)</f>
        <v>108607000</v>
      </c>
      <c r="P169" s="2071">
        <f>SUM(P136:P165)</f>
        <v>108607000</v>
      </c>
      <c r="Q169" s="591">
        <f aca="true" t="shared" si="51" ref="Q169:W169">SUM(Q136:Q164)</f>
        <v>0</v>
      </c>
      <c r="R169" s="896">
        <f t="shared" si="51"/>
        <v>0</v>
      </c>
      <c r="S169" s="896">
        <f t="shared" si="51"/>
        <v>110131000</v>
      </c>
      <c r="T169" s="896">
        <f t="shared" si="51"/>
        <v>110131000</v>
      </c>
      <c r="U169" s="896">
        <f t="shared" si="51"/>
        <v>113652076</v>
      </c>
      <c r="V169" s="896">
        <f t="shared" si="51"/>
        <v>114666553</v>
      </c>
      <c r="W169" s="896">
        <f t="shared" si="51"/>
        <v>110464182</v>
      </c>
      <c r="X169" s="896">
        <f>SUM(X136:X164)</f>
        <v>109591758</v>
      </c>
      <c r="Y169" s="1938">
        <f>SUM(X169/W169)*100</f>
        <v>99.21022001502713</v>
      </c>
    </row>
    <row r="170" spans="1:25" ht="12.75">
      <c r="A170" s="1940" t="s">
        <v>1580</v>
      </c>
      <c r="B170" s="1962">
        <f aca="true" t="shared" si="52" ref="B170:B176">SUM(C170:E170)</f>
        <v>0</v>
      </c>
      <c r="C170" s="1963"/>
      <c r="D170" s="286"/>
      <c r="E170" s="358"/>
      <c r="F170" s="1941"/>
      <c r="G170" s="1985"/>
      <c r="H170" s="1985"/>
      <c r="I170" s="1985"/>
      <c r="J170" s="1985"/>
      <c r="K170" s="1985"/>
      <c r="L170" s="1952">
        <v>0</v>
      </c>
      <c r="M170" s="1941"/>
      <c r="N170" s="2121" t="s">
        <v>709</v>
      </c>
      <c r="O170" s="1988">
        <f aca="true" t="shared" si="53" ref="O170:O185">SUM(P170:R170)</f>
        <v>0</v>
      </c>
      <c r="P170" s="1989"/>
      <c r="Q170" s="1990"/>
      <c r="R170" s="1964"/>
      <c r="S170" s="1964">
        <v>5077238</v>
      </c>
      <c r="T170" s="1964">
        <v>5677238</v>
      </c>
      <c r="U170" s="1964">
        <v>5677238</v>
      </c>
      <c r="V170" s="1964">
        <v>7009468</v>
      </c>
      <c r="W170" s="1964">
        <v>5162427</v>
      </c>
      <c r="X170" s="1964">
        <v>5162427</v>
      </c>
      <c r="Y170" s="1952">
        <f>SUM(X170/W170)*100</f>
        <v>100</v>
      </c>
    </row>
    <row r="171" spans="1:25" ht="12.75">
      <c r="A171" s="2005" t="s">
        <v>710</v>
      </c>
      <c r="B171" s="1962">
        <f t="shared" si="52"/>
        <v>0</v>
      </c>
      <c r="C171" s="1967"/>
      <c r="D171" s="163"/>
      <c r="E171" s="161"/>
      <c r="F171" s="915"/>
      <c r="G171" s="1983">
        <v>600000</v>
      </c>
      <c r="H171" s="1983">
        <v>600000</v>
      </c>
      <c r="I171" s="1983">
        <v>600000</v>
      </c>
      <c r="J171" s="1983">
        <v>600000</v>
      </c>
      <c r="K171" s="1983">
        <v>600000</v>
      </c>
      <c r="L171" s="1952">
        <f aca="true" t="shared" si="54" ref="L171:L176">SUM(K171/J171)*100</f>
        <v>100</v>
      </c>
      <c r="M171" s="915"/>
      <c r="N171" s="2017" t="s">
        <v>2018</v>
      </c>
      <c r="O171" s="1988">
        <f t="shared" si="53"/>
        <v>0</v>
      </c>
      <c r="P171" s="1989"/>
      <c r="Q171" s="1990"/>
      <c r="R171" s="1968"/>
      <c r="S171" s="1968"/>
      <c r="T171" s="1968"/>
      <c r="U171" s="1968"/>
      <c r="V171" s="1968"/>
      <c r="W171" s="1968"/>
      <c r="X171" s="1968"/>
      <c r="Y171" s="1952">
        <v>0</v>
      </c>
    </row>
    <row r="172" spans="1:25" ht="12.75">
      <c r="A172" s="2005" t="s">
        <v>511</v>
      </c>
      <c r="B172" s="1962">
        <f t="shared" si="52"/>
        <v>0</v>
      </c>
      <c r="C172" s="2049"/>
      <c r="D172" s="289"/>
      <c r="E172" s="168"/>
      <c r="F172" s="1955"/>
      <c r="G172" s="2114"/>
      <c r="H172" s="2114"/>
      <c r="I172" s="2114"/>
      <c r="J172" s="2114"/>
      <c r="K172" s="2114"/>
      <c r="L172" s="1952">
        <v>0</v>
      </c>
      <c r="M172" s="1955"/>
      <c r="N172" s="2122" t="s">
        <v>711</v>
      </c>
      <c r="O172" s="1988">
        <f t="shared" si="53"/>
        <v>0</v>
      </c>
      <c r="P172" s="1989"/>
      <c r="Q172" s="2072"/>
      <c r="R172" s="2123"/>
      <c r="S172" s="2123"/>
      <c r="T172" s="2123"/>
      <c r="U172" s="2123"/>
      <c r="V172" s="2123"/>
      <c r="W172" s="2123"/>
      <c r="X172" s="2123"/>
      <c r="Y172" s="1952">
        <v>0</v>
      </c>
    </row>
    <row r="173" spans="1:25" ht="12.75">
      <c r="A173" s="1940" t="s">
        <v>860</v>
      </c>
      <c r="B173" s="1962">
        <f t="shared" si="52"/>
        <v>0</v>
      </c>
      <c r="C173" s="2049"/>
      <c r="D173" s="289"/>
      <c r="E173" s="168"/>
      <c r="F173" s="1955"/>
      <c r="G173" s="2114"/>
      <c r="H173" s="2114"/>
      <c r="I173" s="2114"/>
      <c r="J173" s="2114"/>
      <c r="K173" s="2114"/>
      <c r="L173" s="1952">
        <v>0</v>
      </c>
      <c r="M173" s="1955"/>
      <c r="N173" s="2122" t="s">
        <v>1345</v>
      </c>
      <c r="O173" s="1988">
        <f t="shared" si="53"/>
        <v>0</v>
      </c>
      <c r="P173" s="1989"/>
      <c r="Q173" s="2072"/>
      <c r="R173" s="2123"/>
      <c r="S173" s="2123"/>
      <c r="T173" s="2123"/>
      <c r="U173" s="2123"/>
      <c r="V173" s="2123"/>
      <c r="W173" s="2123"/>
      <c r="X173" s="2123"/>
      <c r="Y173" s="1952">
        <v>0</v>
      </c>
    </row>
    <row r="174" spans="1:25" ht="12.75">
      <c r="A174" s="1950" t="s">
        <v>1581</v>
      </c>
      <c r="B174" s="1962">
        <f t="shared" si="52"/>
        <v>0</v>
      </c>
      <c r="C174" s="1967"/>
      <c r="D174" s="163"/>
      <c r="E174" s="161"/>
      <c r="F174" s="915"/>
      <c r="G174" s="1983"/>
      <c r="H174" s="1983"/>
      <c r="I174" s="1983"/>
      <c r="J174" s="1983"/>
      <c r="K174" s="1983"/>
      <c r="L174" s="1952">
        <v>0</v>
      </c>
      <c r="M174" s="1955"/>
      <c r="N174" s="2124" t="s">
        <v>712</v>
      </c>
      <c r="O174" s="1988">
        <f t="shared" si="53"/>
        <v>0</v>
      </c>
      <c r="P174" s="1970"/>
      <c r="Q174" s="1971"/>
      <c r="R174" s="1968"/>
      <c r="S174" s="1968"/>
      <c r="T174" s="1968"/>
      <c r="U174" s="1968"/>
      <c r="V174" s="1968"/>
      <c r="W174" s="1968"/>
      <c r="X174" s="1968"/>
      <c r="Y174" s="1952">
        <v>0</v>
      </c>
    </row>
    <row r="175" spans="1:25" ht="12.75">
      <c r="A175" s="1984" t="s">
        <v>1126</v>
      </c>
      <c r="B175" s="1962">
        <f t="shared" si="52"/>
        <v>0</v>
      </c>
      <c r="C175" s="1967"/>
      <c r="D175" s="163"/>
      <c r="E175" s="161"/>
      <c r="F175" s="915">
        <v>4305045</v>
      </c>
      <c r="G175" s="1983">
        <v>4305045</v>
      </c>
      <c r="H175" s="1983">
        <v>4305045</v>
      </c>
      <c r="I175" s="1983">
        <v>5637275</v>
      </c>
      <c r="J175" s="1983">
        <v>3790234</v>
      </c>
      <c r="K175" s="1983">
        <v>3790234</v>
      </c>
      <c r="L175" s="1952">
        <f t="shared" si="54"/>
        <v>100</v>
      </c>
      <c r="M175" s="915"/>
      <c r="N175" s="2017" t="s">
        <v>1999</v>
      </c>
      <c r="O175" s="1988">
        <f t="shared" si="53"/>
        <v>0</v>
      </c>
      <c r="P175" s="1970"/>
      <c r="Q175" s="1971"/>
      <c r="R175" s="1968"/>
      <c r="S175" s="1968"/>
      <c r="T175" s="1968"/>
      <c r="U175" s="1968"/>
      <c r="V175" s="1968"/>
      <c r="W175" s="1968"/>
      <c r="X175" s="1968"/>
      <c r="Y175" s="1952">
        <v>0</v>
      </c>
    </row>
    <row r="176" spans="1:25" ht="13.5" thickBot="1">
      <c r="A176" s="1993" t="s">
        <v>465</v>
      </c>
      <c r="B176" s="1962">
        <f t="shared" si="52"/>
        <v>0</v>
      </c>
      <c r="C176" s="2117"/>
      <c r="D176" s="2010"/>
      <c r="E176" s="2125"/>
      <c r="F176" s="1958">
        <v>772193</v>
      </c>
      <c r="G176" s="74">
        <v>772193</v>
      </c>
      <c r="H176" s="74">
        <v>772193</v>
      </c>
      <c r="I176" s="74">
        <v>772193</v>
      </c>
      <c r="J176" s="74">
        <v>772193</v>
      </c>
      <c r="K176" s="74">
        <v>772193</v>
      </c>
      <c r="L176" s="1952">
        <f t="shared" si="54"/>
        <v>100</v>
      </c>
      <c r="M176" s="1958"/>
      <c r="N176" s="2081" t="s">
        <v>1578</v>
      </c>
      <c r="O176" s="1988">
        <f t="shared" si="53"/>
        <v>0</v>
      </c>
      <c r="P176" s="2040"/>
      <c r="Q176" s="2041"/>
      <c r="R176" s="2098"/>
      <c r="S176" s="2098"/>
      <c r="T176" s="2098"/>
      <c r="U176" s="2098"/>
      <c r="V176" s="2098"/>
      <c r="W176" s="2098"/>
      <c r="X176" s="2098"/>
      <c r="Y176" s="1952">
        <v>0</v>
      </c>
    </row>
    <row r="177" spans="1:25" ht="13.5" thickBot="1">
      <c r="A177" s="2013" t="s">
        <v>713</v>
      </c>
      <c r="B177" s="70">
        <f aca="true" t="shared" si="55" ref="B177:J177">SUM(B170:B176)</f>
        <v>0</v>
      </c>
      <c r="C177" s="409">
        <f t="shared" si="55"/>
        <v>0</v>
      </c>
      <c r="D177" s="409">
        <f t="shared" si="55"/>
        <v>0</v>
      </c>
      <c r="E177" s="913">
        <f t="shared" si="55"/>
        <v>0</v>
      </c>
      <c r="F177" s="70">
        <f t="shared" si="55"/>
        <v>5077238</v>
      </c>
      <c r="G177" s="913">
        <f t="shared" si="55"/>
        <v>5677238</v>
      </c>
      <c r="H177" s="70">
        <f t="shared" si="55"/>
        <v>5677238</v>
      </c>
      <c r="I177" s="913">
        <f t="shared" si="55"/>
        <v>7009468</v>
      </c>
      <c r="J177" s="70">
        <f t="shared" si="55"/>
        <v>5162427</v>
      </c>
      <c r="K177" s="913">
        <f>SUM(K170:K176)</f>
        <v>5162427</v>
      </c>
      <c r="L177" s="1938">
        <f>SUM(K177/J177)*100</f>
        <v>100</v>
      </c>
      <c r="M177" s="70"/>
      <c r="N177" s="2084" t="s">
        <v>2170</v>
      </c>
      <c r="O177" s="2003">
        <f t="shared" si="53"/>
        <v>0</v>
      </c>
      <c r="P177" s="2071">
        <f aca="true" t="shared" si="56" ref="P177:U177">SUM(P170:P174)</f>
        <v>0</v>
      </c>
      <c r="Q177" s="591">
        <f t="shared" si="56"/>
        <v>0</v>
      </c>
      <c r="R177" s="896">
        <f t="shared" si="56"/>
        <v>0</v>
      </c>
      <c r="S177" s="896">
        <f t="shared" si="56"/>
        <v>5077238</v>
      </c>
      <c r="T177" s="896">
        <f t="shared" si="56"/>
        <v>5677238</v>
      </c>
      <c r="U177" s="896">
        <f t="shared" si="56"/>
        <v>5677238</v>
      </c>
      <c r="V177" s="896">
        <f>SUM(V170:V174)</f>
        <v>7009468</v>
      </c>
      <c r="W177" s="896">
        <f>SUM(W170:W174)</f>
        <v>5162427</v>
      </c>
      <c r="X177" s="896">
        <f>SUM(X170:X174)</f>
        <v>5162427</v>
      </c>
      <c r="Y177" s="1938">
        <f>SUM(X177/W177)*100</f>
        <v>100</v>
      </c>
    </row>
    <row r="178" spans="1:25" ht="12.75">
      <c r="A178" s="2016" t="s">
        <v>852</v>
      </c>
      <c r="B178" s="1314">
        <f>SUM(C178:E178)</f>
        <v>107907000</v>
      </c>
      <c r="C178" s="1967">
        <v>107907000</v>
      </c>
      <c r="D178" s="163"/>
      <c r="E178" s="161"/>
      <c r="F178" s="915">
        <v>113736045</v>
      </c>
      <c r="G178" s="1983">
        <v>113736045</v>
      </c>
      <c r="H178" s="1983">
        <v>117257121</v>
      </c>
      <c r="I178" s="1983">
        <v>117257121</v>
      </c>
      <c r="J178" s="1983">
        <v>112154683</v>
      </c>
      <c r="K178" s="1983">
        <v>112154683</v>
      </c>
      <c r="L178" s="1952">
        <f aca="true" t="shared" si="57" ref="L178:L183">SUM(K178/J178)*100</f>
        <v>100</v>
      </c>
      <c r="M178" s="1941"/>
      <c r="N178" s="2121" t="s">
        <v>852</v>
      </c>
      <c r="O178" s="1988">
        <f t="shared" si="53"/>
        <v>0</v>
      </c>
      <c r="P178" s="1970"/>
      <c r="Q178" s="1971"/>
      <c r="R178" s="1968"/>
      <c r="S178" s="1968"/>
      <c r="T178" s="1968"/>
      <c r="U178" s="1968"/>
      <c r="V178" s="1968"/>
      <c r="W178" s="1968"/>
      <c r="X178" s="1968"/>
      <c r="Y178" s="1952">
        <v>0</v>
      </c>
    </row>
    <row r="179" spans="1:25" ht="25.5">
      <c r="A179" s="1984" t="s">
        <v>1163</v>
      </c>
      <c r="B179" s="1314">
        <f>SUM(C179:E179)</f>
        <v>-107907000</v>
      </c>
      <c r="C179" s="2049">
        <v>-107907000</v>
      </c>
      <c r="D179" s="289"/>
      <c r="E179" s="168"/>
      <c r="F179" s="1955">
        <v>-113736045</v>
      </c>
      <c r="G179" s="2114">
        <v>-113736045</v>
      </c>
      <c r="H179" s="2114">
        <v>-117257121</v>
      </c>
      <c r="I179" s="2114">
        <v>-117257121</v>
      </c>
      <c r="J179" s="2114">
        <v>-112154683</v>
      </c>
      <c r="K179" s="2114">
        <v>-112154683</v>
      </c>
      <c r="L179" s="1952">
        <f t="shared" si="57"/>
        <v>100</v>
      </c>
      <c r="M179" s="1955"/>
      <c r="N179" s="2017" t="s">
        <v>1076</v>
      </c>
      <c r="O179" s="1988">
        <f t="shared" si="53"/>
        <v>0</v>
      </c>
      <c r="P179" s="2126"/>
      <c r="Q179" s="2072"/>
      <c r="R179" s="2123"/>
      <c r="S179" s="2123"/>
      <c r="T179" s="2123"/>
      <c r="U179" s="2123"/>
      <c r="V179" s="2123"/>
      <c r="W179" s="2123"/>
      <c r="X179" s="2123"/>
      <c r="Y179" s="1952">
        <v>0</v>
      </c>
    </row>
    <row r="180" spans="1:25" ht="25.5">
      <c r="A180" s="1984" t="s">
        <v>1164</v>
      </c>
      <c r="B180" s="1314">
        <f>SUM(C180:E180)</f>
        <v>0</v>
      </c>
      <c r="C180" s="2049"/>
      <c r="D180" s="289"/>
      <c r="E180" s="168"/>
      <c r="F180" s="1955">
        <v>-4305045</v>
      </c>
      <c r="G180" s="2114">
        <v>-4305045</v>
      </c>
      <c r="H180" s="2114">
        <v>-4305045</v>
      </c>
      <c r="I180" s="2114">
        <v>-4305045</v>
      </c>
      <c r="J180" s="2114">
        <v>-3790234</v>
      </c>
      <c r="K180" s="2114">
        <v>-3790234</v>
      </c>
      <c r="L180" s="1952">
        <f t="shared" si="57"/>
        <v>100</v>
      </c>
      <c r="M180" s="1955"/>
      <c r="N180" s="2124" t="s">
        <v>714</v>
      </c>
      <c r="O180" s="1988">
        <f t="shared" si="53"/>
        <v>0</v>
      </c>
      <c r="P180" s="2126"/>
      <c r="Q180" s="2072"/>
      <c r="R180" s="2123"/>
      <c r="S180" s="2123"/>
      <c r="T180" s="2123"/>
      <c r="U180" s="2123"/>
      <c r="V180" s="2123"/>
      <c r="W180" s="2123"/>
      <c r="X180" s="2123"/>
      <c r="Y180" s="1952">
        <v>0</v>
      </c>
    </row>
    <row r="181" spans="1:25" ht="25.5">
      <c r="A181" s="1984" t="s">
        <v>1164</v>
      </c>
      <c r="B181" s="1314">
        <f>SUM(C181:E181)</f>
        <v>0</v>
      </c>
      <c r="C181" s="2049"/>
      <c r="D181" s="289"/>
      <c r="E181" s="168"/>
      <c r="F181" s="1955">
        <v>4305045</v>
      </c>
      <c r="G181" s="2114">
        <v>4305045</v>
      </c>
      <c r="H181" s="2114">
        <v>4305045</v>
      </c>
      <c r="I181" s="2114">
        <v>4305045</v>
      </c>
      <c r="J181" s="2114">
        <v>3790234</v>
      </c>
      <c r="K181" s="2114">
        <v>3790234</v>
      </c>
      <c r="L181" s="1952">
        <f t="shared" si="57"/>
        <v>100</v>
      </c>
      <c r="M181" s="1955"/>
      <c r="N181" s="2127" t="s">
        <v>1082</v>
      </c>
      <c r="O181" s="1988">
        <f t="shared" si="53"/>
        <v>0</v>
      </c>
      <c r="P181" s="2126"/>
      <c r="Q181" s="2072"/>
      <c r="R181" s="2123"/>
      <c r="S181" s="2123"/>
      <c r="T181" s="2123"/>
      <c r="U181" s="2123"/>
      <c r="V181" s="2123"/>
      <c r="W181" s="2123"/>
      <c r="X181" s="2123"/>
      <c r="Y181" s="1952">
        <v>0</v>
      </c>
    </row>
    <row r="182" spans="1:25" ht="12.75">
      <c r="A182" s="2017" t="s">
        <v>1165</v>
      </c>
      <c r="B182" s="2110">
        <v>0</v>
      </c>
      <c r="C182" s="2049"/>
      <c r="D182" s="289"/>
      <c r="E182" s="168"/>
      <c r="F182" s="915">
        <v>-772193</v>
      </c>
      <c r="G182" s="1983">
        <v>-772193</v>
      </c>
      <c r="H182" s="1983">
        <v>-772193</v>
      </c>
      <c r="I182" s="1983">
        <v>-772193</v>
      </c>
      <c r="J182" s="1983">
        <v>-772193</v>
      </c>
      <c r="K182" s="1983">
        <v>-772193</v>
      </c>
      <c r="L182" s="1952">
        <f t="shared" si="57"/>
        <v>100</v>
      </c>
      <c r="M182" s="915"/>
      <c r="N182" s="2127"/>
      <c r="O182" s="1997"/>
      <c r="P182" s="2126"/>
      <c r="Q182" s="2072"/>
      <c r="R182" s="2123"/>
      <c r="S182" s="2123"/>
      <c r="T182" s="2123"/>
      <c r="U182" s="2123"/>
      <c r="V182" s="2123"/>
      <c r="W182" s="2123"/>
      <c r="X182" s="2123"/>
      <c r="Y182" s="1952">
        <v>0</v>
      </c>
    </row>
    <row r="183" spans="1:25" ht="13.5" thickBot="1">
      <c r="A183" s="2017" t="s">
        <v>505</v>
      </c>
      <c r="B183" s="1314">
        <v>0</v>
      </c>
      <c r="C183" s="1967"/>
      <c r="D183" s="163"/>
      <c r="E183" s="161"/>
      <c r="F183" s="915">
        <v>772193</v>
      </c>
      <c r="G183" s="1983">
        <v>772193</v>
      </c>
      <c r="H183" s="1983">
        <v>772193</v>
      </c>
      <c r="I183" s="1983">
        <v>772193</v>
      </c>
      <c r="J183" s="1983">
        <v>772193</v>
      </c>
      <c r="K183" s="1983">
        <v>772193</v>
      </c>
      <c r="L183" s="1952">
        <f t="shared" si="57"/>
        <v>100</v>
      </c>
      <c r="M183" s="1941"/>
      <c r="N183" s="2121"/>
      <c r="O183" s="1969">
        <f t="shared" si="53"/>
        <v>0</v>
      </c>
      <c r="P183" s="1970"/>
      <c r="Q183" s="1971"/>
      <c r="R183" s="1968"/>
      <c r="S183" s="1968"/>
      <c r="T183" s="1968"/>
      <c r="U183" s="1968"/>
      <c r="V183" s="1968"/>
      <c r="W183" s="1968"/>
      <c r="X183" s="1968"/>
      <c r="Y183" s="1952">
        <v>0</v>
      </c>
    </row>
    <row r="184" spans="1:25" ht="13.5" thickBot="1">
      <c r="A184" s="1993" t="s">
        <v>1983</v>
      </c>
      <c r="B184" s="2128">
        <v>0</v>
      </c>
      <c r="C184" s="2129"/>
      <c r="D184" s="2130"/>
      <c r="E184" s="2131"/>
      <c r="F184" s="1994"/>
      <c r="G184" s="2132"/>
      <c r="H184" s="2132"/>
      <c r="I184" s="2132"/>
      <c r="J184" s="2132"/>
      <c r="K184" s="2132"/>
      <c r="L184" s="1938">
        <v>0</v>
      </c>
      <c r="M184" s="1955"/>
      <c r="N184" s="2121" t="s">
        <v>1983</v>
      </c>
      <c r="O184" s="2062"/>
      <c r="P184" s="2133"/>
      <c r="Q184" s="2064"/>
      <c r="R184" s="2134"/>
      <c r="S184" s="2134"/>
      <c r="T184" s="2134"/>
      <c r="U184" s="2134"/>
      <c r="V184" s="2134"/>
      <c r="W184" s="2134"/>
      <c r="X184" s="2134"/>
      <c r="Y184" s="1938">
        <v>0</v>
      </c>
    </row>
    <row r="185" spans="1:25" ht="13.5" thickBot="1">
      <c r="A185" s="2013" t="s">
        <v>853</v>
      </c>
      <c r="B185" s="1329">
        <f>SUM(C185:E185)</f>
        <v>0</v>
      </c>
      <c r="C185" s="2059">
        <f aca="true" t="shared" si="58" ref="C185:J185">SUM(C178:C184)</f>
        <v>0</v>
      </c>
      <c r="D185" s="1996">
        <f t="shared" si="58"/>
        <v>0</v>
      </c>
      <c r="E185" s="2060">
        <f t="shared" si="58"/>
        <v>0</v>
      </c>
      <c r="F185" s="1994">
        <f t="shared" si="58"/>
        <v>0</v>
      </c>
      <c r="G185" s="2132">
        <f t="shared" si="58"/>
        <v>0</v>
      </c>
      <c r="H185" s="2132">
        <f t="shared" si="58"/>
        <v>0</v>
      </c>
      <c r="I185" s="2132">
        <f t="shared" si="58"/>
        <v>0</v>
      </c>
      <c r="J185" s="2132">
        <f t="shared" si="58"/>
        <v>0</v>
      </c>
      <c r="K185" s="2132">
        <f>SUM(K178:K184)</f>
        <v>0</v>
      </c>
      <c r="L185" s="1938">
        <v>0</v>
      </c>
      <c r="M185" s="2026"/>
      <c r="N185" s="2084" t="s">
        <v>1156</v>
      </c>
      <c r="O185" s="2068">
        <f t="shared" si="53"/>
        <v>0</v>
      </c>
      <c r="P185" s="2040"/>
      <c r="Q185" s="2041"/>
      <c r="R185" s="2098"/>
      <c r="S185" s="2098"/>
      <c r="T185" s="2098"/>
      <c r="U185" s="2098"/>
      <c r="V185" s="2098"/>
      <c r="W185" s="2098"/>
      <c r="X185" s="2098"/>
      <c r="Y185" s="1938">
        <v>0</v>
      </c>
    </row>
    <row r="186" spans="1:25" ht="13.5" thickBot="1">
      <c r="A186" s="2084" t="s">
        <v>715</v>
      </c>
      <c r="B186" s="70">
        <f aca="true" t="shared" si="59" ref="B186:J186">B169+B177+B185</f>
        <v>109307000</v>
      </c>
      <c r="C186" s="2001">
        <f t="shared" si="59"/>
        <v>108607000</v>
      </c>
      <c r="D186" s="123">
        <f t="shared" si="59"/>
        <v>0</v>
      </c>
      <c r="E186" s="2115">
        <f t="shared" si="59"/>
        <v>700000</v>
      </c>
      <c r="F186" s="70">
        <f t="shared" si="59"/>
        <v>115208238</v>
      </c>
      <c r="G186" s="2001">
        <f t="shared" si="59"/>
        <v>115808238</v>
      </c>
      <c r="H186" s="2001">
        <f t="shared" si="59"/>
        <v>119329314</v>
      </c>
      <c r="I186" s="2001">
        <f t="shared" si="59"/>
        <v>121676021</v>
      </c>
      <c r="J186" s="2001">
        <f t="shared" si="59"/>
        <v>115626609</v>
      </c>
      <c r="K186" s="2001">
        <f>K169+K177+K185</f>
        <v>115275629</v>
      </c>
      <c r="L186" s="1938">
        <f>SUM(K186/J186)*100</f>
        <v>99.69645395377806</v>
      </c>
      <c r="M186" s="70"/>
      <c r="N186" s="2084" t="s">
        <v>1159</v>
      </c>
      <c r="O186" s="70">
        <f aca="true" t="shared" si="60" ref="O186:W186">O169+O177+O185</f>
        <v>108607000</v>
      </c>
      <c r="P186" s="2001">
        <f t="shared" si="60"/>
        <v>108607000</v>
      </c>
      <c r="Q186" s="123">
        <f t="shared" si="60"/>
        <v>0</v>
      </c>
      <c r="R186" s="2115">
        <f t="shared" si="60"/>
        <v>0</v>
      </c>
      <c r="S186" s="70">
        <f t="shared" si="60"/>
        <v>115208238</v>
      </c>
      <c r="T186" s="70">
        <f t="shared" si="60"/>
        <v>115808238</v>
      </c>
      <c r="U186" s="70">
        <f t="shared" si="60"/>
        <v>119329314</v>
      </c>
      <c r="V186" s="70">
        <f t="shared" si="60"/>
        <v>121676021</v>
      </c>
      <c r="W186" s="70">
        <f t="shared" si="60"/>
        <v>115626609</v>
      </c>
      <c r="X186" s="70">
        <f>X169+X177+X185</f>
        <v>114754185</v>
      </c>
      <c r="Y186" s="1938">
        <f>SUM(X186/W186)*100</f>
        <v>99.245481634768</v>
      </c>
    </row>
    <row r="189" spans="1:25" ht="12.75">
      <c r="A189" s="1919" t="s">
        <v>1651</v>
      </c>
      <c r="B189" s="1919"/>
      <c r="C189" s="1919"/>
      <c r="D189" s="1919"/>
      <c r="E189" s="1919"/>
      <c r="F189" s="1919"/>
      <c r="G189" s="1919"/>
      <c r="H189" s="1919"/>
      <c r="I189" s="1919"/>
      <c r="J189" s="1919"/>
      <c r="K189" s="1919"/>
      <c r="L189" s="1919"/>
      <c r="M189" s="1919"/>
      <c r="N189" s="1919"/>
      <c r="O189" s="285"/>
      <c r="P189" s="1919"/>
      <c r="Q189" s="1919"/>
      <c r="R189" s="1919"/>
      <c r="Y189" s="1919"/>
    </row>
    <row r="190" spans="1:25" ht="12.75">
      <c r="A190" s="344"/>
      <c r="B190" s="344"/>
      <c r="C190" s="344"/>
      <c r="D190" s="344"/>
      <c r="E190" s="344"/>
      <c r="F190" s="344"/>
      <c r="G190" s="344"/>
      <c r="H190" s="344"/>
      <c r="I190" s="344"/>
      <c r="J190" s="344"/>
      <c r="K190" s="344"/>
      <c r="L190" s="344"/>
      <c r="M190" s="344"/>
      <c r="N190" s="344"/>
      <c r="O190" s="1920"/>
      <c r="P190" s="344"/>
      <c r="Q190" s="344"/>
      <c r="R190" s="344"/>
      <c r="Y190" s="344"/>
    </row>
    <row r="191" spans="1:25" s="603" customFormat="1" ht="12.75">
      <c r="A191" s="1923" t="s">
        <v>1350</v>
      </c>
      <c r="B191" s="1923"/>
      <c r="C191" s="1923"/>
      <c r="D191" s="1923"/>
      <c r="E191" s="1923"/>
      <c r="F191" s="1923"/>
      <c r="G191" s="1923"/>
      <c r="H191" s="1923"/>
      <c r="I191" s="1923"/>
      <c r="J191" s="1923"/>
      <c r="K191" s="1923"/>
      <c r="L191" s="1923"/>
      <c r="M191" s="1923"/>
      <c r="N191" s="1923"/>
      <c r="O191" s="1923"/>
      <c r="P191" s="1923"/>
      <c r="Q191" s="1923"/>
      <c r="R191" s="1923"/>
      <c r="S191" s="65"/>
      <c r="T191" s="65"/>
      <c r="U191" s="65"/>
      <c r="V191" s="65"/>
      <c r="W191" s="65"/>
      <c r="X191" s="65"/>
      <c r="Y191" s="1923"/>
    </row>
    <row r="192" spans="1:25" ht="13.5" thickBot="1">
      <c r="A192" s="1309"/>
      <c r="B192" s="1309"/>
      <c r="C192" s="1309"/>
      <c r="D192" s="1309"/>
      <c r="E192" s="1309"/>
      <c r="F192" s="1921"/>
      <c r="G192" s="1921"/>
      <c r="H192" s="1921"/>
      <c r="I192" s="1921"/>
      <c r="J192" s="1921"/>
      <c r="K192" s="1921"/>
      <c r="L192" s="1921"/>
      <c r="M192" s="1921"/>
      <c r="N192" s="1309"/>
      <c r="O192" s="1309"/>
      <c r="P192" s="1309"/>
      <c r="Q192" s="1309"/>
      <c r="R192" s="1309"/>
      <c r="S192" s="413"/>
      <c r="T192" s="413"/>
      <c r="U192" s="413"/>
      <c r="V192" s="413"/>
      <c r="W192" s="413"/>
      <c r="X192" s="413" t="s">
        <v>847</v>
      </c>
      <c r="Y192" s="1921"/>
    </row>
    <row r="193" spans="1:25" s="1" customFormat="1" ht="13.5" thickBot="1">
      <c r="A193" s="1310" t="s">
        <v>689</v>
      </c>
      <c r="B193" s="2219" t="s">
        <v>826</v>
      </c>
      <c r="C193" s="2220"/>
      <c r="D193" s="2220"/>
      <c r="E193" s="2221"/>
      <c r="F193" s="1926">
        <v>42551</v>
      </c>
      <c r="G193" s="1926">
        <v>42643</v>
      </c>
      <c r="H193" s="1926">
        <v>42704</v>
      </c>
      <c r="I193" s="1926">
        <v>42735</v>
      </c>
      <c r="J193" s="1926">
        <v>42735</v>
      </c>
      <c r="K193" s="1926">
        <v>42735</v>
      </c>
      <c r="L193" s="1926">
        <v>42735</v>
      </c>
      <c r="M193" s="1926"/>
      <c r="N193" s="1924" t="s">
        <v>1336</v>
      </c>
      <c r="O193" s="2219" t="s">
        <v>826</v>
      </c>
      <c r="P193" s="2220"/>
      <c r="Q193" s="2220"/>
      <c r="R193" s="2221"/>
      <c r="S193" s="1926">
        <v>42551</v>
      </c>
      <c r="T193" s="1926">
        <v>42643</v>
      </c>
      <c r="U193" s="1926">
        <v>42704</v>
      </c>
      <c r="V193" s="1926">
        <v>42735</v>
      </c>
      <c r="W193" s="1926">
        <v>42735</v>
      </c>
      <c r="X193" s="1926">
        <v>42735</v>
      </c>
      <c r="Y193" s="1926">
        <v>42735</v>
      </c>
    </row>
    <row r="194" spans="1:25" ht="39" thickBot="1">
      <c r="A194" s="1927" t="s">
        <v>690</v>
      </c>
      <c r="B194" s="86" t="s">
        <v>691</v>
      </c>
      <c r="C194" s="1928" t="s">
        <v>692</v>
      </c>
      <c r="D194" s="1929" t="s">
        <v>693</v>
      </c>
      <c r="E194" s="1930" t="s">
        <v>694</v>
      </c>
      <c r="F194" s="2135" t="s">
        <v>1583</v>
      </c>
      <c r="G194" s="1932" t="s">
        <v>953</v>
      </c>
      <c r="H194" s="1932" t="s">
        <v>1400</v>
      </c>
      <c r="I194" s="1932" t="s">
        <v>1136</v>
      </c>
      <c r="J194" s="1932" t="s">
        <v>1079</v>
      </c>
      <c r="K194" s="1932" t="s">
        <v>281</v>
      </c>
      <c r="L194" s="1932" t="s">
        <v>281</v>
      </c>
      <c r="M194" s="1932"/>
      <c r="N194" s="1933" t="s">
        <v>690</v>
      </c>
      <c r="O194" s="86" t="s">
        <v>691</v>
      </c>
      <c r="P194" s="1928" t="s">
        <v>692</v>
      </c>
      <c r="Q194" s="1929" t="s">
        <v>693</v>
      </c>
      <c r="R194" s="1935" t="s">
        <v>1166</v>
      </c>
      <c r="S194" s="1932" t="s">
        <v>1583</v>
      </c>
      <c r="T194" s="1932" t="s">
        <v>953</v>
      </c>
      <c r="U194" s="1932" t="s">
        <v>1400</v>
      </c>
      <c r="V194" s="1932" t="s">
        <v>1136</v>
      </c>
      <c r="W194" s="1932" t="s">
        <v>1079</v>
      </c>
      <c r="X194" s="1932" t="s">
        <v>281</v>
      </c>
      <c r="Y194" s="1932" t="s">
        <v>281</v>
      </c>
    </row>
    <row r="195" spans="1:25" ht="13.5" thickBot="1">
      <c r="A195" s="1936" t="s">
        <v>1579</v>
      </c>
      <c r="B195" s="70">
        <f>SUM(C195:E195)</f>
        <v>0</v>
      </c>
      <c r="C195" s="409">
        <f aca="true" t="shared" si="61" ref="C195:H195">SUM(C196:C199)</f>
        <v>0</v>
      </c>
      <c r="D195" s="123">
        <f t="shared" si="61"/>
        <v>0</v>
      </c>
      <c r="E195" s="784">
        <f t="shared" si="61"/>
        <v>0</v>
      </c>
      <c r="F195" s="70">
        <f t="shared" si="61"/>
        <v>0</v>
      </c>
      <c r="G195" s="70">
        <f t="shared" si="61"/>
        <v>0</v>
      </c>
      <c r="H195" s="70">
        <f t="shared" si="61"/>
        <v>0</v>
      </c>
      <c r="I195" s="70">
        <f>SUM(I196:I199)</f>
        <v>0</v>
      </c>
      <c r="J195" s="70">
        <f>SUM(J196:J199)</f>
        <v>0</v>
      </c>
      <c r="K195" s="70">
        <f>SUM(K196:K199)</f>
        <v>0</v>
      </c>
      <c r="L195" s="1938">
        <v>0</v>
      </c>
      <c r="M195" s="70"/>
      <c r="N195" s="1944" t="s">
        <v>473</v>
      </c>
      <c r="O195" s="2039">
        <f aca="true" t="shared" si="62" ref="O195:O227">SUM(P195:R195)</f>
        <v>39067000</v>
      </c>
      <c r="P195" s="2040">
        <v>39067000</v>
      </c>
      <c r="Q195" s="2041"/>
      <c r="R195" s="2042"/>
      <c r="S195" s="2043">
        <v>39067000</v>
      </c>
      <c r="T195" s="2043">
        <v>39067000</v>
      </c>
      <c r="U195" s="2043">
        <v>42640628</v>
      </c>
      <c r="V195" s="2043">
        <v>40151628</v>
      </c>
      <c r="W195" s="2043">
        <v>37348418</v>
      </c>
      <c r="X195" s="2043">
        <v>37348418</v>
      </c>
      <c r="Y195" s="1938">
        <f>SUM(X195/W195)*100</f>
        <v>100</v>
      </c>
    </row>
    <row r="196" spans="1:25" ht="13.5" thickBot="1">
      <c r="A196" s="1940" t="s">
        <v>1407</v>
      </c>
      <c r="B196" s="1962">
        <f>SUM(C196:E196)</f>
        <v>0</v>
      </c>
      <c r="C196" s="1963"/>
      <c r="D196" s="286"/>
      <c r="E196" s="2099"/>
      <c r="F196" s="1962"/>
      <c r="G196" s="1962"/>
      <c r="H196" s="1962"/>
      <c r="I196" s="1962"/>
      <c r="J196" s="1962"/>
      <c r="K196" s="1962"/>
      <c r="L196" s="1952">
        <v>0</v>
      </c>
      <c r="M196" s="2021"/>
      <c r="N196" s="1939" t="s">
        <v>1584</v>
      </c>
      <c r="O196" s="2003">
        <f t="shared" si="62"/>
        <v>10241000</v>
      </c>
      <c r="P196" s="2044">
        <v>10241000</v>
      </c>
      <c r="Q196" s="2045"/>
      <c r="R196" s="2046"/>
      <c r="S196" s="2047">
        <v>10241000</v>
      </c>
      <c r="T196" s="2047">
        <v>10241000</v>
      </c>
      <c r="U196" s="2047">
        <v>11205881</v>
      </c>
      <c r="V196" s="2047">
        <v>10533881</v>
      </c>
      <c r="W196" s="2047">
        <v>9981286</v>
      </c>
      <c r="X196" s="2047">
        <v>9981286</v>
      </c>
      <c r="Y196" s="1952">
        <f>SUM(X196/W196)*100</f>
        <v>100</v>
      </c>
    </row>
    <row r="197" spans="1:25" ht="13.5" thickBot="1">
      <c r="A197" s="1950" t="s">
        <v>695</v>
      </c>
      <c r="B197" s="1314">
        <f>SUM(C197:E197)</f>
        <v>0</v>
      </c>
      <c r="C197" s="1967"/>
      <c r="D197" s="163"/>
      <c r="E197" s="1321"/>
      <c r="F197" s="1314"/>
      <c r="G197" s="1314"/>
      <c r="H197" s="1314"/>
      <c r="I197" s="1314"/>
      <c r="J197" s="1314"/>
      <c r="K197" s="1314"/>
      <c r="L197" s="1952">
        <v>0</v>
      </c>
      <c r="M197" s="1314"/>
      <c r="N197" s="1944" t="s">
        <v>475</v>
      </c>
      <c r="O197" s="1997">
        <f t="shared" si="62"/>
        <v>12052000</v>
      </c>
      <c r="P197" s="2040">
        <v>12052000</v>
      </c>
      <c r="Q197" s="2041"/>
      <c r="R197" s="2042"/>
      <c r="S197" s="2000">
        <v>12052000</v>
      </c>
      <c r="T197" s="2000">
        <v>12052000</v>
      </c>
      <c r="U197" s="2000">
        <v>12052000</v>
      </c>
      <c r="V197" s="2000">
        <v>15213000</v>
      </c>
      <c r="W197" s="2000">
        <v>14112986</v>
      </c>
      <c r="X197" s="2000">
        <v>13653230</v>
      </c>
      <c r="Y197" s="1952">
        <f>SUM(X197/W197)*100</f>
        <v>96.74231944961895</v>
      </c>
    </row>
    <row r="198" spans="1:25" ht="25.5">
      <c r="A198" s="1950" t="s">
        <v>1582</v>
      </c>
      <c r="B198" s="1314">
        <f>SUM(C198:E198)</f>
        <v>0</v>
      </c>
      <c r="C198" s="1967"/>
      <c r="D198" s="2048"/>
      <c r="E198" s="1321"/>
      <c r="F198" s="1314"/>
      <c r="G198" s="1314"/>
      <c r="H198" s="1314"/>
      <c r="I198" s="1314"/>
      <c r="J198" s="1314"/>
      <c r="K198" s="1314"/>
      <c r="L198" s="1952">
        <v>0</v>
      </c>
      <c r="M198" s="1314"/>
      <c r="N198" s="2136" t="s">
        <v>476</v>
      </c>
      <c r="O198" s="2106">
        <f t="shared" si="62"/>
        <v>0</v>
      </c>
      <c r="P198" s="2107"/>
      <c r="Q198" s="2108"/>
      <c r="R198" s="2137"/>
      <c r="S198" s="2138"/>
      <c r="T198" s="2138"/>
      <c r="U198" s="2138"/>
      <c r="V198" s="2138"/>
      <c r="W198" s="2138"/>
      <c r="X198" s="2138"/>
      <c r="Y198" s="1952">
        <v>0</v>
      </c>
    </row>
    <row r="199" spans="1:25" ht="13.5" thickBot="1">
      <c r="A199" s="1954" t="s">
        <v>851</v>
      </c>
      <c r="B199" s="2110">
        <f>SUM(C199:E199)</f>
        <v>0</v>
      </c>
      <c r="C199" s="2049"/>
      <c r="D199" s="289"/>
      <c r="E199" s="2111"/>
      <c r="F199" s="2110"/>
      <c r="G199" s="2110"/>
      <c r="H199" s="2110"/>
      <c r="I199" s="2110"/>
      <c r="J199" s="2110"/>
      <c r="K199" s="2110"/>
      <c r="L199" s="1952">
        <v>0</v>
      </c>
      <c r="M199" s="1329"/>
      <c r="N199" s="1944" t="s">
        <v>677</v>
      </c>
      <c r="O199" s="1997">
        <f t="shared" si="62"/>
        <v>0</v>
      </c>
      <c r="P199" s="2040"/>
      <c r="Q199" s="2041"/>
      <c r="R199" s="2042"/>
      <c r="S199" s="2000"/>
      <c r="T199" s="2000"/>
      <c r="U199" s="2000"/>
      <c r="V199" s="2000"/>
      <c r="W199" s="2000"/>
      <c r="X199" s="2000"/>
      <c r="Y199" s="1952">
        <v>0</v>
      </c>
    </row>
    <row r="200" spans="1:25" ht="13.5" thickBot="1">
      <c r="A200" s="126" t="s">
        <v>696</v>
      </c>
      <c r="B200" s="70">
        <f>SUM(B201:B208)</f>
        <v>0</v>
      </c>
      <c r="C200" s="409">
        <f>SUM(C201:C209)</f>
        <v>0</v>
      </c>
      <c r="D200" s="123">
        <f>SUM(D201:D209)</f>
        <v>0</v>
      </c>
      <c r="E200" s="784">
        <f>SUM(E201:E209)</f>
        <v>0</v>
      </c>
      <c r="F200" s="70">
        <f aca="true" t="shared" si="63" ref="F200:K200">SUM(F201:F208)</f>
        <v>0</v>
      </c>
      <c r="G200" s="70">
        <f t="shared" si="63"/>
        <v>0</v>
      </c>
      <c r="H200" s="70">
        <f t="shared" si="63"/>
        <v>0</v>
      </c>
      <c r="I200" s="70">
        <f t="shared" si="63"/>
        <v>0</v>
      </c>
      <c r="J200" s="70">
        <f t="shared" si="63"/>
        <v>0</v>
      </c>
      <c r="K200" s="70">
        <f t="shared" si="63"/>
        <v>0</v>
      </c>
      <c r="L200" s="1938">
        <v>0</v>
      </c>
      <c r="M200" s="70"/>
      <c r="N200" s="1959" t="s">
        <v>697</v>
      </c>
      <c r="O200" s="2003">
        <f t="shared" si="62"/>
        <v>0</v>
      </c>
      <c r="P200" s="2044"/>
      <c r="Q200" s="2045"/>
      <c r="R200" s="2046"/>
      <c r="S200" s="2047"/>
      <c r="T200" s="2047"/>
      <c r="U200" s="2047"/>
      <c r="V200" s="2047"/>
      <c r="W200" s="2047"/>
      <c r="X200" s="2047"/>
      <c r="Y200" s="1938">
        <v>0</v>
      </c>
    </row>
    <row r="201" spans="1:25" ht="12.75">
      <c r="A201" s="1960" t="s">
        <v>1139</v>
      </c>
      <c r="B201" s="1962">
        <f aca="true" t="shared" si="64" ref="B201:B209">SUM(C201:E201)</f>
        <v>0</v>
      </c>
      <c r="C201" s="1963"/>
      <c r="D201" s="286"/>
      <c r="E201" s="358"/>
      <c r="F201" s="1941"/>
      <c r="G201" s="1941"/>
      <c r="H201" s="1941"/>
      <c r="I201" s="1941"/>
      <c r="J201" s="1941"/>
      <c r="K201" s="1941"/>
      <c r="L201" s="1952">
        <v>0</v>
      </c>
      <c r="M201" s="1941"/>
      <c r="N201" s="1961"/>
      <c r="O201" s="1988">
        <f t="shared" si="62"/>
        <v>0</v>
      </c>
      <c r="P201" s="1963"/>
      <c r="Q201" s="286"/>
      <c r="R201" s="1991"/>
      <c r="S201" s="1992"/>
      <c r="T201" s="1992"/>
      <c r="U201" s="1992"/>
      <c r="V201" s="1992"/>
      <c r="W201" s="1992"/>
      <c r="X201" s="1992"/>
      <c r="Y201" s="1952">
        <v>0</v>
      </c>
    </row>
    <row r="202" spans="1:25" ht="12.75">
      <c r="A202" s="1965" t="s">
        <v>1140</v>
      </c>
      <c r="B202" s="1314">
        <f t="shared" si="64"/>
        <v>0</v>
      </c>
      <c r="C202" s="1967"/>
      <c r="D202" s="163"/>
      <c r="E202" s="161"/>
      <c r="F202" s="915"/>
      <c r="G202" s="915"/>
      <c r="H202" s="915"/>
      <c r="I202" s="915"/>
      <c r="J202" s="915"/>
      <c r="K202" s="915"/>
      <c r="L202" s="1952">
        <v>0</v>
      </c>
      <c r="M202" s="915"/>
      <c r="N202" s="1966"/>
      <c r="O202" s="1988">
        <f t="shared" si="62"/>
        <v>0</v>
      </c>
      <c r="P202" s="1967"/>
      <c r="Q202" s="163"/>
      <c r="R202" s="2050"/>
      <c r="S202" s="1972"/>
      <c r="T202" s="1972"/>
      <c r="U202" s="1972"/>
      <c r="V202" s="1972"/>
      <c r="W202" s="1972"/>
      <c r="X202" s="1972"/>
      <c r="Y202" s="1952">
        <v>0</v>
      </c>
    </row>
    <row r="203" spans="1:25" ht="12.75">
      <c r="A203" s="1950" t="s">
        <v>698</v>
      </c>
      <c r="B203" s="1314">
        <f t="shared" si="64"/>
        <v>0</v>
      </c>
      <c r="C203" s="1967"/>
      <c r="D203" s="163"/>
      <c r="E203" s="161"/>
      <c r="F203" s="915"/>
      <c r="G203" s="915"/>
      <c r="H203" s="915"/>
      <c r="I203" s="915"/>
      <c r="J203" s="915"/>
      <c r="K203" s="915"/>
      <c r="L203" s="1952">
        <v>0</v>
      </c>
      <c r="M203" s="915"/>
      <c r="N203" s="1966"/>
      <c r="O203" s="1988">
        <f t="shared" si="62"/>
        <v>0</v>
      </c>
      <c r="P203" s="1970"/>
      <c r="Q203" s="1971"/>
      <c r="R203" s="2050"/>
      <c r="S203" s="1972"/>
      <c r="T203" s="1972"/>
      <c r="U203" s="1972"/>
      <c r="V203" s="1972"/>
      <c r="W203" s="1972"/>
      <c r="X203" s="1972"/>
      <c r="Y203" s="1952">
        <v>0</v>
      </c>
    </row>
    <row r="204" spans="1:25" ht="12.75">
      <c r="A204" s="1950" t="s">
        <v>1585</v>
      </c>
      <c r="B204" s="1314">
        <f t="shared" si="64"/>
        <v>0</v>
      </c>
      <c r="C204" s="1967"/>
      <c r="D204" s="163"/>
      <c r="E204" s="161"/>
      <c r="F204" s="915"/>
      <c r="G204" s="915"/>
      <c r="H204" s="915"/>
      <c r="I204" s="915"/>
      <c r="J204" s="915"/>
      <c r="K204" s="915"/>
      <c r="L204" s="1952">
        <v>0</v>
      </c>
      <c r="M204" s="915"/>
      <c r="N204" s="1966"/>
      <c r="O204" s="1988">
        <f t="shared" si="62"/>
        <v>0</v>
      </c>
      <c r="P204" s="1970"/>
      <c r="Q204" s="1971"/>
      <c r="R204" s="2050"/>
      <c r="S204" s="1972"/>
      <c r="T204" s="1972"/>
      <c r="U204" s="1972"/>
      <c r="V204" s="1972"/>
      <c r="W204" s="1972"/>
      <c r="X204" s="1972"/>
      <c r="Y204" s="1952">
        <v>0</v>
      </c>
    </row>
    <row r="205" spans="1:25" ht="12.75">
      <c r="A205" s="1950" t="s">
        <v>1141</v>
      </c>
      <c r="B205" s="1314">
        <f t="shared" si="64"/>
        <v>0</v>
      </c>
      <c r="C205" s="1967"/>
      <c r="D205" s="163"/>
      <c r="E205" s="161"/>
      <c r="F205" s="915"/>
      <c r="G205" s="915"/>
      <c r="H205" s="915"/>
      <c r="I205" s="915"/>
      <c r="J205" s="915"/>
      <c r="K205" s="915"/>
      <c r="L205" s="1952">
        <v>0</v>
      </c>
      <c r="M205" s="915"/>
      <c r="N205" s="1966"/>
      <c r="O205" s="1988">
        <f t="shared" si="62"/>
        <v>0</v>
      </c>
      <c r="P205" s="1970"/>
      <c r="Q205" s="1971"/>
      <c r="R205" s="2050"/>
      <c r="S205" s="1972"/>
      <c r="T205" s="1972"/>
      <c r="U205" s="1972"/>
      <c r="V205" s="1972"/>
      <c r="W205" s="1972"/>
      <c r="X205" s="1972"/>
      <c r="Y205" s="1952">
        <v>0</v>
      </c>
    </row>
    <row r="206" spans="1:25" ht="12.75">
      <c r="A206" s="1973" t="s">
        <v>1142</v>
      </c>
      <c r="B206" s="1314">
        <f t="shared" si="64"/>
        <v>0</v>
      </c>
      <c r="C206" s="1967"/>
      <c r="D206" s="163"/>
      <c r="E206" s="161"/>
      <c r="F206" s="915"/>
      <c r="G206" s="915"/>
      <c r="H206" s="915"/>
      <c r="I206" s="915"/>
      <c r="J206" s="915"/>
      <c r="K206" s="915"/>
      <c r="L206" s="1952">
        <v>0</v>
      </c>
      <c r="M206" s="915"/>
      <c r="N206" s="1966"/>
      <c r="O206" s="1988">
        <f t="shared" si="62"/>
        <v>0</v>
      </c>
      <c r="P206" s="1970"/>
      <c r="Q206" s="1971"/>
      <c r="R206" s="2050"/>
      <c r="S206" s="1972"/>
      <c r="T206" s="1972"/>
      <c r="U206" s="1972"/>
      <c r="V206" s="1972"/>
      <c r="W206" s="1972"/>
      <c r="X206" s="1972"/>
      <c r="Y206" s="1952">
        <v>0</v>
      </c>
    </row>
    <row r="207" spans="1:25" ht="12.75">
      <c r="A207" s="1973" t="s">
        <v>1143</v>
      </c>
      <c r="B207" s="1314">
        <f t="shared" si="64"/>
        <v>0</v>
      </c>
      <c r="C207" s="1967"/>
      <c r="D207" s="163"/>
      <c r="E207" s="161"/>
      <c r="F207" s="915"/>
      <c r="G207" s="915"/>
      <c r="H207" s="915"/>
      <c r="I207" s="915"/>
      <c r="J207" s="915"/>
      <c r="K207" s="915"/>
      <c r="L207" s="1952">
        <v>0</v>
      </c>
      <c r="M207" s="915"/>
      <c r="N207" s="1966"/>
      <c r="O207" s="1988">
        <f t="shared" si="62"/>
        <v>0</v>
      </c>
      <c r="P207" s="1970"/>
      <c r="Q207" s="1971"/>
      <c r="R207" s="2050"/>
      <c r="S207" s="1972"/>
      <c r="T207" s="1972"/>
      <c r="U207" s="1972"/>
      <c r="V207" s="1972"/>
      <c r="W207" s="1972"/>
      <c r="X207" s="1972"/>
      <c r="Y207" s="1952">
        <v>0</v>
      </c>
    </row>
    <row r="208" spans="1:25" ht="12.75">
      <c r="A208" s="1974" t="s">
        <v>1144</v>
      </c>
      <c r="B208" s="1314">
        <f t="shared" si="64"/>
        <v>0</v>
      </c>
      <c r="C208" s="1967"/>
      <c r="D208" s="163"/>
      <c r="E208" s="161"/>
      <c r="F208" s="915"/>
      <c r="G208" s="915"/>
      <c r="H208" s="915"/>
      <c r="I208" s="915"/>
      <c r="J208" s="915"/>
      <c r="K208" s="915"/>
      <c r="L208" s="1952">
        <v>0</v>
      </c>
      <c r="M208" s="915"/>
      <c r="N208" s="1966"/>
      <c r="O208" s="1988">
        <f t="shared" si="62"/>
        <v>0</v>
      </c>
      <c r="P208" s="1970"/>
      <c r="Q208" s="1971"/>
      <c r="R208" s="2050"/>
      <c r="S208" s="1972"/>
      <c r="T208" s="1972"/>
      <c r="U208" s="1972"/>
      <c r="V208" s="1972"/>
      <c r="W208" s="1972"/>
      <c r="X208" s="1972"/>
      <c r="Y208" s="1952">
        <v>0</v>
      </c>
    </row>
    <row r="209" spans="1:25" ht="13.5" thickBot="1">
      <c r="A209" s="1954" t="s">
        <v>699</v>
      </c>
      <c r="B209" s="2110">
        <f t="shared" si="64"/>
        <v>0</v>
      </c>
      <c r="C209" s="2049"/>
      <c r="D209" s="289"/>
      <c r="E209" s="168"/>
      <c r="F209" s="1955"/>
      <c r="G209" s="1955"/>
      <c r="H209" s="1955"/>
      <c r="I209" s="1955"/>
      <c r="J209" s="1955"/>
      <c r="K209" s="1955"/>
      <c r="L209" s="1952">
        <v>0</v>
      </c>
      <c r="M209" s="1955"/>
      <c r="N209" s="1966"/>
      <c r="O209" s="1988">
        <f t="shared" si="62"/>
        <v>0</v>
      </c>
      <c r="P209" s="1970"/>
      <c r="Q209" s="1971"/>
      <c r="R209" s="2050"/>
      <c r="S209" s="1972"/>
      <c r="T209" s="1972"/>
      <c r="U209" s="1972"/>
      <c r="V209" s="1972"/>
      <c r="W209" s="1972"/>
      <c r="X209" s="1972"/>
      <c r="Y209" s="1975">
        <v>0</v>
      </c>
    </row>
    <row r="210" spans="1:25" ht="13.5" thickBot="1">
      <c r="A210" s="126" t="s">
        <v>700</v>
      </c>
      <c r="B210" s="70">
        <f aca="true" t="shared" si="65" ref="B210:H210">SUM(B211:B221)</f>
        <v>7720000</v>
      </c>
      <c r="C210" s="409">
        <f t="shared" si="65"/>
        <v>7720000</v>
      </c>
      <c r="D210" s="123">
        <f t="shared" si="65"/>
        <v>0</v>
      </c>
      <c r="E210" s="784">
        <f t="shared" si="65"/>
        <v>0</v>
      </c>
      <c r="F210" s="70">
        <f t="shared" si="65"/>
        <v>7720000</v>
      </c>
      <c r="G210" s="70">
        <f t="shared" si="65"/>
        <v>7720000</v>
      </c>
      <c r="H210" s="70">
        <f t="shared" si="65"/>
        <v>7720000</v>
      </c>
      <c r="I210" s="70">
        <f>SUM(I211:I221)</f>
        <v>7720000</v>
      </c>
      <c r="J210" s="70">
        <f>SUM(J211:J221)</f>
        <v>8535969</v>
      </c>
      <c r="K210" s="70">
        <f>SUM(K211:K221)</f>
        <v>8483279</v>
      </c>
      <c r="L210" s="1938">
        <f>SUM(K210/J210)*100</f>
        <v>99.38272971703623</v>
      </c>
      <c r="M210" s="70"/>
      <c r="N210" s="1966"/>
      <c r="O210" s="1988">
        <f t="shared" si="62"/>
        <v>0</v>
      </c>
      <c r="P210" s="1970"/>
      <c r="Q210" s="1971"/>
      <c r="R210" s="2050"/>
      <c r="S210" s="1972"/>
      <c r="T210" s="1972"/>
      <c r="U210" s="1972"/>
      <c r="V210" s="1972"/>
      <c r="W210" s="1972"/>
      <c r="X210" s="1972"/>
      <c r="Y210" s="1975">
        <v>0</v>
      </c>
    </row>
    <row r="211" spans="1:25" ht="12.75">
      <c r="A211" s="1940" t="s">
        <v>456</v>
      </c>
      <c r="B211" s="1962">
        <f aca="true" t="shared" si="66" ref="B211:B221">SUM(C211:E211)</f>
        <v>0</v>
      </c>
      <c r="C211" s="1963"/>
      <c r="D211" s="286"/>
      <c r="E211" s="358"/>
      <c r="F211" s="1941"/>
      <c r="G211" s="1941"/>
      <c r="H211" s="1941"/>
      <c r="I211" s="1941"/>
      <c r="J211" s="1941"/>
      <c r="K211" s="1941"/>
      <c r="L211" s="1952">
        <v>0</v>
      </c>
      <c r="M211" s="1941"/>
      <c r="N211" s="1966"/>
      <c r="O211" s="1988">
        <f t="shared" si="62"/>
        <v>0</v>
      </c>
      <c r="P211" s="1970"/>
      <c r="Q211" s="1971"/>
      <c r="R211" s="2050"/>
      <c r="S211" s="1972"/>
      <c r="T211" s="1972"/>
      <c r="U211" s="1972"/>
      <c r="V211" s="1972"/>
      <c r="W211" s="1972"/>
      <c r="X211" s="1972"/>
      <c r="Y211" s="1952">
        <v>0</v>
      </c>
    </row>
    <row r="212" spans="1:25" ht="12.75">
      <c r="A212" s="1950" t="s">
        <v>457</v>
      </c>
      <c r="B212" s="1314">
        <f t="shared" si="66"/>
        <v>7720000</v>
      </c>
      <c r="C212" s="1967">
        <v>7720000</v>
      </c>
      <c r="D212" s="163"/>
      <c r="E212" s="161"/>
      <c r="F212" s="915">
        <v>7720000</v>
      </c>
      <c r="G212" s="915">
        <v>7720000</v>
      </c>
      <c r="H212" s="915">
        <v>7720000</v>
      </c>
      <c r="I212" s="915">
        <v>7720000</v>
      </c>
      <c r="J212" s="915">
        <v>739814</v>
      </c>
      <c r="K212" s="915">
        <v>781754</v>
      </c>
      <c r="L212" s="1952">
        <f>SUM(K212/J212)*100</f>
        <v>105.66899247648733</v>
      </c>
      <c r="M212" s="915"/>
      <c r="N212" s="1966"/>
      <c r="O212" s="1988">
        <f t="shared" si="62"/>
        <v>0</v>
      </c>
      <c r="P212" s="1970"/>
      <c r="Q212" s="1971"/>
      <c r="R212" s="2050"/>
      <c r="S212" s="1972"/>
      <c r="T212" s="1972"/>
      <c r="U212" s="1972"/>
      <c r="V212" s="1972"/>
      <c r="W212" s="1972"/>
      <c r="X212" s="1972"/>
      <c r="Y212" s="1952">
        <v>0</v>
      </c>
    </row>
    <row r="213" spans="1:25" ht="12.75">
      <c r="A213" s="1950" t="s">
        <v>458</v>
      </c>
      <c r="B213" s="1314">
        <f t="shared" si="66"/>
        <v>0</v>
      </c>
      <c r="C213" s="1967"/>
      <c r="D213" s="163"/>
      <c r="E213" s="161"/>
      <c r="F213" s="915"/>
      <c r="G213" s="915"/>
      <c r="H213" s="915"/>
      <c r="I213" s="915"/>
      <c r="J213" s="915"/>
      <c r="K213" s="915"/>
      <c r="L213" s="1952">
        <v>0</v>
      </c>
      <c r="M213" s="915"/>
      <c r="N213" s="1966"/>
      <c r="O213" s="1988">
        <f t="shared" si="62"/>
        <v>0</v>
      </c>
      <c r="P213" s="1970"/>
      <c r="Q213" s="1971"/>
      <c r="R213" s="2050"/>
      <c r="S213" s="1972"/>
      <c r="T213" s="1972"/>
      <c r="U213" s="1972"/>
      <c r="V213" s="1972"/>
      <c r="W213" s="1972"/>
      <c r="X213" s="1972"/>
      <c r="Y213" s="1952">
        <v>0</v>
      </c>
    </row>
    <row r="214" spans="1:25" ht="12.75">
      <c r="A214" s="1950" t="s">
        <v>459</v>
      </c>
      <c r="B214" s="1314">
        <f t="shared" si="66"/>
        <v>0</v>
      </c>
      <c r="C214" s="1967"/>
      <c r="D214" s="163"/>
      <c r="E214" s="161"/>
      <c r="F214" s="915"/>
      <c r="G214" s="915"/>
      <c r="H214" s="915"/>
      <c r="I214" s="915"/>
      <c r="J214" s="915"/>
      <c r="K214" s="915"/>
      <c r="L214" s="1952">
        <v>0</v>
      </c>
      <c r="M214" s="915"/>
      <c r="N214" s="1966"/>
      <c r="O214" s="1988">
        <f t="shared" si="62"/>
        <v>0</v>
      </c>
      <c r="P214" s="1970"/>
      <c r="Q214" s="1971"/>
      <c r="R214" s="2050"/>
      <c r="S214" s="1972"/>
      <c r="T214" s="1972"/>
      <c r="U214" s="1972"/>
      <c r="V214" s="1972"/>
      <c r="W214" s="1972"/>
      <c r="X214" s="1972"/>
      <c r="Y214" s="1952">
        <v>0</v>
      </c>
    </row>
    <row r="215" spans="1:25" ht="12.75">
      <c r="A215" s="1950" t="s">
        <v>460</v>
      </c>
      <c r="B215" s="1314">
        <f t="shared" si="66"/>
        <v>0</v>
      </c>
      <c r="C215" s="1967"/>
      <c r="D215" s="163"/>
      <c r="E215" s="161"/>
      <c r="F215" s="915"/>
      <c r="G215" s="915"/>
      <c r="H215" s="915"/>
      <c r="I215" s="915"/>
      <c r="J215" s="915">
        <v>5964772</v>
      </c>
      <c r="K215" s="915">
        <v>5939259</v>
      </c>
      <c r="L215" s="1952">
        <f>SUM(K215/J215)*100</f>
        <v>99.57227199966738</v>
      </c>
      <c r="M215" s="915"/>
      <c r="N215" s="1966"/>
      <c r="O215" s="1988">
        <f t="shared" si="62"/>
        <v>0</v>
      </c>
      <c r="P215" s="1970"/>
      <c r="Q215" s="1971"/>
      <c r="R215" s="2050"/>
      <c r="S215" s="1972"/>
      <c r="T215" s="1972"/>
      <c r="U215" s="1972"/>
      <c r="V215" s="1972"/>
      <c r="W215" s="1972"/>
      <c r="X215" s="1972"/>
      <c r="Y215" s="1952">
        <v>0</v>
      </c>
    </row>
    <row r="216" spans="1:25" ht="12.75">
      <c r="A216" s="1976" t="s">
        <v>1145</v>
      </c>
      <c r="B216" s="1314">
        <f t="shared" si="66"/>
        <v>0</v>
      </c>
      <c r="C216" s="1967"/>
      <c r="D216" s="163"/>
      <c r="E216" s="161"/>
      <c r="F216" s="915"/>
      <c r="G216" s="915"/>
      <c r="H216" s="915"/>
      <c r="I216" s="915"/>
      <c r="J216" s="915">
        <v>1520763</v>
      </c>
      <c r="K216" s="915">
        <v>1517236</v>
      </c>
      <c r="L216" s="1952">
        <f>SUM(K216/J216)*100</f>
        <v>99.76807694558588</v>
      </c>
      <c r="M216" s="915"/>
      <c r="N216" s="1966"/>
      <c r="O216" s="1988">
        <f t="shared" si="62"/>
        <v>0</v>
      </c>
      <c r="P216" s="1970"/>
      <c r="Q216" s="1971"/>
      <c r="R216" s="2050"/>
      <c r="S216" s="1972"/>
      <c r="T216" s="1972"/>
      <c r="U216" s="1972"/>
      <c r="V216" s="1972"/>
      <c r="W216" s="1972"/>
      <c r="X216" s="1972"/>
      <c r="Y216" s="1952">
        <v>0</v>
      </c>
    </row>
    <row r="217" spans="1:25" ht="12.75">
      <c r="A217" s="1976" t="s">
        <v>1146</v>
      </c>
      <c r="B217" s="1314">
        <f t="shared" si="66"/>
        <v>0</v>
      </c>
      <c r="C217" s="1967"/>
      <c r="D217" s="163"/>
      <c r="E217" s="161"/>
      <c r="F217" s="915"/>
      <c r="G217" s="915"/>
      <c r="H217" s="915"/>
      <c r="I217" s="915"/>
      <c r="J217" s="915"/>
      <c r="K217" s="915"/>
      <c r="L217" s="1952">
        <v>0</v>
      </c>
      <c r="M217" s="915"/>
      <c r="N217" s="1966"/>
      <c r="O217" s="1988">
        <f t="shared" si="62"/>
        <v>0</v>
      </c>
      <c r="P217" s="1970"/>
      <c r="Q217" s="1971"/>
      <c r="R217" s="2050"/>
      <c r="S217" s="1972"/>
      <c r="T217" s="1972"/>
      <c r="U217" s="1972"/>
      <c r="V217" s="1972"/>
      <c r="W217" s="1972"/>
      <c r="X217" s="1972"/>
      <c r="Y217" s="1952">
        <v>0</v>
      </c>
    </row>
    <row r="218" spans="1:25" ht="12.75">
      <c r="A218" s="1976" t="s">
        <v>1147</v>
      </c>
      <c r="B218" s="1314">
        <f t="shared" si="66"/>
        <v>0</v>
      </c>
      <c r="C218" s="1967"/>
      <c r="D218" s="163"/>
      <c r="E218" s="161"/>
      <c r="F218" s="915"/>
      <c r="G218" s="915"/>
      <c r="H218" s="915"/>
      <c r="I218" s="915"/>
      <c r="J218" s="915">
        <v>2000</v>
      </c>
      <c r="K218" s="915">
        <v>2410</v>
      </c>
      <c r="L218" s="1952">
        <f>SUM(K218/J218)*100</f>
        <v>120.5</v>
      </c>
      <c r="M218" s="915"/>
      <c r="N218" s="1966"/>
      <c r="O218" s="1988">
        <f t="shared" si="62"/>
        <v>0</v>
      </c>
      <c r="P218" s="1970"/>
      <c r="Q218" s="1971"/>
      <c r="R218" s="2050"/>
      <c r="S218" s="1972"/>
      <c r="T218" s="1972"/>
      <c r="U218" s="1972"/>
      <c r="V218" s="1972"/>
      <c r="W218" s="1972"/>
      <c r="X218" s="1972"/>
      <c r="Y218" s="1952">
        <v>0</v>
      </c>
    </row>
    <row r="219" spans="1:25" ht="12.75">
      <c r="A219" s="1977" t="s">
        <v>1148</v>
      </c>
      <c r="B219" s="1314">
        <f t="shared" si="66"/>
        <v>0</v>
      </c>
      <c r="C219" s="1967"/>
      <c r="D219" s="163"/>
      <c r="E219" s="161"/>
      <c r="F219" s="915"/>
      <c r="G219" s="915"/>
      <c r="H219" s="915"/>
      <c r="I219" s="915"/>
      <c r="J219" s="915"/>
      <c r="K219" s="915"/>
      <c r="L219" s="1952">
        <v>0</v>
      </c>
      <c r="M219" s="915"/>
      <c r="N219" s="1966"/>
      <c r="O219" s="1988">
        <f t="shared" si="62"/>
        <v>0</v>
      </c>
      <c r="P219" s="1970"/>
      <c r="Q219" s="1971"/>
      <c r="R219" s="2050"/>
      <c r="S219" s="1972"/>
      <c r="T219" s="1972"/>
      <c r="U219" s="1972"/>
      <c r="V219" s="1972"/>
      <c r="W219" s="1972"/>
      <c r="X219" s="1972"/>
      <c r="Y219" s="1952">
        <v>0</v>
      </c>
    </row>
    <row r="220" spans="1:25" ht="12.75">
      <c r="A220" s="1976" t="s">
        <v>1150</v>
      </c>
      <c r="B220" s="1314">
        <f t="shared" si="66"/>
        <v>0</v>
      </c>
      <c r="C220" s="1967"/>
      <c r="D220" s="163"/>
      <c r="E220" s="161"/>
      <c r="F220" s="915"/>
      <c r="G220" s="915"/>
      <c r="H220" s="915"/>
      <c r="I220" s="915"/>
      <c r="J220" s="915"/>
      <c r="K220" s="915"/>
      <c r="L220" s="1952">
        <v>0</v>
      </c>
      <c r="M220" s="915"/>
      <c r="N220" s="1966"/>
      <c r="O220" s="1988">
        <f t="shared" si="62"/>
        <v>0</v>
      </c>
      <c r="P220" s="1970"/>
      <c r="Q220" s="1971"/>
      <c r="R220" s="2050"/>
      <c r="S220" s="1972"/>
      <c r="T220" s="1972"/>
      <c r="U220" s="1972"/>
      <c r="V220" s="1972"/>
      <c r="W220" s="1972"/>
      <c r="X220" s="1972"/>
      <c r="Y220" s="1952">
        <v>0</v>
      </c>
    </row>
    <row r="221" spans="1:25" ht="13.5" thickBot="1">
      <c r="A221" s="1978" t="s">
        <v>1151</v>
      </c>
      <c r="B221" s="2110">
        <f t="shared" si="66"/>
        <v>0</v>
      </c>
      <c r="C221" s="2049"/>
      <c r="D221" s="289"/>
      <c r="E221" s="168"/>
      <c r="F221" s="1955"/>
      <c r="G221" s="1955"/>
      <c r="H221" s="1955"/>
      <c r="I221" s="1955"/>
      <c r="J221" s="1955">
        <v>308620</v>
      </c>
      <c r="K221" s="1955">
        <v>242620</v>
      </c>
      <c r="L221" s="1952">
        <f>SUM(K221/J221)*100</f>
        <v>78.61447735078737</v>
      </c>
      <c r="M221" s="1955"/>
      <c r="N221" s="1966"/>
      <c r="O221" s="1988">
        <f t="shared" si="62"/>
        <v>0</v>
      </c>
      <c r="P221" s="1970"/>
      <c r="Q221" s="1971"/>
      <c r="R221" s="2050"/>
      <c r="S221" s="1972"/>
      <c r="T221" s="1972"/>
      <c r="U221" s="1972"/>
      <c r="V221" s="1972"/>
      <c r="W221" s="1972"/>
      <c r="X221" s="1972"/>
      <c r="Y221" s="1975">
        <v>0</v>
      </c>
    </row>
    <row r="222" spans="1:25" ht="13.5" thickBot="1">
      <c r="A222" s="126" t="s">
        <v>707</v>
      </c>
      <c r="B222" s="70">
        <f aca="true" t="shared" si="67" ref="B222:H222">SUM(B223:B227)</f>
        <v>53640000</v>
      </c>
      <c r="C222" s="409">
        <f t="shared" si="67"/>
        <v>53640000</v>
      </c>
      <c r="D222" s="123">
        <f t="shared" si="67"/>
        <v>0</v>
      </c>
      <c r="E222" s="784">
        <f t="shared" si="67"/>
        <v>0</v>
      </c>
      <c r="F222" s="70">
        <f t="shared" si="67"/>
        <v>53640000</v>
      </c>
      <c r="G222" s="70">
        <f t="shared" si="67"/>
        <v>53640000</v>
      </c>
      <c r="H222" s="70">
        <f t="shared" si="67"/>
        <v>58178509</v>
      </c>
      <c r="I222" s="70">
        <f>SUM(I223:I227)</f>
        <v>58178509</v>
      </c>
      <c r="J222" s="70">
        <f>SUM(J223:J227)</f>
        <v>52906721</v>
      </c>
      <c r="K222" s="70">
        <f>SUM(K223:K227)</f>
        <v>52906721</v>
      </c>
      <c r="L222" s="1938">
        <f aca="true" t="shared" si="68" ref="L222:L228">SUM(K222/J222)*100</f>
        <v>100</v>
      </c>
      <c r="M222" s="70"/>
      <c r="N222" s="1966"/>
      <c r="O222" s="1988">
        <f t="shared" si="62"/>
        <v>0</v>
      </c>
      <c r="P222" s="1970"/>
      <c r="Q222" s="1971"/>
      <c r="R222" s="2050"/>
      <c r="S222" s="1972"/>
      <c r="T222" s="1972"/>
      <c r="U222" s="1972"/>
      <c r="V222" s="1972"/>
      <c r="W222" s="1972"/>
      <c r="X222" s="1972"/>
      <c r="Y222" s="1975">
        <v>0</v>
      </c>
    </row>
    <row r="223" spans="1:25" ht="12.75">
      <c r="A223" s="1940" t="s">
        <v>1152</v>
      </c>
      <c r="B223" s="2038">
        <f>SUM(C223:E223)</f>
        <v>0</v>
      </c>
      <c r="C223" s="1963"/>
      <c r="D223" s="286"/>
      <c r="E223" s="2099"/>
      <c r="F223" s="1962"/>
      <c r="G223" s="1962"/>
      <c r="H223" s="1962"/>
      <c r="I223" s="1962"/>
      <c r="J223" s="1962"/>
      <c r="K223" s="1962"/>
      <c r="L223" s="1952">
        <v>0</v>
      </c>
      <c r="M223" s="1962"/>
      <c r="N223" s="1966"/>
      <c r="O223" s="1988">
        <f t="shared" si="62"/>
        <v>0</v>
      </c>
      <c r="P223" s="1970"/>
      <c r="Q223" s="1971"/>
      <c r="R223" s="2050"/>
      <c r="S223" s="1972"/>
      <c r="T223" s="1972"/>
      <c r="U223" s="1972"/>
      <c r="V223" s="1972"/>
      <c r="W223" s="1972"/>
      <c r="X223" s="1972"/>
      <c r="Y223" s="1952">
        <v>0</v>
      </c>
    </row>
    <row r="224" spans="1:25" ht="12.75">
      <c r="A224" s="1950" t="s">
        <v>1153</v>
      </c>
      <c r="B224" s="1314">
        <f>SUM(C224:E224)</f>
        <v>0</v>
      </c>
      <c r="C224" s="1963"/>
      <c r="D224" s="286"/>
      <c r="E224" s="2099"/>
      <c r="F224" s="1962"/>
      <c r="G224" s="1962"/>
      <c r="H224" s="1962"/>
      <c r="I224" s="1962"/>
      <c r="J224" s="1962"/>
      <c r="K224" s="1962"/>
      <c r="L224" s="1952">
        <v>0</v>
      </c>
      <c r="M224" s="1962"/>
      <c r="N224" s="1961"/>
      <c r="O224" s="1988">
        <f t="shared" si="62"/>
        <v>0</v>
      </c>
      <c r="P224" s="1989"/>
      <c r="Q224" s="1990"/>
      <c r="R224" s="1991"/>
      <c r="S224" s="1992"/>
      <c r="T224" s="1992"/>
      <c r="U224" s="1992"/>
      <c r="V224" s="1992"/>
      <c r="W224" s="1992"/>
      <c r="X224" s="1992"/>
      <c r="Y224" s="1952">
        <v>0</v>
      </c>
    </row>
    <row r="225" spans="1:25" ht="12.75">
      <c r="A225" s="1986" t="s">
        <v>724</v>
      </c>
      <c r="B225" s="2139">
        <v>0</v>
      </c>
      <c r="D225" s="286"/>
      <c r="F225" s="2139"/>
      <c r="G225" s="2139"/>
      <c r="H225" s="2139"/>
      <c r="I225" s="2139"/>
      <c r="J225" s="2139"/>
      <c r="K225" s="2139"/>
      <c r="L225" s="1952">
        <v>0</v>
      </c>
      <c r="M225" s="1314"/>
      <c r="N225" s="2140"/>
      <c r="O225" s="1988">
        <f t="shared" si="62"/>
        <v>0</v>
      </c>
      <c r="P225" s="1970"/>
      <c r="Q225" s="1971"/>
      <c r="R225" s="2050"/>
      <c r="S225" s="1972"/>
      <c r="T225" s="1972"/>
      <c r="U225" s="1972"/>
      <c r="V225" s="1972"/>
      <c r="W225" s="1972"/>
      <c r="X225" s="1972"/>
      <c r="Y225" s="1952">
        <v>0</v>
      </c>
    </row>
    <row r="226" spans="1:25" ht="25.5">
      <c r="A226" s="1984" t="s">
        <v>1154</v>
      </c>
      <c r="B226" s="1314">
        <f>SUM(C226:E226)</f>
        <v>53640000</v>
      </c>
      <c r="C226" s="1967">
        <v>53640000</v>
      </c>
      <c r="D226" s="163"/>
      <c r="E226" s="1321"/>
      <c r="F226" s="915">
        <v>54340000</v>
      </c>
      <c r="G226" s="915">
        <v>54340000</v>
      </c>
      <c r="H226" s="915">
        <v>58878509</v>
      </c>
      <c r="I226" s="915">
        <v>58878509</v>
      </c>
      <c r="J226" s="915">
        <v>53281764</v>
      </c>
      <c r="K226" s="915">
        <v>53281764</v>
      </c>
      <c r="L226" s="1952">
        <f t="shared" si="68"/>
        <v>100</v>
      </c>
      <c r="M226" s="915"/>
      <c r="N226" s="1987" t="s">
        <v>1083</v>
      </c>
      <c r="O226" s="1969">
        <f t="shared" si="62"/>
        <v>0</v>
      </c>
      <c r="P226" s="1970"/>
      <c r="Q226" s="1971"/>
      <c r="R226" s="2050"/>
      <c r="S226" s="1972"/>
      <c r="T226" s="1972"/>
      <c r="U226" s="1972"/>
      <c r="V226" s="1972"/>
      <c r="W226" s="1972"/>
      <c r="X226" s="1972"/>
      <c r="Y226" s="1952">
        <v>0</v>
      </c>
    </row>
    <row r="227" spans="1:25" ht="13.5" thickBot="1">
      <c r="A227" s="1984" t="s">
        <v>1126</v>
      </c>
      <c r="B227" s="2128">
        <f>SUM(C227:E227)</f>
        <v>0</v>
      </c>
      <c r="C227" s="2117"/>
      <c r="D227" s="2010"/>
      <c r="E227" s="2118"/>
      <c r="F227" s="1958">
        <v>-700000</v>
      </c>
      <c r="G227" s="1958">
        <v>-700000</v>
      </c>
      <c r="H227" s="1958">
        <v>-700000</v>
      </c>
      <c r="I227" s="1958">
        <v>-700000</v>
      </c>
      <c r="J227" s="1958">
        <v>-375043</v>
      </c>
      <c r="K227" s="1958">
        <v>-375043</v>
      </c>
      <c r="L227" s="1952">
        <f t="shared" si="68"/>
        <v>100</v>
      </c>
      <c r="M227" s="1958"/>
      <c r="N227" s="1830" t="s">
        <v>714</v>
      </c>
      <c r="O227" s="2068">
        <f t="shared" si="62"/>
        <v>0</v>
      </c>
      <c r="P227" s="2141"/>
      <c r="Q227" s="2142"/>
      <c r="R227" s="2143"/>
      <c r="S227" s="2069"/>
      <c r="T227" s="2069"/>
      <c r="U227" s="2069"/>
      <c r="V227" s="2069"/>
      <c r="W227" s="2069"/>
      <c r="X227" s="2069"/>
      <c r="Y227" s="1952">
        <v>0</v>
      </c>
    </row>
    <row r="228" spans="1:25" ht="13.5" thickBot="1">
      <c r="A228" s="1936" t="s">
        <v>708</v>
      </c>
      <c r="B228" s="70">
        <f aca="true" t="shared" si="69" ref="B228:G228">SUM(B195+B200+B210+B222)</f>
        <v>61360000</v>
      </c>
      <c r="C228" s="409">
        <f t="shared" si="69"/>
        <v>61360000</v>
      </c>
      <c r="D228" s="409">
        <f t="shared" si="69"/>
        <v>0</v>
      </c>
      <c r="E228" s="913">
        <f t="shared" si="69"/>
        <v>0</v>
      </c>
      <c r="F228" s="70">
        <f t="shared" si="69"/>
        <v>61360000</v>
      </c>
      <c r="G228" s="70">
        <f t="shared" si="69"/>
        <v>61360000</v>
      </c>
      <c r="H228" s="70">
        <f>SUM(H195+H200+H210+H222)</f>
        <v>65898509</v>
      </c>
      <c r="I228" s="70">
        <f>SUM(I195+I200+I210+I222)</f>
        <v>65898509</v>
      </c>
      <c r="J228" s="70">
        <f>SUM(J195+J200+J210+J222)</f>
        <v>61442690</v>
      </c>
      <c r="K228" s="70">
        <f>SUM(K195+K200+K210+K222)</f>
        <v>61390000</v>
      </c>
      <c r="L228" s="1938">
        <f t="shared" si="68"/>
        <v>99.91424529101835</v>
      </c>
      <c r="M228" s="70"/>
      <c r="N228" s="2002" t="s">
        <v>1162</v>
      </c>
      <c r="O228" s="2068">
        <f aca="true" t="shared" si="70" ref="O228:W228">SUM(O195:O227)</f>
        <v>61360000</v>
      </c>
      <c r="P228" s="2144">
        <f t="shared" si="70"/>
        <v>61360000</v>
      </c>
      <c r="Q228" s="2145">
        <f t="shared" si="70"/>
        <v>0</v>
      </c>
      <c r="R228" s="2146">
        <f t="shared" si="70"/>
        <v>0</v>
      </c>
      <c r="S228" s="2146">
        <f t="shared" si="70"/>
        <v>61360000</v>
      </c>
      <c r="T228" s="2146">
        <f t="shared" si="70"/>
        <v>61360000</v>
      </c>
      <c r="U228" s="2146">
        <f t="shared" si="70"/>
        <v>65898509</v>
      </c>
      <c r="V228" s="2146">
        <f t="shared" si="70"/>
        <v>65898509</v>
      </c>
      <c r="W228" s="2146">
        <f t="shared" si="70"/>
        <v>61442690</v>
      </c>
      <c r="X228" s="2146">
        <f>SUM(X195:X227)</f>
        <v>60982934</v>
      </c>
      <c r="Y228" s="1938">
        <f>SUM(X228/W228)*100</f>
        <v>99.25173197983356</v>
      </c>
    </row>
    <row r="229" spans="1:25" ht="12.75">
      <c r="A229" s="1940" t="s">
        <v>1580</v>
      </c>
      <c r="B229" s="1962">
        <f>SUM(C229:E229)</f>
        <v>0</v>
      </c>
      <c r="C229" s="1963"/>
      <c r="D229" s="286"/>
      <c r="E229" s="358"/>
      <c r="F229" s="1941"/>
      <c r="G229" s="1941"/>
      <c r="H229" s="1941"/>
      <c r="I229" s="1941"/>
      <c r="J229" s="1941"/>
      <c r="K229" s="1941"/>
      <c r="L229" s="1952">
        <v>0</v>
      </c>
      <c r="M229" s="1941"/>
      <c r="N229" s="2004" t="s">
        <v>709</v>
      </c>
      <c r="O229" s="1988">
        <f aca="true" t="shared" si="71" ref="O229:O244">SUM(P229:R229)</f>
        <v>0</v>
      </c>
      <c r="P229" s="1989">
        <v>0</v>
      </c>
      <c r="Q229" s="1990"/>
      <c r="R229" s="1964"/>
      <c r="S229" s="1964">
        <v>875579</v>
      </c>
      <c r="T229" s="1964">
        <v>875579</v>
      </c>
      <c r="U229" s="1964">
        <v>875579</v>
      </c>
      <c r="V229" s="1964">
        <v>875579</v>
      </c>
      <c r="W229" s="1964">
        <v>574244</v>
      </c>
      <c r="X229" s="1964">
        <v>574244</v>
      </c>
      <c r="Y229" s="1952">
        <f>SUM(X229/W229)*100</f>
        <v>100</v>
      </c>
    </row>
    <row r="230" spans="1:25" ht="12.75">
      <c r="A230" s="2005" t="s">
        <v>710</v>
      </c>
      <c r="B230" s="1962">
        <f>SUM(C230:E230)</f>
        <v>0</v>
      </c>
      <c r="C230" s="1967"/>
      <c r="D230" s="163"/>
      <c r="E230" s="161"/>
      <c r="F230" s="915"/>
      <c r="G230" s="915"/>
      <c r="H230" s="915"/>
      <c r="I230" s="915"/>
      <c r="J230" s="915">
        <v>23622</v>
      </c>
      <c r="K230" s="915">
        <v>23622</v>
      </c>
      <c r="L230" s="1952">
        <f aca="true" t="shared" si="72" ref="L230:L235">SUM(K230/J230)*100</f>
        <v>100</v>
      </c>
      <c r="M230" s="915"/>
      <c r="N230" s="1987" t="s">
        <v>2018</v>
      </c>
      <c r="O230" s="1988">
        <f t="shared" si="71"/>
        <v>0</v>
      </c>
      <c r="P230" s="1989">
        <v>0</v>
      </c>
      <c r="Q230" s="1990"/>
      <c r="R230" s="1968"/>
      <c r="S230" s="1968"/>
      <c r="T230" s="1968"/>
      <c r="U230" s="1968"/>
      <c r="V230" s="1968"/>
      <c r="W230" s="1968"/>
      <c r="X230" s="1968"/>
      <c r="Y230" s="1952">
        <v>0</v>
      </c>
    </row>
    <row r="231" spans="1:25" ht="12.75">
      <c r="A231" s="2005" t="s">
        <v>511</v>
      </c>
      <c r="B231" s="1962">
        <f>SUM(C231:E231)</f>
        <v>0</v>
      </c>
      <c r="C231" s="2049"/>
      <c r="D231" s="289"/>
      <c r="E231" s="168"/>
      <c r="F231" s="1955"/>
      <c r="G231" s="1955"/>
      <c r="H231" s="1955"/>
      <c r="I231" s="1955"/>
      <c r="J231" s="1955"/>
      <c r="K231" s="1955"/>
      <c r="L231" s="1952">
        <v>0</v>
      </c>
      <c r="M231" s="1955"/>
      <c r="N231" s="2006" t="s">
        <v>711</v>
      </c>
      <c r="O231" s="1988">
        <f t="shared" si="71"/>
        <v>0</v>
      </c>
      <c r="P231" s="1989"/>
      <c r="Q231" s="2072"/>
      <c r="R231" s="2123"/>
      <c r="S231" s="2123"/>
      <c r="T231" s="2123"/>
      <c r="U231" s="2123"/>
      <c r="V231" s="2123"/>
      <c r="W231" s="2123"/>
      <c r="X231" s="2123"/>
      <c r="Y231" s="1952">
        <v>0</v>
      </c>
    </row>
    <row r="232" spans="1:25" ht="12.75">
      <c r="A232" s="1940" t="s">
        <v>860</v>
      </c>
      <c r="B232" s="1962">
        <v>0</v>
      </c>
      <c r="C232" s="2049"/>
      <c r="D232" s="289"/>
      <c r="E232" s="168"/>
      <c r="F232" s="1955"/>
      <c r="G232" s="1955"/>
      <c r="H232" s="1955"/>
      <c r="I232" s="1955"/>
      <c r="J232" s="1955"/>
      <c r="K232" s="1955"/>
      <c r="L232" s="1952">
        <v>0</v>
      </c>
      <c r="M232" s="1955"/>
      <c r="N232" s="2006" t="s">
        <v>1345</v>
      </c>
      <c r="O232" s="1988">
        <f t="shared" si="71"/>
        <v>0</v>
      </c>
      <c r="P232" s="1989"/>
      <c r="Q232" s="2072"/>
      <c r="R232" s="2123"/>
      <c r="S232" s="2123"/>
      <c r="T232" s="2123"/>
      <c r="U232" s="2123"/>
      <c r="V232" s="2123"/>
      <c r="W232" s="2123"/>
      <c r="X232" s="2123"/>
      <c r="Y232" s="1952">
        <v>0</v>
      </c>
    </row>
    <row r="233" spans="1:25" ht="12.75">
      <c r="A233" s="1950" t="s">
        <v>1581</v>
      </c>
      <c r="B233" s="1962">
        <f>SUM(C233:E233)</f>
        <v>0</v>
      </c>
      <c r="C233" s="76"/>
      <c r="D233" s="163"/>
      <c r="E233" s="161"/>
      <c r="F233" s="915"/>
      <c r="G233" s="915"/>
      <c r="H233" s="915"/>
      <c r="I233" s="915"/>
      <c r="J233" s="915"/>
      <c r="K233" s="915"/>
      <c r="L233" s="1952">
        <v>0</v>
      </c>
      <c r="M233" s="1955"/>
      <c r="N233" s="2007" t="s">
        <v>712</v>
      </c>
      <c r="O233" s="1988">
        <f t="shared" si="71"/>
        <v>0</v>
      </c>
      <c r="P233" s="1970"/>
      <c r="Q233" s="1971"/>
      <c r="R233" s="1968"/>
      <c r="S233" s="1968"/>
      <c r="T233" s="1968"/>
      <c r="U233" s="1968"/>
      <c r="V233" s="1968"/>
      <c r="W233" s="1968"/>
      <c r="X233" s="1968"/>
      <c r="Y233" s="1952">
        <v>0</v>
      </c>
    </row>
    <row r="234" spans="1:25" ht="12.75">
      <c r="A234" s="1950" t="s">
        <v>726</v>
      </c>
      <c r="B234" s="1314">
        <v>0</v>
      </c>
      <c r="C234" s="1967"/>
      <c r="D234" s="163"/>
      <c r="E234" s="161"/>
      <c r="F234" s="915">
        <v>700000</v>
      </c>
      <c r="G234" s="915">
        <v>700000</v>
      </c>
      <c r="H234" s="915">
        <v>700000</v>
      </c>
      <c r="I234" s="915">
        <v>700000</v>
      </c>
      <c r="J234" s="915">
        <v>375043</v>
      </c>
      <c r="K234" s="915">
        <v>375043</v>
      </c>
      <c r="L234" s="1952">
        <f t="shared" si="72"/>
        <v>100</v>
      </c>
      <c r="M234" s="915"/>
      <c r="N234" s="1987" t="s">
        <v>1999</v>
      </c>
      <c r="O234" s="1988">
        <f t="shared" si="71"/>
        <v>0</v>
      </c>
      <c r="P234" s="1970"/>
      <c r="Q234" s="1971"/>
      <c r="R234" s="1968"/>
      <c r="S234" s="1968"/>
      <c r="T234" s="1968"/>
      <c r="U234" s="1968"/>
      <c r="V234" s="1968"/>
      <c r="W234" s="1968"/>
      <c r="X234" s="1968"/>
      <c r="Y234" s="1952">
        <v>0</v>
      </c>
    </row>
    <row r="235" spans="1:25" ht="13.5" thickBot="1">
      <c r="A235" s="1993" t="s">
        <v>465</v>
      </c>
      <c r="B235" s="1945">
        <v>0</v>
      </c>
      <c r="C235" s="2117"/>
      <c r="D235" s="2010"/>
      <c r="E235" s="2125"/>
      <c r="F235" s="1958">
        <v>175579</v>
      </c>
      <c r="G235" s="1958">
        <v>175579</v>
      </c>
      <c r="H235" s="1958">
        <v>175579</v>
      </c>
      <c r="I235" s="1958">
        <v>175579</v>
      </c>
      <c r="J235" s="1958">
        <v>175579</v>
      </c>
      <c r="K235" s="1958">
        <v>175579</v>
      </c>
      <c r="L235" s="1952">
        <f t="shared" si="72"/>
        <v>100</v>
      </c>
      <c r="M235" s="1958"/>
      <c r="N235" s="2008" t="s">
        <v>1578</v>
      </c>
      <c r="O235" s="1988">
        <f t="shared" si="71"/>
        <v>0</v>
      </c>
      <c r="P235" s="2040"/>
      <c r="Q235" s="2041"/>
      <c r="R235" s="2098"/>
      <c r="S235" s="2098"/>
      <c r="T235" s="2098"/>
      <c r="U235" s="2098"/>
      <c r="V235" s="2098"/>
      <c r="W235" s="2098"/>
      <c r="X235" s="2098"/>
      <c r="Y235" s="1952">
        <v>0</v>
      </c>
    </row>
    <row r="236" spans="1:25" ht="13.5" thickBot="1">
      <c r="A236" s="2013" t="s">
        <v>713</v>
      </c>
      <c r="B236" s="70">
        <f aca="true" t="shared" si="73" ref="B236:J236">SUM(B229:B235)</f>
        <v>0</v>
      </c>
      <c r="C236" s="409">
        <f t="shared" si="73"/>
        <v>0</v>
      </c>
      <c r="D236" s="409">
        <f t="shared" si="73"/>
        <v>0</v>
      </c>
      <c r="E236" s="409">
        <f t="shared" si="73"/>
        <v>0</v>
      </c>
      <c r="F236" s="409">
        <f t="shared" si="73"/>
        <v>875579</v>
      </c>
      <c r="G236" s="409">
        <f t="shared" si="73"/>
        <v>875579</v>
      </c>
      <c r="H236" s="409">
        <f t="shared" si="73"/>
        <v>875579</v>
      </c>
      <c r="I236" s="409">
        <f t="shared" si="73"/>
        <v>875579</v>
      </c>
      <c r="J236" s="409">
        <f t="shared" si="73"/>
        <v>574244</v>
      </c>
      <c r="K236" s="409">
        <f>SUM(K229:K235)</f>
        <v>574244</v>
      </c>
      <c r="L236" s="1938">
        <f>SUM(K236/J236)*100</f>
        <v>100</v>
      </c>
      <c r="M236" s="70"/>
      <c r="N236" s="2014" t="s">
        <v>2170</v>
      </c>
      <c r="O236" s="2003">
        <f t="shared" si="71"/>
        <v>0</v>
      </c>
      <c r="P236" s="2071">
        <f aca="true" t="shared" si="74" ref="P236:W236">SUM(P229:P235)</f>
        <v>0</v>
      </c>
      <c r="Q236" s="591">
        <f t="shared" si="74"/>
        <v>0</v>
      </c>
      <c r="R236" s="782">
        <f t="shared" si="74"/>
        <v>0</v>
      </c>
      <c r="S236" s="2003">
        <f t="shared" si="74"/>
        <v>875579</v>
      </c>
      <c r="T236" s="2003">
        <f t="shared" si="74"/>
        <v>875579</v>
      </c>
      <c r="U236" s="2003">
        <f t="shared" si="74"/>
        <v>875579</v>
      </c>
      <c r="V236" s="2003">
        <f t="shared" si="74"/>
        <v>875579</v>
      </c>
      <c r="W236" s="2003">
        <f t="shared" si="74"/>
        <v>574244</v>
      </c>
      <c r="X236" s="2003">
        <f>SUM(X229:X235)</f>
        <v>574244</v>
      </c>
      <c r="Y236" s="1938">
        <f>SUM(X236/W236)*100</f>
        <v>100</v>
      </c>
    </row>
    <row r="237" spans="1:25" ht="12.75">
      <c r="A237" s="2016" t="s">
        <v>852</v>
      </c>
      <c r="B237" s="1314">
        <f aca="true" t="shared" si="75" ref="B237:B242">SUM(C237:E237)</f>
        <v>53640000</v>
      </c>
      <c r="C237" s="1967">
        <v>53640000</v>
      </c>
      <c r="D237" s="163"/>
      <c r="E237" s="161"/>
      <c r="F237" s="915">
        <v>54340000</v>
      </c>
      <c r="G237" s="915">
        <v>54340000</v>
      </c>
      <c r="H237" s="915">
        <v>58878509</v>
      </c>
      <c r="I237" s="915">
        <v>58878509</v>
      </c>
      <c r="J237" s="915">
        <v>53281764</v>
      </c>
      <c r="K237" s="915">
        <v>53281764</v>
      </c>
      <c r="L237" s="1952">
        <f aca="true" t="shared" si="76" ref="L237:L242">SUM(K237/J237)*100</f>
        <v>100</v>
      </c>
      <c r="M237" s="1941"/>
      <c r="N237" s="2004" t="s">
        <v>852</v>
      </c>
      <c r="O237" s="2106">
        <f t="shared" si="71"/>
        <v>0</v>
      </c>
      <c r="P237" s="1970"/>
      <c r="Q237" s="1971"/>
      <c r="R237" s="2050"/>
      <c r="S237" s="2138"/>
      <c r="T237" s="2138"/>
      <c r="U237" s="2138"/>
      <c r="V237" s="2138"/>
      <c r="W237" s="2138"/>
      <c r="X237" s="2138"/>
      <c r="Y237" s="1952">
        <v>0</v>
      </c>
    </row>
    <row r="238" spans="1:25" ht="25.5">
      <c r="A238" s="1984" t="s">
        <v>1163</v>
      </c>
      <c r="B238" s="1314">
        <f t="shared" si="75"/>
        <v>-53640000</v>
      </c>
      <c r="C238" s="2049">
        <v>-53640000</v>
      </c>
      <c r="D238" s="289"/>
      <c r="E238" s="168"/>
      <c r="F238" s="1955">
        <v>-54340000</v>
      </c>
      <c r="G238" s="1955">
        <v>-54340000</v>
      </c>
      <c r="H238" s="1955">
        <v>-58878509</v>
      </c>
      <c r="I238" s="1955">
        <v>-58878509</v>
      </c>
      <c r="J238" s="1955">
        <v>-53281764</v>
      </c>
      <c r="K238" s="1955">
        <v>-53281764</v>
      </c>
      <c r="L238" s="1952">
        <f t="shared" si="76"/>
        <v>100</v>
      </c>
      <c r="M238" s="1955"/>
      <c r="N238" s="1987" t="s">
        <v>1076</v>
      </c>
      <c r="O238" s="1988">
        <f t="shared" si="71"/>
        <v>0</v>
      </c>
      <c r="P238" s="2126"/>
      <c r="Q238" s="2072"/>
      <c r="R238" s="2073"/>
      <c r="S238" s="2147"/>
      <c r="T238" s="2147"/>
      <c r="U238" s="2147"/>
      <c r="V238" s="2147"/>
      <c r="W238" s="2147"/>
      <c r="X238" s="2147"/>
      <c r="Y238" s="1952">
        <v>0</v>
      </c>
    </row>
    <row r="239" spans="1:25" ht="25.5">
      <c r="A239" s="1984" t="s">
        <v>1164</v>
      </c>
      <c r="B239" s="1314">
        <f t="shared" si="75"/>
        <v>0</v>
      </c>
      <c r="C239" s="2049"/>
      <c r="D239" s="289"/>
      <c r="E239" s="168"/>
      <c r="F239" s="1955">
        <v>700000</v>
      </c>
      <c r="G239" s="1955">
        <v>700000</v>
      </c>
      <c r="H239" s="1955">
        <v>700000</v>
      </c>
      <c r="I239" s="1955">
        <v>700000</v>
      </c>
      <c r="J239" s="1955">
        <v>375043</v>
      </c>
      <c r="K239" s="1955">
        <v>375043</v>
      </c>
      <c r="L239" s="1952">
        <f t="shared" si="76"/>
        <v>100</v>
      </c>
      <c r="M239" s="1955"/>
      <c r="N239" s="2007" t="s">
        <v>714</v>
      </c>
      <c r="O239" s="1988">
        <f t="shared" si="71"/>
        <v>0</v>
      </c>
      <c r="P239" s="2126"/>
      <c r="Q239" s="2072"/>
      <c r="R239" s="2073"/>
      <c r="S239" s="2147"/>
      <c r="T239" s="2147"/>
      <c r="U239" s="2147"/>
      <c r="V239" s="2147"/>
      <c r="W239" s="2147"/>
      <c r="X239" s="2147"/>
      <c r="Y239" s="1952">
        <v>0</v>
      </c>
    </row>
    <row r="240" spans="1:25" ht="25.5">
      <c r="A240" s="1984" t="s">
        <v>1164</v>
      </c>
      <c r="B240" s="1314">
        <f t="shared" si="75"/>
        <v>0</v>
      </c>
      <c r="C240" s="2049"/>
      <c r="D240" s="289"/>
      <c r="E240" s="168"/>
      <c r="F240" s="1955">
        <v>-700000</v>
      </c>
      <c r="G240" s="1955">
        <v>-700000</v>
      </c>
      <c r="H240" s="1955">
        <v>-700000</v>
      </c>
      <c r="I240" s="1955">
        <v>-700000</v>
      </c>
      <c r="J240" s="1955">
        <v>-375043</v>
      </c>
      <c r="K240" s="1955">
        <v>-375043</v>
      </c>
      <c r="L240" s="1952">
        <f t="shared" si="76"/>
        <v>100</v>
      </c>
      <c r="M240" s="1955"/>
      <c r="N240" s="1693" t="s">
        <v>1082</v>
      </c>
      <c r="O240" s="1988">
        <f t="shared" si="71"/>
        <v>0</v>
      </c>
      <c r="P240" s="2126"/>
      <c r="Q240" s="2072"/>
      <c r="R240" s="2073"/>
      <c r="S240" s="2147"/>
      <c r="T240" s="2147"/>
      <c r="U240" s="2147"/>
      <c r="V240" s="2147"/>
      <c r="W240" s="2147"/>
      <c r="X240" s="2147"/>
      <c r="Y240" s="1952">
        <v>0</v>
      </c>
    </row>
    <row r="241" spans="1:25" ht="12.75">
      <c r="A241" s="1984" t="s">
        <v>1165</v>
      </c>
      <c r="B241" s="2110">
        <v>0</v>
      </c>
      <c r="C241" s="2049"/>
      <c r="D241" s="289"/>
      <c r="E241" s="168"/>
      <c r="F241" s="915">
        <v>-175579</v>
      </c>
      <c r="G241" s="915">
        <v>-175579</v>
      </c>
      <c r="H241" s="915">
        <v>-175579</v>
      </c>
      <c r="I241" s="915">
        <v>-175579</v>
      </c>
      <c r="J241" s="915">
        <v>-175579</v>
      </c>
      <c r="K241" s="915">
        <v>-175579</v>
      </c>
      <c r="L241" s="1952">
        <f t="shared" si="76"/>
        <v>100</v>
      </c>
      <c r="M241" s="915"/>
      <c r="N241" s="1693"/>
      <c r="O241" s="1988">
        <f t="shared" si="71"/>
        <v>0</v>
      </c>
      <c r="P241" s="2126"/>
      <c r="Q241" s="2072"/>
      <c r="R241" s="2073"/>
      <c r="S241" s="2147"/>
      <c r="T241" s="2147"/>
      <c r="U241" s="2147"/>
      <c r="V241" s="2147"/>
      <c r="W241" s="2147"/>
      <c r="X241" s="2147"/>
      <c r="Y241" s="1952">
        <v>0</v>
      </c>
    </row>
    <row r="242" spans="1:25" s="1" customFormat="1" ht="13.5" thickBot="1">
      <c r="A242" s="1984" t="s">
        <v>505</v>
      </c>
      <c r="B242" s="1314">
        <f t="shared" si="75"/>
        <v>0</v>
      </c>
      <c r="C242" s="1967"/>
      <c r="D242" s="163"/>
      <c r="E242" s="161"/>
      <c r="F242" s="915">
        <v>175579</v>
      </c>
      <c r="G242" s="915">
        <v>175579</v>
      </c>
      <c r="H242" s="915">
        <v>175579</v>
      </c>
      <c r="I242" s="915">
        <v>175579</v>
      </c>
      <c r="J242" s="915">
        <v>175579</v>
      </c>
      <c r="K242" s="915">
        <v>175579</v>
      </c>
      <c r="L242" s="1952">
        <f t="shared" si="76"/>
        <v>100</v>
      </c>
      <c r="M242" s="1941"/>
      <c r="N242" s="2004"/>
      <c r="O242" s="1988">
        <f t="shared" si="71"/>
        <v>0</v>
      </c>
      <c r="P242" s="2126"/>
      <c r="Q242" s="2072"/>
      <c r="R242" s="2073"/>
      <c r="S242" s="2147"/>
      <c r="T242" s="2147"/>
      <c r="U242" s="2147"/>
      <c r="V242" s="2147"/>
      <c r="W242" s="2147"/>
      <c r="X242" s="2147"/>
      <c r="Y242" s="1975">
        <v>0</v>
      </c>
    </row>
    <row r="243" spans="1:25" s="1" customFormat="1" ht="13.5" thickBot="1">
      <c r="A243" s="1993" t="s">
        <v>1983</v>
      </c>
      <c r="B243" s="2148">
        <v>0</v>
      </c>
      <c r="C243" s="2149"/>
      <c r="D243" s="2150"/>
      <c r="E243" s="2149"/>
      <c r="F243" s="2148"/>
      <c r="G243" s="2148"/>
      <c r="H243" s="2148"/>
      <c r="I243" s="2148"/>
      <c r="J243" s="2148"/>
      <c r="K243" s="2148"/>
      <c r="L243" s="1938">
        <v>0</v>
      </c>
      <c r="M243" s="1955"/>
      <c r="N243" s="2004" t="s">
        <v>1983</v>
      </c>
      <c r="O243" s="2062">
        <f t="shared" si="71"/>
        <v>0</v>
      </c>
      <c r="P243" s="2063"/>
      <c r="Q243" s="2064"/>
      <c r="R243" s="2065"/>
      <c r="S243" s="2066"/>
      <c r="T243" s="2066"/>
      <c r="U243" s="2066"/>
      <c r="V243" s="2066"/>
      <c r="W243" s="2066"/>
      <c r="X243" s="2066"/>
      <c r="Y243" s="2070">
        <v>0</v>
      </c>
    </row>
    <row r="244" spans="1:25" ht="13.5" thickBot="1">
      <c r="A244" s="2013" t="s">
        <v>853</v>
      </c>
      <c r="B244" s="70">
        <f aca="true" t="shared" si="77" ref="B244:J244">SUM(B237:B243)</f>
        <v>0</v>
      </c>
      <c r="C244" s="2001">
        <f t="shared" si="77"/>
        <v>0</v>
      </c>
      <c r="D244" s="123">
        <f t="shared" si="77"/>
        <v>0</v>
      </c>
      <c r="E244" s="2115">
        <f t="shared" si="77"/>
        <v>0</v>
      </c>
      <c r="F244" s="70">
        <f t="shared" si="77"/>
        <v>0</v>
      </c>
      <c r="G244" s="70">
        <f t="shared" si="77"/>
        <v>0</v>
      </c>
      <c r="H244" s="70">
        <f t="shared" si="77"/>
        <v>0</v>
      </c>
      <c r="I244" s="70">
        <f t="shared" si="77"/>
        <v>0</v>
      </c>
      <c r="J244" s="70">
        <f t="shared" si="77"/>
        <v>0</v>
      </c>
      <c r="K244" s="70">
        <f>SUM(K237:K243)</f>
        <v>0</v>
      </c>
      <c r="L244" s="1938">
        <v>0</v>
      </c>
      <c r="M244" s="2026"/>
      <c r="N244" s="2019" t="s">
        <v>1156</v>
      </c>
      <c r="O244" s="2068">
        <f t="shared" si="71"/>
        <v>0</v>
      </c>
      <c r="P244" s="2151">
        <f aca="true" t="shared" si="78" ref="P244:W244">SUM(P237:P243)</f>
        <v>0</v>
      </c>
      <c r="Q244" s="2151">
        <f t="shared" si="78"/>
        <v>0</v>
      </c>
      <c r="R244" s="2152">
        <f t="shared" si="78"/>
        <v>0</v>
      </c>
      <c r="S244" s="2003">
        <f t="shared" si="78"/>
        <v>0</v>
      </c>
      <c r="T244" s="2003">
        <f t="shared" si="78"/>
        <v>0</v>
      </c>
      <c r="U244" s="2003">
        <f t="shared" si="78"/>
        <v>0</v>
      </c>
      <c r="V244" s="2003">
        <f t="shared" si="78"/>
        <v>0</v>
      </c>
      <c r="W244" s="2003">
        <f t="shared" si="78"/>
        <v>0</v>
      </c>
      <c r="X244" s="2003">
        <f>SUM(X237:X243)</f>
        <v>0</v>
      </c>
      <c r="Y244" s="1938">
        <v>0</v>
      </c>
    </row>
    <row r="245" spans="1:25" ht="13.5" thickBot="1">
      <c r="A245" s="2084" t="s">
        <v>715</v>
      </c>
      <c r="B245" s="70">
        <f>SUM(B244,B236,B228)</f>
        <v>61360000</v>
      </c>
      <c r="C245" s="409">
        <f aca="true" t="shared" si="79" ref="C245:J245">C228+C236+C244</f>
        <v>61360000</v>
      </c>
      <c r="D245" s="409">
        <f t="shared" si="79"/>
        <v>0</v>
      </c>
      <c r="E245" s="913">
        <f t="shared" si="79"/>
        <v>0</v>
      </c>
      <c r="F245" s="70">
        <f t="shared" si="79"/>
        <v>62235579</v>
      </c>
      <c r="G245" s="70">
        <f t="shared" si="79"/>
        <v>62235579</v>
      </c>
      <c r="H245" s="70">
        <f t="shared" si="79"/>
        <v>66774088</v>
      </c>
      <c r="I245" s="70">
        <f t="shared" si="79"/>
        <v>66774088</v>
      </c>
      <c r="J245" s="70">
        <f t="shared" si="79"/>
        <v>62016934</v>
      </c>
      <c r="K245" s="70">
        <f>K228+K236+K244</f>
        <v>61964244</v>
      </c>
      <c r="L245" s="1938">
        <f>SUM(K245/J245)*100</f>
        <v>99.91503933425668</v>
      </c>
      <c r="M245" s="70"/>
      <c r="N245" s="2019" t="s">
        <v>1159</v>
      </c>
      <c r="O245" s="70">
        <f>SUM(O244,O236,O228)</f>
        <v>61360000</v>
      </c>
      <c r="P245" s="409">
        <f aca="true" t="shared" si="80" ref="P245:W245">P228+P236+P244</f>
        <v>61360000</v>
      </c>
      <c r="Q245" s="409">
        <f t="shared" si="80"/>
        <v>0</v>
      </c>
      <c r="R245" s="913">
        <f t="shared" si="80"/>
        <v>0</v>
      </c>
      <c r="S245" s="70">
        <f t="shared" si="80"/>
        <v>62235579</v>
      </c>
      <c r="T245" s="70">
        <f t="shared" si="80"/>
        <v>62235579</v>
      </c>
      <c r="U245" s="70">
        <f t="shared" si="80"/>
        <v>66774088</v>
      </c>
      <c r="V245" s="70">
        <f t="shared" si="80"/>
        <v>66774088</v>
      </c>
      <c r="W245" s="70">
        <f t="shared" si="80"/>
        <v>62016934</v>
      </c>
      <c r="X245" s="70">
        <f>X228+X236+X244</f>
        <v>61557178</v>
      </c>
      <c r="Y245" s="1938">
        <f>SUM(X245/W245)*100</f>
        <v>99.25866054584381</v>
      </c>
    </row>
    <row r="247" spans="1:25" ht="12.75">
      <c r="A247" s="1919" t="s">
        <v>1652</v>
      </c>
      <c r="B247" s="1919"/>
      <c r="C247" s="1919"/>
      <c r="D247" s="1919"/>
      <c r="E247" s="1919"/>
      <c r="F247" s="1919"/>
      <c r="G247" s="1919"/>
      <c r="H247" s="1919"/>
      <c r="I247" s="1919"/>
      <c r="J247" s="1919"/>
      <c r="K247" s="1919"/>
      <c r="L247" s="1919"/>
      <c r="M247" s="1919"/>
      <c r="N247" s="1919"/>
      <c r="O247" s="285"/>
      <c r="P247" s="1919"/>
      <c r="Q247" s="1919"/>
      <c r="R247" s="1919"/>
      <c r="Y247" s="1919"/>
    </row>
    <row r="248" spans="1:25" ht="12.75">
      <c r="A248" s="344"/>
      <c r="B248" s="344"/>
      <c r="C248" s="344"/>
      <c r="D248" s="344"/>
      <c r="E248" s="344"/>
      <c r="F248" s="344"/>
      <c r="G248" s="344"/>
      <c r="H248" s="344"/>
      <c r="I248" s="344"/>
      <c r="J248" s="344"/>
      <c r="K248" s="344"/>
      <c r="L248" s="344"/>
      <c r="M248" s="344"/>
      <c r="N248" s="344"/>
      <c r="O248" s="1920"/>
      <c r="P248" s="344"/>
      <c r="Q248" s="344"/>
      <c r="R248" s="344"/>
      <c r="Y248" s="344"/>
    </row>
    <row r="249" spans="1:25" s="603" customFormat="1" ht="12.75">
      <c r="A249" s="1923" t="s">
        <v>1352</v>
      </c>
      <c r="B249" s="1923"/>
      <c r="C249" s="1923"/>
      <c r="D249" s="1923"/>
      <c r="E249" s="1923"/>
      <c r="F249" s="1923"/>
      <c r="G249" s="1923"/>
      <c r="H249" s="1923"/>
      <c r="I249" s="1923"/>
      <c r="J249" s="1923"/>
      <c r="K249" s="1923"/>
      <c r="L249" s="1923"/>
      <c r="M249" s="1923"/>
      <c r="N249" s="1923"/>
      <c r="O249" s="1923"/>
      <c r="P249" s="1923"/>
      <c r="Q249" s="1923"/>
      <c r="R249" s="1923"/>
      <c r="S249" s="65"/>
      <c r="T249" s="65"/>
      <c r="U249" s="65"/>
      <c r="V249" s="65"/>
      <c r="W249" s="65"/>
      <c r="X249" s="65"/>
      <c r="Y249" s="1923"/>
    </row>
    <row r="250" spans="1:25" ht="13.5" thickBot="1">
      <c r="A250" s="1309"/>
      <c r="B250" s="1309"/>
      <c r="C250" s="1309"/>
      <c r="D250" s="1309"/>
      <c r="E250" s="1309"/>
      <c r="F250" s="1921"/>
      <c r="G250" s="1921"/>
      <c r="H250" s="1921"/>
      <c r="I250" s="1921"/>
      <c r="J250" s="1921"/>
      <c r="K250" s="1921"/>
      <c r="L250" s="1921"/>
      <c r="M250" s="1921"/>
      <c r="N250" s="1309"/>
      <c r="O250" s="1309"/>
      <c r="P250" s="1309"/>
      <c r="Q250" s="1309"/>
      <c r="R250" s="1309"/>
      <c r="S250" s="413"/>
      <c r="T250" s="413"/>
      <c r="U250" s="413"/>
      <c r="V250" s="413"/>
      <c r="W250" s="413"/>
      <c r="X250" s="413" t="s">
        <v>847</v>
      </c>
      <c r="Y250" s="1921"/>
    </row>
    <row r="251" spans="1:25" s="1" customFormat="1" ht="13.5" thickBot="1">
      <c r="A251" s="1310" t="s">
        <v>689</v>
      </c>
      <c r="B251" s="2219" t="s">
        <v>826</v>
      </c>
      <c r="C251" s="2220"/>
      <c r="D251" s="2220"/>
      <c r="E251" s="2221"/>
      <c r="F251" s="1926">
        <v>42551</v>
      </c>
      <c r="G251" s="1926">
        <v>42643</v>
      </c>
      <c r="H251" s="1926">
        <v>42704</v>
      </c>
      <c r="I251" s="1926">
        <v>42735</v>
      </c>
      <c r="J251" s="1926">
        <v>42735</v>
      </c>
      <c r="K251" s="1926">
        <v>42735</v>
      </c>
      <c r="L251" s="1926">
        <v>42735</v>
      </c>
      <c r="M251" s="1926"/>
      <c r="N251" s="1924" t="s">
        <v>1336</v>
      </c>
      <c r="O251" s="2219" t="s">
        <v>826</v>
      </c>
      <c r="P251" s="2220"/>
      <c r="Q251" s="2220"/>
      <c r="R251" s="2221"/>
      <c r="S251" s="1926">
        <v>42551</v>
      </c>
      <c r="T251" s="1926">
        <v>42643</v>
      </c>
      <c r="U251" s="1926">
        <v>42704</v>
      </c>
      <c r="V251" s="1926">
        <v>42735</v>
      </c>
      <c r="W251" s="1926">
        <v>42735</v>
      </c>
      <c r="X251" s="1926">
        <v>42735</v>
      </c>
      <c r="Y251" s="1926">
        <v>42735</v>
      </c>
    </row>
    <row r="252" spans="1:25" ht="39" thickBot="1">
      <c r="A252" s="1927" t="s">
        <v>690</v>
      </c>
      <c r="B252" s="86" t="s">
        <v>691</v>
      </c>
      <c r="C252" s="1934" t="s">
        <v>692</v>
      </c>
      <c r="D252" s="1929" t="s">
        <v>693</v>
      </c>
      <c r="E252" s="1930" t="s">
        <v>694</v>
      </c>
      <c r="F252" s="1932" t="s">
        <v>1583</v>
      </c>
      <c r="G252" s="1932" t="s">
        <v>953</v>
      </c>
      <c r="H252" s="1932" t="s">
        <v>1400</v>
      </c>
      <c r="I252" s="1932" t="s">
        <v>1136</v>
      </c>
      <c r="J252" s="1932" t="s">
        <v>1079</v>
      </c>
      <c r="K252" s="1932" t="s">
        <v>281</v>
      </c>
      <c r="L252" s="1932" t="s">
        <v>281</v>
      </c>
      <c r="M252" s="1932"/>
      <c r="N252" s="1933" t="s">
        <v>690</v>
      </c>
      <c r="O252" s="86" t="s">
        <v>691</v>
      </c>
      <c r="P252" s="1934" t="s">
        <v>692</v>
      </c>
      <c r="Q252" s="1929" t="s">
        <v>693</v>
      </c>
      <c r="R252" s="1935" t="s">
        <v>1166</v>
      </c>
      <c r="S252" s="1932" t="s">
        <v>1583</v>
      </c>
      <c r="T252" s="1932" t="s">
        <v>953</v>
      </c>
      <c r="U252" s="1932" t="s">
        <v>1400</v>
      </c>
      <c r="V252" s="1932" t="s">
        <v>1136</v>
      </c>
      <c r="W252" s="1932" t="s">
        <v>1079</v>
      </c>
      <c r="X252" s="1932" t="s">
        <v>281</v>
      </c>
      <c r="Y252" s="1932" t="s">
        <v>281</v>
      </c>
    </row>
    <row r="253" spans="1:25" ht="13.5" thickBot="1">
      <c r="A253" s="1936" t="s">
        <v>1579</v>
      </c>
      <c r="B253" s="70">
        <f>SUM(C253:E253)</f>
        <v>0</v>
      </c>
      <c r="C253" s="409">
        <f aca="true" t="shared" si="81" ref="C253:H253">SUM(C254:C257)</f>
        <v>0</v>
      </c>
      <c r="D253" s="123">
        <f t="shared" si="81"/>
        <v>0</v>
      </c>
      <c r="E253" s="784">
        <f t="shared" si="81"/>
        <v>0</v>
      </c>
      <c r="F253" s="70">
        <f t="shared" si="81"/>
        <v>0</v>
      </c>
      <c r="G253" s="70">
        <f t="shared" si="81"/>
        <v>0</v>
      </c>
      <c r="H253" s="70">
        <f t="shared" si="81"/>
        <v>0</v>
      </c>
      <c r="I253" s="70">
        <f>SUM(I254:I257)</f>
        <v>0</v>
      </c>
      <c r="J253" s="70">
        <f>SUM(J254:J257)</f>
        <v>0</v>
      </c>
      <c r="K253" s="70">
        <f>SUM(K254:K257)</f>
        <v>0</v>
      </c>
      <c r="L253" s="1938">
        <v>0</v>
      </c>
      <c r="M253" s="70"/>
      <c r="N253" s="1944" t="s">
        <v>473</v>
      </c>
      <c r="O253" s="1997">
        <f aca="true" t="shared" si="82" ref="O253:O284">SUM(P253:R253)</f>
        <v>22629000</v>
      </c>
      <c r="P253" s="2040">
        <v>20782000</v>
      </c>
      <c r="Q253" s="2041">
        <v>1847000</v>
      </c>
      <c r="R253" s="2042"/>
      <c r="S253" s="2043">
        <v>22629000</v>
      </c>
      <c r="T253" s="2043">
        <v>22629000</v>
      </c>
      <c r="U253" s="2043">
        <v>23380498</v>
      </c>
      <c r="V253" s="2043">
        <v>23380498</v>
      </c>
      <c r="W253" s="2043">
        <v>22551982</v>
      </c>
      <c r="X253" s="2043">
        <v>22551981</v>
      </c>
      <c r="Y253" s="1938">
        <f>SUM(X253/W253)*100</f>
        <v>99.99999556579994</v>
      </c>
    </row>
    <row r="254" spans="1:25" ht="12.75">
      <c r="A254" s="1940" t="s">
        <v>1407</v>
      </c>
      <c r="B254" s="1962">
        <f>SUM(C254:E254)</f>
        <v>0</v>
      </c>
      <c r="C254" s="1963"/>
      <c r="D254" s="286"/>
      <c r="E254" s="2099"/>
      <c r="F254" s="1962"/>
      <c r="G254" s="1962"/>
      <c r="H254" s="1962"/>
      <c r="I254" s="1962"/>
      <c r="J254" s="1962"/>
      <c r="K254" s="1962"/>
      <c r="L254" s="1952">
        <v>0</v>
      </c>
      <c r="M254" s="2021"/>
      <c r="N254" s="2136" t="s">
        <v>1584</v>
      </c>
      <c r="O254" s="2106">
        <f t="shared" si="82"/>
        <v>5800000</v>
      </c>
      <c r="P254" s="2107">
        <v>5317000</v>
      </c>
      <c r="Q254" s="2108">
        <v>483000</v>
      </c>
      <c r="R254" s="2137"/>
      <c r="S254" s="2138">
        <v>5800000</v>
      </c>
      <c r="T254" s="2138">
        <v>5800000</v>
      </c>
      <c r="U254" s="2138">
        <v>6002907</v>
      </c>
      <c r="V254" s="2138">
        <v>6002907</v>
      </c>
      <c r="W254" s="2138">
        <v>6080998</v>
      </c>
      <c r="X254" s="2138">
        <v>6080998</v>
      </c>
      <c r="Y254" s="1943">
        <f>SUM(X254/W254)*100</f>
        <v>100</v>
      </c>
    </row>
    <row r="255" spans="1:25" ht="12.75">
      <c r="A255" s="1950" t="s">
        <v>695</v>
      </c>
      <c r="B255" s="1314">
        <f>SUM(C255:E255)</f>
        <v>0</v>
      </c>
      <c r="C255" s="1967"/>
      <c r="D255" s="163"/>
      <c r="E255" s="1321"/>
      <c r="F255" s="1314"/>
      <c r="G255" s="1314"/>
      <c r="H255" s="1314"/>
      <c r="I255" s="1314"/>
      <c r="J255" s="1314"/>
      <c r="K255" s="1314"/>
      <c r="L255" s="1952">
        <v>0</v>
      </c>
      <c r="M255" s="1314"/>
      <c r="N255" s="2153" t="s">
        <v>475</v>
      </c>
      <c r="O255" s="1969">
        <f t="shared" si="82"/>
        <v>15269000</v>
      </c>
      <c r="P255" s="1970">
        <v>13769000</v>
      </c>
      <c r="Q255" s="1971">
        <v>1500000</v>
      </c>
      <c r="R255" s="2050"/>
      <c r="S255" s="1972">
        <v>20269000</v>
      </c>
      <c r="T255" s="1972">
        <v>20778795</v>
      </c>
      <c r="U255" s="1972">
        <v>20851312</v>
      </c>
      <c r="V255" s="1972">
        <v>20851312</v>
      </c>
      <c r="W255" s="1972">
        <v>20341281</v>
      </c>
      <c r="X255" s="1972">
        <v>19525071</v>
      </c>
      <c r="Y255" s="1975">
        <f>SUM(X255/W255)*100</f>
        <v>95.98742085122367</v>
      </c>
    </row>
    <row r="256" spans="1:25" ht="25.5">
      <c r="A256" s="1950" t="s">
        <v>1582</v>
      </c>
      <c r="B256" s="1314">
        <f>SUM(C256:E256)</f>
        <v>0</v>
      </c>
      <c r="C256" s="1967"/>
      <c r="D256" s="2048"/>
      <c r="E256" s="1321"/>
      <c r="F256" s="1314"/>
      <c r="G256" s="1314"/>
      <c r="H256" s="1314"/>
      <c r="I256" s="1314"/>
      <c r="J256" s="1314"/>
      <c r="K256" s="1314"/>
      <c r="L256" s="1952">
        <v>0</v>
      </c>
      <c r="M256" s="1314"/>
      <c r="N256" s="2154" t="s">
        <v>476</v>
      </c>
      <c r="O256" s="1988">
        <f t="shared" si="82"/>
        <v>0</v>
      </c>
      <c r="P256" s="1989"/>
      <c r="Q256" s="1990"/>
      <c r="R256" s="1991"/>
      <c r="S256" s="1992"/>
      <c r="T256" s="1992"/>
      <c r="U256" s="1992"/>
      <c r="V256" s="1992"/>
      <c r="W256" s="1992"/>
      <c r="X256" s="1992"/>
      <c r="Y256" s="1952">
        <v>0</v>
      </c>
    </row>
    <row r="257" spans="1:25" ht="13.5" thickBot="1">
      <c r="A257" s="1954" t="s">
        <v>851</v>
      </c>
      <c r="B257" s="2110">
        <f>SUM(C257:E257)</f>
        <v>0</v>
      </c>
      <c r="C257" s="2049"/>
      <c r="D257" s="289"/>
      <c r="E257" s="2111"/>
      <c r="F257" s="2110"/>
      <c r="G257" s="2110"/>
      <c r="H257" s="2110"/>
      <c r="I257" s="2110"/>
      <c r="J257" s="2110"/>
      <c r="K257" s="2110"/>
      <c r="L257" s="1952">
        <v>0</v>
      </c>
      <c r="M257" s="1329"/>
      <c r="N257" s="1944" t="s">
        <v>677</v>
      </c>
      <c r="O257" s="1997">
        <f t="shared" si="82"/>
        <v>0</v>
      </c>
      <c r="P257" s="2040"/>
      <c r="Q257" s="2041"/>
      <c r="R257" s="2042"/>
      <c r="S257" s="2000"/>
      <c r="T257" s="2000"/>
      <c r="U257" s="2000"/>
      <c r="V257" s="2000"/>
      <c r="W257" s="2000"/>
      <c r="X257" s="2000"/>
      <c r="Y257" s="1952">
        <v>0</v>
      </c>
    </row>
    <row r="258" spans="1:25" ht="13.5" thickBot="1">
      <c r="A258" s="126" t="s">
        <v>696</v>
      </c>
      <c r="B258" s="70">
        <f aca="true" t="shared" si="83" ref="B258:H258">SUM(B259:B266)</f>
        <v>0</v>
      </c>
      <c r="C258" s="409">
        <f t="shared" si="83"/>
        <v>0</v>
      </c>
      <c r="D258" s="123">
        <f t="shared" si="83"/>
        <v>0</v>
      </c>
      <c r="E258" s="784">
        <f t="shared" si="83"/>
        <v>0</v>
      </c>
      <c r="F258" s="70">
        <f t="shared" si="83"/>
        <v>0</v>
      </c>
      <c r="G258" s="70">
        <f t="shared" si="83"/>
        <v>0</v>
      </c>
      <c r="H258" s="70">
        <f t="shared" si="83"/>
        <v>0</v>
      </c>
      <c r="I258" s="70">
        <f>SUM(I259:I266)</f>
        <v>0</v>
      </c>
      <c r="J258" s="70">
        <f>SUM(J259:J266)</f>
        <v>0</v>
      </c>
      <c r="K258" s="70">
        <f>SUM(K259:K266)</f>
        <v>0</v>
      </c>
      <c r="L258" s="1938">
        <v>0</v>
      </c>
      <c r="M258" s="70"/>
      <c r="N258" s="1959" t="s">
        <v>697</v>
      </c>
      <c r="O258" s="2003">
        <f t="shared" si="82"/>
        <v>0</v>
      </c>
      <c r="P258" s="2044"/>
      <c r="Q258" s="2045"/>
      <c r="R258" s="2046"/>
      <c r="S258" s="2047"/>
      <c r="T258" s="2047"/>
      <c r="U258" s="2047"/>
      <c r="V258" s="2047"/>
      <c r="W258" s="2047"/>
      <c r="X258" s="2047"/>
      <c r="Y258" s="1938">
        <v>0</v>
      </c>
    </row>
    <row r="259" spans="1:25" ht="12.75">
      <c r="A259" s="1960" t="s">
        <v>1139</v>
      </c>
      <c r="B259" s="1962">
        <f aca="true" t="shared" si="84" ref="B259:B267">SUM(C259:E259)</f>
        <v>0</v>
      </c>
      <c r="C259" s="1963"/>
      <c r="D259" s="286"/>
      <c r="E259" s="358"/>
      <c r="F259" s="1941"/>
      <c r="G259" s="1941"/>
      <c r="H259" s="1941"/>
      <c r="I259" s="1941"/>
      <c r="J259" s="1941"/>
      <c r="K259" s="1941"/>
      <c r="L259" s="1952">
        <v>0</v>
      </c>
      <c r="M259" s="1941"/>
      <c r="N259" s="1961"/>
      <c r="O259" s="2106">
        <f t="shared" si="82"/>
        <v>0</v>
      </c>
      <c r="P259" s="1963"/>
      <c r="Q259" s="286"/>
      <c r="R259" s="1991"/>
      <c r="S259" s="1992"/>
      <c r="T259" s="1992"/>
      <c r="U259" s="1992"/>
      <c r="V259" s="1992"/>
      <c r="W259" s="1992"/>
      <c r="X259" s="1992"/>
      <c r="Y259" s="1952">
        <v>0</v>
      </c>
    </row>
    <row r="260" spans="1:25" ht="12.75">
      <c r="A260" s="1965" t="s">
        <v>1140</v>
      </c>
      <c r="B260" s="1314">
        <f t="shared" si="84"/>
        <v>0</v>
      </c>
      <c r="C260" s="1967"/>
      <c r="D260" s="163"/>
      <c r="E260" s="161"/>
      <c r="F260" s="915"/>
      <c r="G260" s="915"/>
      <c r="H260" s="915"/>
      <c r="I260" s="915"/>
      <c r="J260" s="915"/>
      <c r="K260" s="915"/>
      <c r="L260" s="1952">
        <v>0</v>
      </c>
      <c r="M260" s="915"/>
      <c r="N260" s="1966"/>
      <c r="O260" s="1988">
        <f t="shared" si="82"/>
        <v>0</v>
      </c>
      <c r="P260" s="1967"/>
      <c r="Q260" s="163"/>
      <c r="R260" s="2050"/>
      <c r="S260" s="1972"/>
      <c r="T260" s="1972"/>
      <c r="U260" s="1972"/>
      <c r="V260" s="1972"/>
      <c r="W260" s="1972"/>
      <c r="X260" s="1972"/>
      <c r="Y260" s="1952">
        <v>0</v>
      </c>
    </row>
    <row r="261" spans="1:25" ht="12.75">
      <c r="A261" s="1950" t="s">
        <v>698</v>
      </c>
      <c r="B261" s="1314">
        <f t="shared" si="84"/>
        <v>0</v>
      </c>
      <c r="C261" s="1967"/>
      <c r="D261" s="163"/>
      <c r="E261" s="161"/>
      <c r="F261" s="915"/>
      <c r="G261" s="915"/>
      <c r="H261" s="915"/>
      <c r="I261" s="915"/>
      <c r="J261" s="915"/>
      <c r="K261" s="915"/>
      <c r="L261" s="1952">
        <v>0</v>
      </c>
      <c r="M261" s="915"/>
      <c r="N261" s="1966"/>
      <c r="O261" s="1988">
        <f t="shared" si="82"/>
        <v>0</v>
      </c>
      <c r="P261" s="1970"/>
      <c r="Q261" s="1971"/>
      <c r="R261" s="2050"/>
      <c r="S261" s="1972"/>
      <c r="T261" s="1972"/>
      <c r="U261" s="1972"/>
      <c r="V261" s="1972"/>
      <c r="W261" s="1972"/>
      <c r="X261" s="1972"/>
      <c r="Y261" s="1952">
        <v>0</v>
      </c>
    </row>
    <row r="262" spans="1:25" ht="12.75">
      <c r="A262" s="1950" t="s">
        <v>1585</v>
      </c>
      <c r="B262" s="1314">
        <f t="shared" si="84"/>
        <v>0</v>
      </c>
      <c r="C262" s="1967"/>
      <c r="D262" s="163"/>
      <c r="E262" s="161"/>
      <c r="F262" s="915"/>
      <c r="G262" s="915"/>
      <c r="H262" s="915"/>
      <c r="I262" s="915"/>
      <c r="J262" s="915"/>
      <c r="K262" s="915"/>
      <c r="L262" s="1952">
        <v>0</v>
      </c>
      <c r="M262" s="915"/>
      <c r="N262" s="1966"/>
      <c r="O262" s="1988">
        <f t="shared" si="82"/>
        <v>0</v>
      </c>
      <c r="P262" s="1970"/>
      <c r="Q262" s="1971"/>
      <c r="R262" s="2050"/>
      <c r="S262" s="1972"/>
      <c r="T262" s="1972"/>
      <c r="U262" s="1972"/>
      <c r="V262" s="1972"/>
      <c r="W262" s="1972"/>
      <c r="X262" s="1972"/>
      <c r="Y262" s="1952">
        <v>0</v>
      </c>
    </row>
    <row r="263" spans="1:25" ht="12.75">
      <c r="A263" s="1950" t="s">
        <v>1141</v>
      </c>
      <c r="B263" s="1314">
        <f t="shared" si="84"/>
        <v>0</v>
      </c>
      <c r="C263" s="1967"/>
      <c r="D263" s="163"/>
      <c r="E263" s="161"/>
      <c r="F263" s="915"/>
      <c r="G263" s="915"/>
      <c r="H263" s="915"/>
      <c r="I263" s="915"/>
      <c r="J263" s="915"/>
      <c r="K263" s="915"/>
      <c r="L263" s="1952">
        <v>0</v>
      </c>
      <c r="M263" s="915"/>
      <c r="N263" s="1966"/>
      <c r="O263" s="1988">
        <f t="shared" si="82"/>
        <v>0</v>
      </c>
      <c r="P263" s="1970"/>
      <c r="Q263" s="1971"/>
      <c r="R263" s="2050"/>
      <c r="S263" s="1972"/>
      <c r="T263" s="1972"/>
      <c r="U263" s="1972"/>
      <c r="V263" s="1972"/>
      <c r="W263" s="1972"/>
      <c r="X263" s="1972"/>
      <c r="Y263" s="1952">
        <v>0</v>
      </c>
    </row>
    <row r="264" spans="1:25" ht="12.75">
      <c r="A264" s="1973" t="s">
        <v>1142</v>
      </c>
      <c r="B264" s="1314">
        <f t="shared" si="84"/>
        <v>0</v>
      </c>
      <c r="C264" s="1967"/>
      <c r="D264" s="163"/>
      <c r="E264" s="161"/>
      <c r="F264" s="915"/>
      <c r="G264" s="915"/>
      <c r="H264" s="915"/>
      <c r="I264" s="915"/>
      <c r="J264" s="915"/>
      <c r="K264" s="915"/>
      <c r="L264" s="1952">
        <v>0</v>
      </c>
      <c r="M264" s="915"/>
      <c r="N264" s="1966"/>
      <c r="O264" s="1988">
        <f t="shared" si="82"/>
        <v>0</v>
      </c>
      <c r="P264" s="1970"/>
      <c r="Q264" s="1971"/>
      <c r="R264" s="2050"/>
      <c r="S264" s="1972"/>
      <c r="T264" s="1972"/>
      <c r="U264" s="1972"/>
      <c r="V264" s="1972"/>
      <c r="W264" s="1972"/>
      <c r="X264" s="1972"/>
      <c r="Y264" s="1952">
        <v>0</v>
      </c>
    </row>
    <row r="265" spans="1:25" ht="12.75">
      <c r="A265" s="1973" t="s">
        <v>1143</v>
      </c>
      <c r="B265" s="1314">
        <f t="shared" si="84"/>
        <v>0</v>
      </c>
      <c r="C265" s="1967"/>
      <c r="D265" s="163"/>
      <c r="E265" s="161"/>
      <c r="F265" s="915"/>
      <c r="G265" s="915"/>
      <c r="H265" s="915"/>
      <c r="I265" s="915"/>
      <c r="J265" s="915"/>
      <c r="K265" s="915"/>
      <c r="L265" s="1952">
        <v>0</v>
      </c>
      <c r="M265" s="915"/>
      <c r="N265" s="1966"/>
      <c r="O265" s="1988">
        <f t="shared" si="82"/>
        <v>0</v>
      </c>
      <c r="P265" s="1970"/>
      <c r="Q265" s="1971"/>
      <c r="R265" s="2050"/>
      <c r="S265" s="1972"/>
      <c r="T265" s="1972"/>
      <c r="U265" s="1972"/>
      <c r="V265" s="1972"/>
      <c r="W265" s="1972"/>
      <c r="X265" s="1972"/>
      <c r="Y265" s="1952">
        <v>0</v>
      </c>
    </row>
    <row r="266" spans="1:25" ht="12.75">
      <c r="A266" s="1974" t="s">
        <v>1144</v>
      </c>
      <c r="B266" s="1314">
        <f t="shared" si="84"/>
        <v>0</v>
      </c>
      <c r="C266" s="1967"/>
      <c r="D266" s="163"/>
      <c r="E266" s="161"/>
      <c r="F266" s="915"/>
      <c r="G266" s="915"/>
      <c r="H266" s="915"/>
      <c r="I266" s="915"/>
      <c r="J266" s="915"/>
      <c r="K266" s="915"/>
      <c r="L266" s="1952">
        <v>0</v>
      </c>
      <c r="M266" s="915"/>
      <c r="N266" s="1966"/>
      <c r="O266" s="1988">
        <f t="shared" si="82"/>
        <v>0</v>
      </c>
      <c r="P266" s="1970"/>
      <c r="Q266" s="1971"/>
      <c r="R266" s="2050"/>
      <c r="S266" s="1972"/>
      <c r="T266" s="1972"/>
      <c r="U266" s="1972"/>
      <c r="V266" s="1972"/>
      <c r="W266" s="1972"/>
      <c r="X266" s="1972"/>
      <c r="Y266" s="1952">
        <v>0</v>
      </c>
    </row>
    <row r="267" spans="1:25" ht="13.5" thickBot="1">
      <c r="A267" s="1954" t="s">
        <v>699</v>
      </c>
      <c r="B267" s="2110">
        <f t="shared" si="84"/>
        <v>0</v>
      </c>
      <c r="C267" s="2049"/>
      <c r="D267" s="289"/>
      <c r="E267" s="168"/>
      <c r="F267" s="1955"/>
      <c r="G267" s="1955"/>
      <c r="H267" s="1955"/>
      <c r="I267" s="1955"/>
      <c r="J267" s="1955"/>
      <c r="K267" s="1955"/>
      <c r="L267" s="1952">
        <v>0</v>
      </c>
      <c r="M267" s="1955"/>
      <c r="N267" s="1966"/>
      <c r="O267" s="1988">
        <f t="shared" si="82"/>
        <v>0</v>
      </c>
      <c r="P267" s="1970"/>
      <c r="Q267" s="1971"/>
      <c r="R267" s="2050"/>
      <c r="S267" s="1972"/>
      <c r="T267" s="1972"/>
      <c r="U267" s="1972"/>
      <c r="V267" s="1972"/>
      <c r="W267" s="1972"/>
      <c r="X267" s="1972"/>
      <c r="Y267" s="1975">
        <v>0</v>
      </c>
    </row>
    <row r="268" spans="1:25" ht="13.5" thickBot="1">
      <c r="A268" s="126" t="s">
        <v>700</v>
      </c>
      <c r="B268" s="70">
        <f aca="true" t="shared" si="85" ref="B268:H268">SUM(B269:B279)</f>
        <v>6020000</v>
      </c>
      <c r="C268" s="409">
        <f t="shared" si="85"/>
        <v>6020000</v>
      </c>
      <c r="D268" s="123">
        <f t="shared" si="85"/>
        <v>0</v>
      </c>
      <c r="E268" s="784">
        <f t="shared" si="85"/>
        <v>0</v>
      </c>
      <c r="F268" s="70">
        <f t="shared" si="85"/>
        <v>6020000</v>
      </c>
      <c r="G268" s="70">
        <f t="shared" si="85"/>
        <v>6020000</v>
      </c>
      <c r="H268" s="70">
        <f t="shared" si="85"/>
        <v>6020000</v>
      </c>
      <c r="I268" s="70">
        <f>SUM(I269:I279)</f>
        <v>6020000</v>
      </c>
      <c r="J268" s="70">
        <f>SUM(J269:J279)</f>
        <v>10627274</v>
      </c>
      <c r="K268" s="70">
        <f>SUM(K269:K279)</f>
        <v>9954205</v>
      </c>
      <c r="L268" s="1938">
        <f>SUM(K268/J268)*100</f>
        <v>93.66658844027171</v>
      </c>
      <c r="M268" s="70"/>
      <c r="N268" s="1966"/>
      <c r="O268" s="1988">
        <f t="shared" si="82"/>
        <v>0</v>
      </c>
      <c r="P268" s="1970"/>
      <c r="Q268" s="1971"/>
      <c r="R268" s="2050"/>
      <c r="S268" s="1972"/>
      <c r="T268" s="1972"/>
      <c r="U268" s="1972"/>
      <c r="V268" s="1972"/>
      <c r="W268" s="1972"/>
      <c r="X268" s="1972"/>
      <c r="Y268" s="1952">
        <v>0</v>
      </c>
    </row>
    <row r="269" spans="1:25" ht="12.75">
      <c r="A269" s="1940" t="s">
        <v>456</v>
      </c>
      <c r="B269" s="1962">
        <f aca="true" t="shared" si="86" ref="B269:B279">SUM(C269:E269)</f>
        <v>0</v>
      </c>
      <c r="C269" s="1963"/>
      <c r="D269" s="286"/>
      <c r="E269" s="358"/>
      <c r="F269" s="1941"/>
      <c r="G269" s="1941"/>
      <c r="H269" s="1941"/>
      <c r="I269" s="1941"/>
      <c r="J269" s="1941"/>
      <c r="K269" s="1941"/>
      <c r="L269" s="1952">
        <v>0</v>
      </c>
      <c r="M269" s="1941"/>
      <c r="N269" s="1966"/>
      <c r="O269" s="1988">
        <f t="shared" si="82"/>
        <v>0</v>
      </c>
      <c r="P269" s="1970"/>
      <c r="Q269" s="1971"/>
      <c r="R269" s="2050"/>
      <c r="S269" s="1972"/>
      <c r="T269" s="1972"/>
      <c r="U269" s="1972"/>
      <c r="V269" s="1972"/>
      <c r="W269" s="1972"/>
      <c r="X269" s="1972"/>
      <c r="Y269" s="1952">
        <v>0</v>
      </c>
    </row>
    <row r="270" spans="1:25" ht="12.75">
      <c r="A270" s="1950" t="s">
        <v>457</v>
      </c>
      <c r="B270" s="1314">
        <f t="shared" si="86"/>
        <v>0</v>
      </c>
      <c r="C270" s="1967"/>
      <c r="D270" s="163"/>
      <c r="E270" s="161"/>
      <c r="F270" s="915"/>
      <c r="G270" s="915"/>
      <c r="H270" s="915"/>
      <c r="I270" s="915"/>
      <c r="J270" s="915">
        <v>9090941</v>
      </c>
      <c r="K270" s="915">
        <v>8444171</v>
      </c>
      <c r="L270" s="1952">
        <f>SUM(K270/J270)*100</f>
        <v>92.88555497170205</v>
      </c>
      <c r="M270" s="915"/>
      <c r="N270" s="1966"/>
      <c r="O270" s="1988">
        <f t="shared" si="82"/>
        <v>0</v>
      </c>
      <c r="P270" s="1970"/>
      <c r="Q270" s="1971"/>
      <c r="R270" s="2050"/>
      <c r="S270" s="1972"/>
      <c r="T270" s="1972"/>
      <c r="U270" s="1972"/>
      <c r="V270" s="1972"/>
      <c r="W270" s="1972"/>
      <c r="X270" s="1972"/>
      <c r="Y270" s="1952">
        <v>0</v>
      </c>
    </row>
    <row r="271" spans="1:25" ht="12.75">
      <c r="A271" s="1950" t="s">
        <v>458</v>
      </c>
      <c r="B271" s="1314">
        <f t="shared" si="86"/>
        <v>6020000</v>
      </c>
      <c r="C271" s="1967">
        <v>6020000</v>
      </c>
      <c r="D271" s="163"/>
      <c r="E271" s="161"/>
      <c r="F271" s="915">
        <v>6020000</v>
      </c>
      <c r="G271" s="915">
        <v>6020000</v>
      </c>
      <c r="H271" s="915">
        <v>6020000</v>
      </c>
      <c r="I271" s="915">
        <v>6020000</v>
      </c>
      <c r="J271" s="915"/>
      <c r="K271" s="915"/>
      <c r="L271" s="1952">
        <v>0</v>
      </c>
      <c r="M271" s="915"/>
      <c r="N271" s="1966"/>
      <c r="O271" s="1988">
        <f t="shared" si="82"/>
        <v>0</v>
      </c>
      <c r="P271" s="1970"/>
      <c r="Q271" s="1971"/>
      <c r="R271" s="2050"/>
      <c r="S271" s="1972"/>
      <c r="T271" s="1972"/>
      <c r="U271" s="1972"/>
      <c r="V271" s="1972"/>
      <c r="W271" s="1972"/>
      <c r="X271" s="1972"/>
      <c r="Y271" s="1952">
        <v>0</v>
      </c>
    </row>
    <row r="272" spans="1:25" ht="12.75">
      <c r="A272" s="1950" t="s">
        <v>459</v>
      </c>
      <c r="B272" s="1314">
        <f t="shared" si="86"/>
        <v>0</v>
      </c>
      <c r="C272" s="1967"/>
      <c r="D272" s="163"/>
      <c r="E272" s="161"/>
      <c r="F272" s="915"/>
      <c r="G272" s="915"/>
      <c r="H272" s="915"/>
      <c r="I272" s="915"/>
      <c r="J272" s="915"/>
      <c r="K272" s="915"/>
      <c r="L272" s="1952">
        <v>0</v>
      </c>
      <c r="M272" s="915"/>
      <c r="N272" s="1966"/>
      <c r="O272" s="1988">
        <f t="shared" si="82"/>
        <v>0</v>
      </c>
      <c r="P272" s="1970"/>
      <c r="Q272" s="1971"/>
      <c r="R272" s="2050"/>
      <c r="S272" s="1972"/>
      <c r="T272" s="1972"/>
      <c r="U272" s="1972"/>
      <c r="V272" s="1972"/>
      <c r="W272" s="1972"/>
      <c r="X272" s="1972"/>
      <c r="Y272" s="1952">
        <v>0</v>
      </c>
    </row>
    <row r="273" spans="1:25" ht="12.75">
      <c r="A273" s="1950" t="s">
        <v>460</v>
      </c>
      <c r="B273" s="1314">
        <f t="shared" si="86"/>
        <v>0</v>
      </c>
      <c r="C273" s="1967"/>
      <c r="D273" s="163"/>
      <c r="E273" s="161"/>
      <c r="F273" s="915"/>
      <c r="G273" s="915"/>
      <c r="H273" s="915"/>
      <c r="I273" s="915"/>
      <c r="J273" s="915"/>
      <c r="K273" s="915"/>
      <c r="L273" s="1952">
        <v>0</v>
      </c>
      <c r="M273" s="915"/>
      <c r="N273" s="1966"/>
      <c r="O273" s="1988">
        <f t="shared" si="82"/>
        <v>0</v>
      </c>
      <c r="P273" s="1970"/>
      <c r="Q273" s="1971"/>
      <c r="R273" s="2050"/>
      <c r="S273" s="1972"/>
      <c r="T273" s="1972"/>
      <c r="U273" s="1972"/>
      <c r="V273" s="1972"/>
      <c r="W273" s="1972"/>
      <c r="X273" s="1972"/>
      <c r="Y273" s="1952">
        <v>0</v>
      </c>
    </row>
    <row r="274" spans="1:25" ht="12.75">
      <c r="A274" s="1976" t="s">
        <v>1145</v>
      </c>
      <c r="B274" s="1314">
        <f t="shared" si="86"/>
        <v>0</v>
      </c>
      <c r="C274" s="1967"/>
      <c r="D274" s="163"/>
      <c r="E274" s="161"/>
      <c r="F274" s="915"/>
      <c r="G274" s="915"/>
      <c r="H274" s="915"/>
      <c r="I274" s="915"/>
      <c r="J274" s="915">
        <v>1494278</v>
      </c>
      <c r="K274" s="915">
        <v>1468979</v>
      </c>
      <c r="L274" s="1952">
        <f>SUM(K274/J274)*100</f>
        <v>98.30694154635215</v>
      </c>
      <c r="M274" s="915"/>
      <c r="N274" s="1966"/>
      <c r="O274" s="1988">
        <f t="shared" si="82"/>
        <v>0</v>
      </c>
      <c r="P274" s="1970"/>
      <c r="Q274" s="1971"/>
      <c r="R274" s="2050"/>
      <c r="S274" s="1972"/>
      <c r="T274" s="1972"/>
      <c r="U274" s="1972"/>
      <c r="V274" s="1972"/>
      <c r="W274" s="1972"/>
      <c r="X274" s="1972"/>
      <c r="Y274" s="1952">
        <v>0</v>
      </c>
    </row>
    <row r="275" spans="1:25" ht="12.75">
      <c r="A275" s="1976" t="s">
        <v>1146</v>
      </c>
      <c r="B275" s="1314">
        <f t="shared" si="86"/>
        <v>0</v>
      </c>
      <c r="C275" s="1967"/>
      <c r="D275" s="163"/>
      <c r="E275" s="161"/>
      <c r="F275" s="915"/>
      <c r="G275" s="915"/>
      <c r="H275" s="915"/>
      <c r="I275" s="915"/>
      <c r="J275" s="915"/>
      <c r="K275" s="915"/>
      <c r="L275" s="1952">
        <v>0</v>
      </c>
      <c r="M275" s="915"/>
      <c r="N275" s="1966"/>
      <c r="O275" s="1988">
        <f t="shared" si="82"/>
        <v>0</v>
      </c>
      <c r="P275" s="1970"/>
      <c r="Q275" s="1971"/>
      <c r="R275" s="2050"/>
      <c r="S275" s="1972"/>
      <c r="T275" s="1972"/>
      <c r="U275" s="1972"/>
      <c r="V275" s="1972"/>
      <c r="W275" s="1972"/>
      <c r="X275" s="1972"/>
      <c r="Y275" s="1952">
        <v>0</v>
      </c>
    </row>
    <row r="276" spans="1:25" ht="12.75">
      <c r="A276" s="1976" t="s">
        <v>1147</v>
      </c>
      <c r="B276" s="1314">
        <f t="shared" si="86"/>
        <v>0</v>
      </c>
      <c r="C276" s="1967"/>
      <c r="D276" s="163"/>
      <c r="E276" s="161"/>
      <c r="F276" s="915"/>
      <c r="G276" s="915"/>
      <c r="H276" s="915"/>
      <c r="I276" s="915"/>
      <c r="J276" s="915">
        <v>1932</v>
      </c>
      <c r="K276" s="915">
        <v>1932</v>
      </c>
      <c r="L276" s="1952">
        <f>SUM(K276/J276)*100</f>
        <v>100</v>
      </c>
      <c r="M276" s="915"/>
      <c r="N276" s="1966"/>
      <c r="O276" s="1988">
        <f t="shared" si="82"/>
        <v>0</v>
      </c>
      <c r="P276" s="1970"/>
      <c r="Q276" s="1971"/>
      <c r="R276" s="2050"/>
      <c r="S276" s="1972"/>
      <c r="T276" s="1972"/>
      <c r="U276" s="1972"/>
      <c r="V276" s="1972"/>
      <c r="W276" s="1972"/>
      <c r="X276" s="1972"/>
      <c r="Y276" s="1952">
        <v>0</v>
      </c>
    </row>
    <row r="277" spans="1:25" ht="12.75">
      <c r="A277" s="1977" t="s">
        <v>1148</v>
      </c>
      <c r="B277" s="1314">
        <f t="shared" si="86"/>
        <v>0</v>
      </c>
      <c r="C277" s="1967"/>
      <c r="D277" s="163"/>
      <c r="E277" s="161"/>
      <c r="F277" s="915"/>
      <c r="G277" s="915"/>
      <c r="H277" s="915"/>
      <c r="I277" s="915"/>
      <c r="J277" s="915"/>
      <c r="K277" s="915"/>
      <c r="L277" s="1952">
        <v>0</v>
      </c>
      <c r="M277" s="915"/>
      <c r="N277" s="1966"/>
      <c r="O277" s="1988">
        <f t="shared" si="82"/>
        <v>0</v>
      </c>
      <c r="P277" s="1970"/>
      <c r="Q277" s="1971"/>
      <c r="R277" s="2050"/>
      <c r="S277" s="1972"/>
      <c r="T277" s="1972"/>
      <c r="U277" s="1972"/>
      <c r="V277" s="1972"/>
      <c r="W277" s="1972"/>
      <c r="X277" s="1972"/>
      <c r="Y277" s="1952">
        <v>0</v>
      </c>
    </row>
    <row r="278" spans="1:25" ht="12.75">
      <c r="A278" s="1976" t="s">
        <v>1150</v>
      </c>
      <c r="B278" s="1314">
        <f t="shared" si="86"/>
        <v>0</v>
      </c>
      <c r="C278" s="1967"/>
      <c r="D278" s="163"/>
      <c r="E278" s="161"/>
      <c r="F278" s="915"/>
      <c r="G278" s="915"/>
      <c r="H278" s="915"/>
      <c r="I278" s="915"/>
      <c r="J278" s="915"/>
      <c r="K278" s="915"/>
      <c r="L278" s="1952">
        <v>0</v>
      </c>
      <c r="M278" s="915"/>
      <c r="N278" s="1966"/>
      <c r="O278" s="1988">
        <f t="shared" si="82"/>
        <v>0</v>
      </c>
      <c r="P278" s="1970"/>
      <c r="Q278" s="1971"/>
      <c r="R278" s="2050"/>
      <c r="S278" s="1972"/>
      <c r="T278" s="1972"/>
      <c r="U278" s="1972"/>
      <c r="V278" s="1972"/>
      <c r="W278" s="1972"/>
      <c r="X278" s="1972"/>
      <c r="Y278" s="1952">
        <v>0</v>
      </c>
    </row>
    <row r="279" spans="1:25" ht="13.5" thickBot="1">
      <c r="A279" s="1978" t="s">
        <v>1151</v>
      </c>
      <c r="B279" s="2110">
        <f t="shared" si="86"/>
        <v>0</v>
      </c>
      <c r="C279" s="2049"/>
      <c r="D279" s="289"/>
      <c r="E279" s="168"/>
      <c r="F279" s="1955"/>
      <c r="G279" s="1955"/>
      <c r="H279" s="1955"/>
      <c r="I279" s="1955"/>
      <c r="J279" s="1955">
        <v>40123</v>
      </c>
      <c r="K279" s="1955">
        <v>39123</v>
      </c>
      <c r="L279" s="1952">
        <f>SUM(K279/J279)*100</f>
        <v>97.50766393340477</v>
      </c>
      <c r="M279" s="1955"/>
      <c r="N279" s="1966"/>
      <c r="O279" s="1988">
        <f t="shared" si="82"/>
        <v>0</v>
      </c>
      <c r="P279" s="1970"/>
      <c r="Q279" s="1971"/>
      <c r="R279" s="2050"/>
      <c r="S279" s="1972"/>
      <c r="T279" s="1972"/>
      <c r="U279" s="1972"/>
      <c r="V279" s="1972"/>
      <c r="W279" s="1972"/>
      <c r="X279" s="1972"/>
      <c r="Y279" s="1975">
        <v>0</v>
      </c>
    </row>
    <row r="280" spans="1:25" ht="13.5" thickBot="1">
      <c r="A280" s="126" t="s">
        <v>707</v>
      </c>
      <c r="B280" s="70">
        <f aca="true" t="shared" si="87" ref="B280:H280">SUM(B281:B282)</f>
        <v>0</v>
      </c>
      <c r="C280" s="409">
        <f t="shared" si="87"/>
        <v>0</v>
      </c>
      <c r="D280" s="123">
        <f t="shared" si="87"/>
        <v>0</v>
      </c>
      <c r="E280" s="784">
        <f t="shared" si="87"/>
        <v>0</v>
      </c>
      <c r="F280" s="70">
        <f t="shared" si="87"/>
        <v>0</v>
      </c>
      <c r="G280" s="70">
        <f t="shared" si="87"/>
        <v>0</v>
      </c>
      <c r="H280" s="70">
        <f t="shared" si="87"/>
        <v>0</v>
      </c>
      <c r="I280" s="70">
        <f>SUM(I281:I282)</f>
        <v>0</v>
      </c>
      <c r="J280" s="70">
        <f>SUM(J281:J282)</f>
        <v>0</v>
      </c>
      <c r="K280" s="70">
        <f>SUM(K281:K282)</f>
        <v>0</v>
      </c>
      <c r="L280" s="1938">
        <v>0</v>
      </c>
      <c r="M280" s="70"/>
      <c r="N280" s="1966"/>
      <c r="O280" s="1988">
        <f t="shared" si="82"/>
        <v>0</v>
      </c>
      <c r="P280" s="1970"/>
      <c r="Q280" s="1971"/>
      <c r="R280" s="2050"/>
      <c r="S280" s="1972"/>
      <c r="T280" s="1972"/>
      <c r="U280" s="1972"/>
      <c r="V280" s="1972"/>
      <c r="W280" s="1972"/>
      <c r="X280" s="1972"/>
      <c r="Y280" s="1975">
        <v>0</v>
      </c>
    </row>
    <row r="281" spans="1:25" ht="12.75">
      <c r="A281" s="1940" t="s">
        <v>1152</v>
      </c>
      <c r="B281" s="2038">
        <f>SUM(C281:E281)</f>
        <v>0</v>
      </c>
      <c r="C281" s="1979"/>
      <c r="D281" s="1317"/>
      <c r="E281" s="2099"/>
      <c r="F281" s="2038"/>
      <c r="G281" s="2038"/>
      <c r="H281" s="2038"/>
      <c r="I281" s="2038"/>
      <c r="J281" s="2038"/>
      <c r="K281" s="2038"/>
      <c r="L281" s="1952">
        <v>0</v>
      </c>
      <c r="M281" s="1962"/>
      <c r="N281" s="1966"/>
      <c r="O281" s="1988">
        <f t="shared" si="82"/>
        <v>0</v>
      </c>
      <c r="P281" s="1970"/>
      <c r="Q281" s="1971"/>
      <c r="R281" s="2050"/>
      <c r="S281" s="1972"/>
      <c r="T281" s="1972"/>
      <c r="U281" s="1972"/>
      <c r="V281" s="1972"/>
      <c r="W281" s="1972"/>
      <c r="X281" s="1972"/>
      <c r="Y281" s="1952">
        <v>0</v>
      </c>
    </row>
    <row r="282" spans="1:25" ht="12.75">
      <c r="A282" s="1950" t="s">
        <v>1153</v>
      </c>
      <c r="B282" s="1962">
        <f>SUM(C282:E282)</f>
        <v>0</v>
      </c>
      <c r="C282" s="1985"/>
      <c r="D282" s="286"/>
      <c r="E282" s="2099"/>
      <c r="F282" s="1962"/>
      <c r="G282" s="1962"/>
      <c r="H282" s="1962"/>
      <c r="I282" s="1962"/>
      <c r="J282" s="1962"/>
      <c r="K282" s="1962"/>
      <c r="L282" s="1952">
        <v>0</v>
      </c>
      <c r="M282" s="1962"/>
      <c r="N282" s="1961"/>
      <c r="O282" s="1988">
        <f t="shared" si="82"/>
        <v>0</v>
      </c>
      <c r="P282" s="1989"/>
      <c r="Q282" s="1990"/>
      <c r="R282" s="1991"/>
      <c r="S282" s="1992"/>
      <c r="T282" s="1992"/>
      <c r="U282" s="1992"/>
      <c r="V282" s="1992"/>
      <c r="W282" s="1992"/>
      <c r="X282" s="1992"/>
      <c r="Y282" s="1952">
        <v>0</v>
      </c>
    </row>
    <row r="283" spans="1:25" ht="12.75">
      <c r="A283" s="1950" t="s">
        <v>724</v>
      </c>
      <c r="B283" s="2057">
        <v>0</v>
      </c>
      <c r="C283" s="166"/>
      <c r="D283" s="2056"/>
      <c r="E283" s="351"/>
      <c r="F283" s="2054"/>
      <c r="G283" s="2054"/>
      <c r="H283" s="2054"/>
      <c r="I283" s="2054"/>
      <c r="J283" s="2054"/>
      <c r="K283" s="2054"/>
      <c r="L283" s="1952">
        <v>0</v>
      </c>
      <c r="M283" s="1314"/>
      <c r="N283" s="2140"/>
      <c r="O283" s="1988">
        <f t="shared" si="82"/>
        <v>0</v>
      </c>
      <c r="P283" s="1970"/>
      <c r="Q283" s="1971"/>
      <c r="R283" s="2050"/>
      <c r="S283" s="1972"/>
      <c r="T283" s="1972"/>
      <c r="U283" s="1972"/>
      <c r="V283" s="1972"/>
      <c r="W283" s="1972"/>
      <c r="X283" s="1972"/>
      <c r="Y283" s="1952">
        <v>0</v>
      </c>
    </row>
    <row r="284" spans="1:25" ht="25.5">
      <c r="A284" s="1984" t="s">
        <v>1154</v>
      </c>
      <c r="B284" s="1314">
        <f>SUM(C284:E284)</f>
        <v>37678000</v>
      </c>
      <c r="C284" s="1983">
        <v>37678000</v>
      </c>
      <c r="D284" s="163"/>
      <c r="E284" s="161"/>
      <c r="F284" s="915">
        <v>43378000</v>
      </c>
      <c r="G284" s="915">
        <v>43887795</v>
      </c>
      <c r="H284" s="915">
        <v>44914717</v>
      </c>
      <c r="I284" s="915">
        <v>44914717</v>
      </c>
      <c r="J284" s="915">
        <v>39898733</v>
      </c>
      <c r="K284" s="915">
        <v>39898733</v>
      </c>
      <c r="L284" s="1952">
        <f>SUM(K284/J284)*100</f>
        <v>100</v>
      </c>
      <c r="M284" s="915"/>
      <c r="N284" s="1987" t="s">
        <v>1083</v>
      </c>
      <c r="O284" s="1997">
        <f t="shared" si="82"/>
        <v>0</v>
      </c>
      <c r="P284" s="2040"/>
      <c r="Q284" s="2041"/>
      <c r="R284" s="2042"/>
      <c r="S284" s="2000"/>
      <c r="T284" s="2000"/>
      <c r="U284" s="2000"/>
      <c r="V284" s="2000"/>
      <c r="W284" s="2000"/>
      <c r="X284" s="2000"/>
      <c r="Y284" s="1952">
        <v>0</v>
      </c>
    </row>
    <row r="285" spans="1:25" ht="13.5" thickBot="1">
      <c r="A285" s="1984" t="s">
        <v>1126</v>
      </c>
      <c r="B285" s="1314">
        <f>SUM(C285:E285)</f>
        <v>0</v>
      </c>
      <c r="C285" s="74"/>
      <c r="D285" s="2010"/>
      <c r="E285" s="2125"/>
      <c r="F285" s="1958">
        <v>-700000</v>
      </c>
      <c r="G285" s="1958">
        <v>-700000</v>
      </c>
      <c r="H285" s="1958">
        <v>-700000</v>
      </c>
      <c r="I285" s="1958">
        <v>-700000</v>
      </c>
      <c r="J285" s="1958">
        <v>-1551746</v>
      </c>
      <c r="K285" s="1958">
        <v>-1551746</v>
      </c>
      <c r="L285" s="1952">
        <f>SUM(K285/J285)*100</f>
        <v>100</v>
      </c>
      <c r="M285" s="1958"/>
      <c r="N285" s="1830" t="s">
        <v>714</v>
      </c>
      <c r="O285" s="2148">
        <v>0</v>
      </c>
      <c r="P285" s="2155"/>
      <c r="Q285" s="2156"/>
      <c r="R285" s="353"/>
      <c r="S285" s="2157"/>
      <c r="T285" s="2157"/>
      <c r="U285" s="2157"/>
      <c r="V285" s="2157"/>
      <c r="W285" s="2157"/>
      <c r="X285" s="2157"/>
      <c r="Y285" s="1952">
        <v>0</v>
      </c>
    </row>
    <row r="286" spans="1:25" ht="13.5" thickBot="1">
      <c r="A286" s="1936" t="s">
        <v>708</v>
      </c>
      <c r="B286" s="70">
        <f>SUM(B253+B258+B268+B280+B284)</f>
        <v>43698000</v>
      </c>
      <c r="C286" s="2001">
        <f>SUM(C253+C258+C268+C280+C284)</f>
        <v>43698000</v>
      </c>
      <c r="D286" s="123">
        <f>SUM(D253+D258+D268+D280)</f>
        <v>0</v>
      </c>
      <c r="E286" s="784">
        <f>SUM(E253+E258+E268+E280)</f>
        <v>0</v>
      </c>
      <c r="F286" s="70">
        <f aca="true" t="shared" si="88" ref="F286:K286">SUM(F268+F284+F285)</f>
        <v>48698000</v>
      </c>
      <c r="G286" s="70">
        <f t="shared" si="88"/>
        <v>49207795</v>
      </c>
      <c r="H286" s="70">
        <f t="shared" si="88"/>
        <v>50234717</v>
      </c>
      <c r="I286" s="70">
        <f t="shared" si="88"/>
        <v>50234717</v>
      </c>
      <c r="J286" s="70">
        <f t="shared" si="88"/>
        <v>48974261</v>
      </c>
      <c r="K286" s="70">
        <f t="shared" si="88"/>
        <v>48301192</v>
      </c>
      <c r="L286" s="1938">
        <f>SUM(K286/J286)*100</f>
        <v>98.62566787888846</v>
      </c>
      <c r="M286" s="70"/>
      <c r="N286" s="2002" t="s">
        <v>1162</v>
      </c>
      <c r="O286" s="2003">
        <f aca="true" t="shared" si="89" ref="O286:W286">SUM(O253:O285)</f>
        <v>43698000</v>
      </c>
      <c r="P286" s="2071">
        <f t="shared" si="89"/>
        <v>39868000</v>
      </c>
      <c r="Q286" s="591">
        <f t="shared" si="89"/>
        <v>3830000</v>
      </c>
      <c r="R286" s="782">
        <f t="shared" si="89"/>
        <v>0</v>
      </c>
      <c r="S286" s="2003">
        <f t="shared" si="89"/>
        <v>48698000</v>
      </c>
      <c r="T286" s="2003">
        <f t="shared" si="89"/>
        <v>49207795</v>
      </c>
      <c r="U286" s="2003">
        <f t="shared" si="89"/>
        <v>50234717</v>
      </c>
      <c r="V286" s="2003">
        <f t="shared" si="89"/>
        <v>50234717</v>
      </c>
      <c r="W286" s="2003">
        <f t="shared" si="89"/>
        <v>48974261</v>
      </c>
      <c r="X286" s="2003">
        <f>SUM(X253:X285)</f>
        <v>48158050</v>
      </c>
      <c r="Y286" s="1938">
        <f>SUM(X286/W286)*100</f>
        <v>98.33338781773553</v>
      </c>
    </row>
    <row r="287" spans="1:25" ht="12.75">
      <c r="A287" s="1940" t="s">
        <v>1580</v>
      </c>
      <c r="B287" s="1962">
        <f aca="true" t="shared" si="90" ref="B287:B293">SUM(C287:E287)</f>
        <v>0</v>
      </c>
      <c r="C287" s="1963"/>
      <c r="D287" s="286"/>
      <c r="E287" s="358"/>
      <c r="F287" s="1941">
        <v>500000</v>
      </c>
      <c r="G287" s="1941">
        <v>500000</v>
      </c>
      <c r="H287" s="1941">
        <v>500000</v>
      </c>
      <c r="I287" s="1941">
        <v>500000</v>
      </c>
      <c r="J287" s="1941">
        <v>500000</v>
      </c>
      <c r="K287" s="1941">
        <v>500000</v>
      </c>
      <c r="L287" s="1952">
        <f aca="true" t="shared" si="91" ref="L287:L293">SUM(K287/J287)*100</f>
        <v>100</v>
      </c>
      <c r="M287" s="1941"/>
      <c r="N287" s="2004" t="s">
        <v>709</v>
      </c>
      <c r="O287" s="2106">
        <f>SUM(P287:R287)</f>
        <v>0</v>
      </c>
      <c r="P287" s="1989"/>
      <c r="Q287" s="1990"/>
      <c r="R287" s="1991"/>
      <c r="S287" s="1992">
        <v>1363614</v>
      </c>
      <c r="T287" s="1992">
        <v>1363614</v>
      </c>
      <c r="U287" s="1992">
        <v>1363614</v>
      </c>
      <c r="V287" s="1992">
        <v>1363614</v>
      </c>
      <c r="W287" s="1992">
        <v>2215360</v>
      </c>
      <c r="X287" s="1992">
        <v>2215360</v>
      </c>
      <c r="Y287" s="1952">
        <f>SUM(X287/W287)*100</f>
        <v>100</v>
      </c>
    </row>
    <row r="288" spans="1:25" ht="12.75">
      <c r="A288" s="2005" t="s">
        <v>710</v>
      </c>
      <c r="B288" s="1962">
        <f t="shared" si="90"/>
        <v>0</v>
      </c>
      <c r="C288" s="1967"/>
      <c r="D288" s="163"/>
      <c r="E288" s="161"/>
      <c r="F288" s="915"/>
      <c r="G288" s="915"/>
      <c r="H288" s="915"/>
      <c r="I288" s="915"/>
      <c r="J288" s="915"/>
      <c r="K288" s="915"/>
      <c r="L288" s="1952">
        <v>0</v>
      </c>
      <c r="M288" s="915"/>
      <c r="N288" s="1987" t="s">
        <v>2018</v>
      </c>
      <c r="O288" s="1988">
        <f aca="true" t="shared" si="92" ref="O288:O301">SUM(P288:R288)</f>
        <v>0</v>
      </c>
      <c r="P288" s="1989"/>
      <c r="Q288" s="2072"/>
      <c r="R288" s="2073"/>
      <c r="S288" s="2147"/>
      <c r="T288" s="2147"/>
      <c r="U288" s="2147"/>
      <c r="V288" s="2147"/>
      <c r="W288" s="2147"/>
      <c r="X288" s="2147"/>
      <c r="Y288" s="1952">
        <v>0</v>
      </c>
    </row>
    <row r="289" spans="1:25" ht="12.75">
      <c r="A289" s="2005" t="s">
        <v>511</v>
      </c>
      <c r="B289" s="1962">
        <f t="shared" si="90"/>
        <v>0</v>
      </c>
      <c r="C289" s="2049"/>
      <c r="D289" s="289"/>
      <c r="E289" s="168"/>
      <c r="F289" s="1955"/>
      <c r="G289" s="1955"/>
      <c r="H289" s="1955"/>
      <c r="I289" s="1955"/>
      <c r="J289" s="1955"/>
      <c r="K289" s="1955"/>
      <c r="L289" s="1952">
        <v>0</v>
      </c>
      <c r="M289" s="1955"/>
      <c r="N289" s="2006" t="s">
        <v>711</v>
      </c>
      <c r="O289" s="1988">
        <f t="shared" si="92"/>
        <v>0</v>
      </c>
      <c r="P289" s="1989"/>
      <c r="Q289" s="2072"/>
      <c r="R289" s="2073"/>
      <c r="S289" s="2147"/>
      <c r="T289" s="2147"/>
      <c r="U289" s="2147"/>
      <c r="V289" s="2147"/>
      <c r="W289" s="2147"/>
      <c r="X289" s="2147"/>
      <c r="Y289" s="1952">
        <v>0</v>
      </c>
    </row>
    <row r="290" spans="1:25" ht="12.75">
      <c r="A290" s="1940" t="s">
        <v>860</v>
      </c>
      <c r="B290" s="1962">
        <f t="shared" si="90"/>
        <v>0</v>
      </c>
      <c r="C290" s="2049"/>
      <c r="D290" s="289"/>
      <c r="E290" s="168"/>
      <c r="F290" s="1955"/>
      <c r="G290" s="1955"/>
      <c r="H290" s="1955"/>
      <c r="I290" s="1955"/>
      <c r="J290" s="1955"/>
      <c r="K290" s="1955"/>
      <c r="L290" s="1952">
        <v>0</v>
      </c>
      <c r="M290" s="1955"/>
      <c r="N290" s="2006" t="s">
        <v>1345</v>
      </c>
      <c r="O290" s="1988">
        <f t="shared" si="92"/>
        <v>0</v>
      </c>
      <c r="P290" s="1970"/>
      <c r="Q290" s="1971"/>
      <c r="R290" s="2050"/>
      <c r="S290" s="1972"/>
      <c r="T290" s="1972"/>
      <c r="U290" s="1972"/>
      <c r="V290" s="1972"/>
      <c r="W290" s="1972"/>
      <c r="X290" s="1972"/>
      <c r="Y290" s="1952">
        <v>0</v>
      </c>
    </row>
    <row r="291" spans="1:25" ht="12.75">
      <c r="A291" s="1950" t="s">
        <v>1581</v>
      </c>
      <c r="B291" s="1962">
        <f t="shared" si="90"/>
        <v>0</v>
      </c>
      <c r="C291" s="1967"/>
      <c r="D291" s="163"/>
      <c r="E291" s="161"/>
      <c r="F291" s="915"/>
      <c r="G291" s="915"/>
      <c r="H291" s="915"/>
      <c r="I291" s="915"/>
      <c r="J291" s="915"/>
      <c r="K291" s="915"/>
      <c r="L291" s="1952">
        <v>0</v>
      </c>
      <c r="M291" s="1955"/>
      <c r="N291" s="2007" t="s">
        <v>712</v>
      </c>
      <c r="O291" s="1988">
        <f t="shared" si="92"/>
        <v>0</v>
      </c>
      <c r="P291" s="1970"/>
      <c r="Q291" s="1971"/>
      <c r="R291" s="2050"/>
      <c r="S291" s="1972"/>
      <c r="T291" s="1972"/>
      <c r="U291" s="1972"/>
      <c r="V291" s="1972"/>
      <c r="W291" s="1972"/>
      <c r="X291" s="1972"/>
      <c r="Y291" s="1952">
        <v>0</v>
      </c>
    </row>
    <row r="292" spans="1:25" ht="12.75">
      <c r="A292" s="1950" t="s">
        <v>726</v>
      </c>
      <c r="B292" s="1962">
        <f t="shared" si="90"/>
        <v>0</v>
      </c>
      <c r="C292" s="1967"/>
      <c r="D292" s="163"/>
      <c r="E292" s="161"/>
      <c r="F292" s="915">
        <v>700000</v>
      </c>
      <c r="G292" s="915">
        <v>700000</v>
      </c>
      <c r="H292" s="915">
        <v>700000</v>
      </c>
      <c r="I292" s="915">
        <v>700000</v>
      </c>
      <c r="J292" s="915">
        <v>1551746</v>
      </c>
      <c r="K292" s="915">
        <v>1551746</v>
      </c>
      <c r="L292" s="1952">
        <f t="shared" si="91"/>
        <v>100</v>
      </c>
      <c r="M292" s="915"/>
      <c r="N292" s="1987" t="s">
        <v>1999</v>
      </c>
      <c r="O292" s="1997">
        <f t="shared" si="92"/>
        <v>0</v>
      </c>
      <c r="P292" s="2040"/>
      <c r="Q292" s="2041"/>
      <c r="R292" s="2042"/>
      <c r="S292" s="2000"/>
      <c r="T292" s="2000"/>
      <c r="U292" s="2000"/>
      <c r="V292" s="2000"/>
      <c r="W292" s="2000"/>
      <c r="X292" s="2000"/>
      <c r="Y292" s="1952">
        <v>0</v>
      </c>
    </row>
    <row r="293" spans="1:25" ht="13.5" thickBot="1">
      <c r="A293" s="1993" t="s">
        <v>465</v>
      </c>
      <c r="B293" s="1962">
        <f t="shared" si="90"/>
        <v>0</v>
      </c>
      <c r="C293" s="2117"/>
      <c r="D293" s="2010"/>
      <c r="E293" s="2125"/>
      <c r="F293" s="1958">
        <v>163614</v>
      </c>
      <c r="G293" s="1958">
        <v>163614</v>
      </c>
      <c r="H293" s="1958">
        <v>163614</v>
      </c>
      <c r="I293" s="1958">
        <v>163614</v>
      </c>
      <c r="J293" s="1958">
        <v>163614</v>
      </c>
      <c r="K293" s="1958">
        <v>163614</v>
      </c>
      <c r="L293" s="1952">
        <f t="shared" si="91"/>
        <v>100</v>
      </c>
      <c r="M293" s="1958"/>
      <c r="N293" s="1600" t="s">
        <v>1578</v>
      </c>
      <c r="O293" s="2158">
        <v>0</v>
      </c>
      <c r="P293" s="2159"/>
      <c r="Q293" s="2160"/>
      <c r="R293" s="2161"/>
      <c r="S293" s="2162"/>
      <c r="T293" s="2162"/>
      <c r="U293" s="2162"/>
      <c r="V293" s="2162"/>
      <c r="W293" s="2162"/>
      <c r="X293" s="2162"/>
      <c r="Y293" s="1952">
        <v>0</v>
      </c>
    </row>
    <row r="294" spans="1:25" ht="13.5" thickBot="1">
      <c r="A294" s="2013" t="s">
        <v>713</v>
      </c>
      <c r="B294" s="70">
        <f>SUM(B287:B291)</f>
        <v>0</v>
      </c>
      <c r="C294" s="409">
        <f>SUM(C287:C291)</f>
        <v>0</v>
      </c>
      <c r="D294" s="123">
        <f>SUM(D287:D291)</f>
        <v>0</v>
      </c>
      <c r="E294" s="784">
        <f>SUM(E287:E291)</f>
        <v>0</v>
      </c>
      <c r="F294" s="70">
        <f aca="true" t="shared" si="93" ref="F294:K294">SUM(F287:F293)</f>
        <v>1363614</v>
      </c>
      <c r="G294" s="70">
        <f t="shared" si="93"/>
        <v>1363614</v>
      </c>
      <c r="H294" s="70">
        <f t="shared" si="93"/>
        <v>1363614</v>
      </c>
      <c r="I294" s="70">
        <f t="shared" si="93"/>
        <v>1363614</v>
      </c>
      <c r="J294" s="70">
        <f t="shared" si="93"/>
        <v>2215360</v>
      </c>
      <c r="K294" s="70">
        <f t="shared" si="93"/>
        <v>2215360</v>
      </c>
      <c r="L294" s="1938">
        <f>SUM(K294/J294)*100</f>
        <v>100</v>
      </c>
      <c r="M294" s="70"/>
      <c r="N294" s="2019" t="s">
        <v>2170</v>
      </c>
      <c r="O294" s="2068">
        <f>SUM(P294:R294)</f>
        <v>0</v>
      </c>
      <c r="P294" s="2144">
        <f aca="true" t="shared" si="94" ref="P294:W294">SUM(P287:P293)</f>
        <v>0</v>
      </c>
      <c r="Q294" s="2145">
        <f t="shared" si="94"/>
        <v>0</v>
      </c>
      <c r="R294" s="2163">
        <f t="shared" si="94"/>
        <v>0</v>
      </c>
      <c r="S294" s="2068">
        <f t="shared" si="94"/>
        <v>1363614</v>
      </c>
      <c r="T294" s="2068">
        <f t="shared" si="94"/>
        <v>1363614</v>
      </c>
      <c r="U294" s="2068">
        <f t="shared" si="94"/>
        <v>1363614</v>
      </c>
      <c r="V294" s="2068">
        <f t="shared" si="94"/>
        <v>1363614</v>
      </c>
      <c r="W294" s="2068">
        <f t="shared" si="94"/>
        <v>2215360</v>
      </c>
      <c r="X294" s="2068">
        <f>SUM(X287:X293)</f>
        <v>2215360</v>
      </c>
      <c r="Y294" s="1938">
        <f>SUM(X294/W294)*100</f>
        <v>100</v>
      </c>
    </row>
    <row r="295" spans="1:25" ht="12.75">
      <c r="A295" s="2016" t="s">
        <v>852</v>
      </c>
      <c r="B295" s="2038">
        <f aca="true" t="shared" si="95" ref="B295:B300">SUM(C295:E295)</f>
        <v>37678000</v>
      </c>
      <c r="C295" s="1967">
        <v>37678000</v>
      </c>
      <c r="D295" s="163"/>
      <c r="E295" s="161"/>
      <c r="F295" s="1319">
        <v>43378000</v>
      </c>
      <c r="G295" s="1319">
        <v>43887795</v>
      </c>
      <c r="H295" s="1319">
        <v>44914717</v>
      </c>
      <c r="I295" s="1319">
        <v>44914717</v>
      </c>
      <c r="J295" s="1319">
        <v>39898733</v>
      </c>
      <c r="K295" s="1319">
        <v>39898733</v>
      </c>
      <c r="L295" s="1952">
        <f aca="true" t="shared" si="96" ref="L295:L300">SUM(K295/J295)*100</f>
        <v>100</v>
      </c>
      <c r="M295" s="1941"/>
      <c r="N295" s="2004" t="s">
        <v>852</v>
      </c>
      <c r="O295" s="1969">
        <f t="shared" si="92"/>
        <v>0</v>
      </c>
      <c r="P295" s="2126"/>
      <c r="Q295" s="2072"/>
      <c r="R295" s="2073"/>
      <c r="S295" s="2147"/>
      <c r="T295" s="2147"/>
      <c r="U295" s="2147"/>
      <c r="V295" s="2147"/>
      <c r="W295" s="2147"/>
      <c r="X295" s="2147"/>
      <c r="Y295" s="1952">
        <v>0</v>
      </c>
    </row>
    <row r="296" spans="1:25" ht="25.5">
      <c r="A296" s="1984" t="s">
        <v>1163</v>
      </c>
      <c r="B296" s="1314">
        <f t="shared" si="95"/>
        <v>-37678000</v>
      </c>
      <c r="C296" s="2049">
        <v>-37678000</v>
      </c>
      <c r="D296" s="289"/>
      <c r="E296" s="168"/>
      <c r="F296" s="1955">
        <v>-43378000</v>
      </c>
      <c r="G296" s="1955">
        <v>-43887975</v>
      </c>
      <c r="H296" s="1955">
        <v>-44914717</v>
      </c>
      <c r="I296" s="1955">
        <v>-44914717</v>
      </c>
      <c r="J296" s="1955">
        <v>-39898733</v>
      </c>
      <c r="K296" s="1955">
        <v>-39898733</v>
      </c>
      <c r="L296" s="1952">
        <f t="shared" si="96"/>
        <v>100</v>
      </c>
      <c r="M296" s="1955"/>
      <c r="N296" s="1987" t="s">
        <v>1076</v>
      </c>
      <c r="O296" s="1969">
        <f t="shared" si="92"/>
        <v>0</v>
      </c>
      <c r="P296" s="2126"/>
      <c r="Q296" s="2072"/>
      <c r="R296" s="2073"/>
      <c r="S296" s="2147"/>
      <c r="T296" s="2147"/>
      <c r="U296" s="2147"/>
      <c r="V296" s="2147"/>
      <c r="W296" s="2147"/>
      <c r="X296" s="2147"/>
      <c r="Y296" s="1952">
        <v>0</v>
      </c>
    </row>
    <row r="297" spans="1:25" ht="25.5">
      <c r="A297" s="1984" t="s">
        <v>1164</v>
      </c>
      <c r="B297" s="1314">
        <f t="shared" si="95"/>
        <v>0</v>
      </c>
      <c r="C297" s="2049"/>
      <c r="D297" s="289"/>
      <c r="E297" s="168"/>
      <c r="F297" s="1955">
        <v>700000</v>
      </c>
      <c r="G297" s="1955">
        <v>700000</v>
      </c>
      <c r="H297" s="1955">
        <v>700000</v>
      </c>
      <c r="I297" s="1955">
        <v>700000</v>
      </c>
      <c r="J297" s="1955">
        <v>1551746</v>
      </c>
      <c r="K297" s="1955">
        <v>1551746</v>
      </c>
      <c r="L297" s="1952">
        <f t="shared" si="96"/>
        <v>100</v>
      </c>
      <c r="M297" s="1955"/>
      <c r="N297" s="2007" t="s">
        <v>714</v>
      </c>
      <c r="O297" s="1969">
        <f t="shared" si="92"/>
        <v>0</v>
      </c>
      <c r="P297" s="2126"/>
      <c r="Q297" s="2072"/>
      <c r="R297" s="2073"/>
      <c r="S297" s="2147"/>
      <c r="T297" s="2147"/>
      <c r="U297" s="2147"/>
      <c r="V297" s="2147"/>
      <c r="W297" s="2147"/>
      <c r="X297" s="2147"/>
      <c r="Y297" s="1952">
        <v>0</v>
      </c>
    </row>
    <row r="298" spans="1:25" ht="25.5">
      <c r="A298" s="1984" t="s">
        <v>1164</v>
      </c>
      <c r="B298" s="1314">
        <f t="shared" si="95"/>
        <v>0</v>
      </c>
      <c r="C298" s="2049"/>
      <c r="D298" s="289"/>
      <c r="E298" s="168"/>
      <c r="F298" s="1955">
        <v>-700000</v>
      </c>
      <c r="G298" s="1955">
        <v>-700000</v>
      </c>
      <c r="H298" s="1955">
        <v>-700000</v>
      </c>
      <c r="I298" s="1955">
        <v>-700000</v>
      </c>
      <c r="J298" s="1955">
        <v>-1551746</v>
      </c>
      <c r="K298" s="1955">
        <v>-1551746</v>
      </c>
      <c r="L298" s="1952">
        <f t="shared" si="96"/>
        <v>100</v>
      </c>
      <c r="M298" s="1955"/>
      <c r="N298" s="1693" t="s">
        <v>1082</v>
      </c>
      <c r="O298" s="2164">
        <f t="shared" si="92"/>
        <v>0</v>
      </c>
      <c r="P298" s="2126"/>
      <c r="Q298" s="2072"/>
      <c r="R298" s="2073"/>
      <c r="S298" s="2147"/>
      <c r="T298" s="2147"/>
      <c r="U298" s="2147"/>
      <c r="V298" s="2147"/>
      <c r="W298" s="2147"/>
      <c r="X298" s="2147"/>
      <c r="Y298" s="1952">
        <v>0</v>
      </c>
    </row>
    <row r="299" spans="1:25" ht="12.75">
      <c r="A299" s="1984" t="s">
        <v>1165</v>
      </c>
      <c r="B299" s="2110">
        <f t="shared" si="95"/>
        <v>0</v>
      </c>
      <c r="C299" s="1967"/>
      <c r="D299" s="163"/>
      <c r="E299" s="161"/>
      <c r="F299" s="915">
        <v>-163614</v>
      </c>
      <c r="G299" s="915">
        <v>-163614</v>
      </c>
      <c r="H299" s="915">
        <v>-163614</v>
      </c>
      <c r="I299" s="915">
        <v>-163614</v>
      </c>
      <c r="J299" s="915">
        <v>-163614</v>
      </c>
      <c r="K299" s="915">
        <v>-163614</v>
      </c>
      <c r="L299" s="1952">
        <f t="shared" si="96"/>
        <v>100</v>
      </c>
      <c r="M299" s="915"/>
      <c r="N299" s="1693"/>
      <c r="O299" s="1969">
        <f t="shared" si="92"/>
        <v>0</v>
      </c>
      <c r="P299" s="1970"/>
      <c r="Q299" s="1971"/>
      <c r="R299" s="2050"/>
      <c r="S299" s="1972"/>
      <c r="T299" s="1972"/>
      <c r="U299" s="1972"/>
      <c r="V299" s="1972"/>
      <c r="W299" s="1972"/>
      <c r="X299" s="1972"/>
      <c r="Y299" s="1952">
        <v>0</v>
      </c>
    </row>
    <row r="300" spans="1:25" ht="13.5" thickBot="1">
      <c r="A300" s="1984" t="s">
        <v>505</v>
      </c>
      <c r="B300" s="1314">
        <f t="shared" si="95"/>
        <v>0</v>
      </c>
      <c r="C300" s="1946"/>
      <c r="D300" s="1947"/>
      <c r="E300" s="2118"/>
      <c r="F300" s="1958">
        <v>163614</v>
      </c>
      <c r="G300" s="1958">
        <v>163614</v>
      </c>
      <c r="H300" s="1958">
        <v>163614</v>
      </c>
      <c r="I300" s="1958">
        <v>163614</v>
      </c>
      <c r="J300" s="1958">
        <v>163614</v>
      </c>
      <c r="K300" s="1958">
        <v>163614</v>
      </c>
      <c r="L300" s="1952">
        <f t="shared" si="96"/>
        <v>100</v>
      </c>
      <c r="M300" s="1941"/>
      <c r="N300" s="2004"/>
      <c r="O300" s="1969">
        <f t="shared" si="92"/>
        <v>0</v>
      </c>
      <c r="P300" s="2055"/>
      <c r="Q300" s="2056"/>
      <c r="R300" s="351"/>
      <c r="S300" s="2054"/>
      <c r="T300" s="2054"/>
      <c r="U300" s="2054"/>
      <c r="V300" s="2054"/>
      <c r="W300" s="2054"/>
      <c r="X300" s="2054"/>
      <c r="Y300" s="1975">
        <v>0</v>
      </c>
    </row>
    <row r="301" spans="1:25" ht="13.5" thickBot="1">
      <c r="A301" s="1993" t="s">
        <v>1983</v>
      </c>
      <c r="B301" s="1329">
        <f>SUM(B295:B300)</f>
        <v>0</v>
      </c>
      <c r="C301" s="2165"/>
      <c r="D301" s="2130"/>
      <c r="E301" s="2131"/>
      <c r="F301" s="2166"/>
      <c r="G301" s="2166"/>
      <c r="H301" s="2166"/>
      <c r="I301" s="2166"/>
      <c r="J301" s="2166"/>
      <c r="K301" s="2166"/>
      <c r="L301" s="1938">
        <v>0</v>
      </c>
      <c r="M301" s="1955"/>
      <c r="N301" s="2004" t="s">
        <v>1983</v>
      </c>
      <c r="O301" s="2062">
        <f t="shared" si="92"/>
        <v>0</v>
      </c>
      <c r="P301" s="2159"/>
      <c r="Q301" s="2160"/>
      <c r="R301" s="2161"/>
      <c r="S301" s="2162"/>
      <c r="T301" s="2162"/>
      <c r="U301" s="2162"/>
      <c r="V301" s="2162"/>
      <c r="W301" s="2162"/>
      <c r="X301" s="2162"/>
      <c r="Y301" s="2070">
        <v>0</v>
      </c>
    </row>
    <row r="302" spans="1:25" ht="13.5" thickBot="1">
      <c r="A302" s="2013" t="s">
        <v>853</v>
      </c>
      <c r="B302" s="1945">
        <f aca="true" t="shared" si="97" ref="B302:J302">SUM(B295:B301)</f>
        <v>0</v>
      </c>
      <c r="C302" s="74">
        <f t="shared" si="97"/>
        <v>0</v>
      </c>
      <c r="D302" s="2029">
        <f t="shared" si="97"/>
        <v>0</v>
      </c>
      <c r="E302" s="2167">
        <f t="shared" si="97"/>
        <v>0</v>
      </c>
      <c r="F302" s="1958">
        <f t="shared" si="97"/>
        <v>0</v>
      </c>
      <c r="G302" s="1958">
        <f t="shared" si="97"/>
        <v>-180</v>
      </c>
      <c r="H302" s="1958">
        <f t="shared" si="97"/>
        <v>0</v>
      </c>
      <c r="I302" s="1958">
        <f t="shared" si="97"/>
        <v>0</v>
      </c>
      <c r="J302" s="1958">
        <f t="shared" si="97"/>
        <v>0</v>
      </c>
      <c r="K302" s="1958">
        <f>SUM(K295:K301)</f>
        <v>0</v>
      </c>
      <c r="L302" s="1938">
        <v>0</v>
      </c>
      <c r="M302" s="2026"/>
      <c r="N302" s="2019" t="s">
        <v>1156</v>
      </c>
      <c r="O302" s="2068">
        <f>SUM(P302:R302)</f>
        <v>0</v>
      </c>
      <c r="P302" s="2168">
        <f aca="true" t="shared" si="98" ref="P302:W302">SUM(P295:P301)</f>
        <v>0</v>
      </c>
      <c r="Q302" s="1324">
        <f t="shared" si="98"/>
        <v>0</v>
      </c>
      <c r="R302" s="2169">
        <f t="shared" si="98"/>
        <v>0</v>
      </c>
      <c r="S302" s="70">
        <f t="shared" si="98"/>
        <v>0</v>
      </c>
      <c r="T302" s="70">
        <f t="shared" si="98"/>
        <v>0</v>
      </c>
      <c r="U302" s="70">
        <f t="shared" si="98"/>
        <v>0</v>
      </c>
      <c r="V302" s="70">
        <f t="shared" si="98"/>
        <v>0</v>
      </c>
      <c r="W302" s="70">
        <f t="shared" si="98"/>
        <v>0</v>
      </c>
      <c r="X302" s="70">
        <f>SUM(X295:X301)</f>
        <v>0</v>
      </c>
      <c r="Y302" s="1938">
        <v>0</v>
      </c>
    </row>
    <row r="303" spans="1:25" ht="13.5" thickBot="1">
      <c r="A303" s="2013" t="s">
        <v>715</v>
      </c>
      <c r="B303" s="70">
        <f aca="true" t="shared" si="99" ref="B303:G303">B286+B294+B301</f>
        <v>43698000</v>
      </c>
      <c r="C303" s="409">
        <f t="shared" si="99"/>
        <v>43698000</v>
      </c>
      <c r="D303" s="123">
        <f t="shared" si="99"/>
        <v>0</v>
      </c>
      <c r="E303" s="784">
        <f t="shared" si="99"/>
        <v>0</v>
      </c>
      <c r="F303" s="70">
        <f t="shared" si="99"/>
        <v>50061614</v>
      </c>
      <c r="G303" s="70">
        <f t="shared" si="99"/>
        <v>50571409</v>
      </c>
      <c r="H303" s="70">
        <f>H286+H294+H301</f>
        <v>51598331</v>
      </c>
      <c r="I303" s="70">
        <f>I286+I294+I301</f>
        <v>51598331</v>
      </c>
      <c r="J303" s="70">
        <f>J286+J294+J301</f>
        <v>51189621</v>
      </c>
      <c r="K303" s="70">
        <f>K286+K294+K301</f>
        <v>50516552</v>
      </c>
      <c r="L303" s="1938">
        <f>SUM(K303/J303)*100</f>
        <v>98.68514556886444</v>
      </c>
      <c r="M303" s="70"/>
      <c r="N303" s="2019" t="s">
        <v>1159</v>
      </c>
      <c r="O303" s="2003">
        <f>SUM(P303:R303)</f>
        <v>43698000</v>
      </c>
      <c r="P303" s="2071">
        <f aca="true" t="shared" si="100" ref="P303:W303">SUM(P286+P294+P302)</f>
        <v>39868000</v>
      </c>
      <c r="Q303" s="591">
        <f t="shared" si="100"/>
        <v>3830000</v>
      </c>
      <c r="R303" s="782">
        <f t="shared" si="100"/>
        <v>0</v>
      </c>
      <c r="S303" s="2003">
        <f t="shared" si="100"/>
        <v>50061614</v>
      </c>
      <c r="T303" s="2003">
        <f t="shared" si="100"/>
        <v>50571409</v>
      </c>
      <c r="U303" s="2003">
        <f t="shared" si="100"/>
        <v>51598331</v>
      </c>
      <c r="V303" s="2003">
        <f t="shared" si="100"/>
        <v>51598331</v>
      </c>
      <c r="W303" s="2003">
        <f t="shared" si="100"/>
        <v>51189621</v>
      </c>
      <c r="X303" s="2003">
        <f>SUM(X286+X294+X302)</f>
        <v>50373410</v>
      </c>
      <c r="Y303" s="1938">
        <f>SUM(X303/W303)*100</f>
        <v>98.40551466477942</v>
      </c>
    </row>
    <row r="305" spans="1:25" ht="12.75">
      <c r="A305" s="1919" t="s">
        <v>1653</v>
      </c>
      <c r="B305" s="1919"/>
      <c r="C305" s="1919"/>
      <c r="D305" s="1919"/>
      <c r="E305" s="1919"/>
      <c r="F305" s="1919"/>
      <c r="G305" s="1919"/>
      <c r="H305" s="1919"/>
      <c r="I305" s="1919"/>
      <c r="J305" s="1919"/>
      <c r="K305" s="1919"/>
      <c r="L305" s="1919"/>
      <c r="M305" s="1919"/>
      <c r="N305" s="1919"/>
      <c r="O305" s="285"/>
      <c r="P305" s="1919"/>
      <c r="Q305" s="1919"/>
      <c r="R305" s="1919"/>
      <c r="Y305" s="1919"/>
    </row>
    <row r="306" spans="1:25" ht="12.75">
      <c r="A306" s="344"/>
      <c r="B306" s="344"/>
      <c r="C306" s="344"/>
      <c r="D306" s="344"/>
      <c r="E306" s="344"/>
      <c r="F306" s="344"/>
      <c r="G306" s="344"/>
      <c r="H306" s="344"/>
      <c r="I306" s="344"/>
      <c r="J306" s="344"/>
      <c r="K306" s="344"/>
      <c r="L306" s="344"/>
      <c r="M306" s="344"/>
      <c r="N306" s="344"/>
      <c r="O306" s="1920"/>
      <c r="P306" s="344"/>
      <c r="Q306" s="344"/>
      <c r="R306" s="344"/>
      <c r="Y306" s="344"/>
    </row>
    <row r="307" spans="1:25" ht="12.75">
      <c r="A307" s="1923" t="s">
        <v>1353</v>
      </c>
      <c r="B307" s="1923"/>
      <c r="C307" s="1923"/>
      <c r="D307" s="1923"/>
      <c r="E307" s="1923"/>
      <c r="F307" s="1923"/>
      <c r="G307" s="1923"/>
      <c r="H307" s="1923"/>
      <c r="I307" s="1923"/>
      <c r="J307" s="1923"/>
      <c r="K307" s="1923"/>
      <c r="L307" s="1923"/>
      <c r="M307" s="1923"/>
      <c r="N307" s="1923"/>
      <c r="O307" s="1923"/>
      <c r="P307" s="1923"/>
      <c r="Q307" s="1923"/>
      <c r="R307" s="1923"/>
      <c r="Y307" s="1923"/>
    </row>
    <row r="308" spans="1:25" ht="13.5" thickBot="1">
      <c r="A308" s="1309"/>
      <c r="B308" s="1309"/>
      <c r="C308" s="1309"/>
      <c r="D308" s="1309"/>
      <c r="E308" s="1309"/>
      <c r="F308" s="1921"/>
      <c r="G308" s="1921"/>
      <c r="H308" s="1921"/>
      <c r="I308" s="1921"/>
      <c r="J308" s="1921"/>
      <c r="K308" s="1921"/>
      <c r="L308" s="1921"/>
      <c r="M308" s="1921"/>
      <c r="N308" s="1309"/>
      <c r="O308" s="1309"/>
      <c r="P308" s="1309"/>
      <c r="Q308" s="1309"/>
      <c r="R308" s="1309"/>
      <c r="S308" s="413"/>
      <c r="T308" s="413"/>
      <c r="U308" s="413"/>
      <c r="V308" s="413"/>
      <c r="W308" s="413"/>
      <c r="X308" s="413" t="s">
        <v>847</v>
      </c>
      <c r="Y308" s="1921"/>
    </row>
    <row r="309" spans="1:25" s="1" customFormat="1" ht="13.5" thickBot="1">
      <c r="A309" s="1310" t="s">
        <v>689</v>
      </c>
      <c r="B309" s="2219" t="s">
        <v>826</v>
      </c>
      <c r="C309" s="2220"/>
      <c r="D309" s="2220"/>
      <c r="E309" s="2221"/>
      <c r="F309" s="1926">
        <v>42551</v>
      </c>
      <c r="G309" s="1926">
        <v>42643</v>
      </c>
      <c r="H309" s="1926">
        <v>42704</v>
      </c>
      <c r="I309" s="1926">
        <v>42735</v>
      </c>
      <c r="J309" s="1926">
        <v>42735</v>
      </c>
      <c r="K309" s="1926">
        <v>42735</v>
      </c>
      <c r="L309" s="1926">
        <v>42735</v>
      </c>
      <c r="M309" s="1926"/>
      <c r="N309" s="1310" t="s">
        <v>1336</v>
      </c>
      <c r="O309" s="2219" t="s">
        <v>826</v>
      </c>
      <c r="P309" s="2220"/>
      <c r="Q309" s="2220"/>
      <c r="R309" s="2221"/>
      <c r="S309" s="1926">
        <v>42551</v>
      </c>
      <c r="T309" s="1926">
        <v>42643</v>
      </c>
      <c r="U309" s="1926">
        <v>42704</v>
      </c>
      <c r="V309" s="1926">
        <v>42735</v>
      </c>
      <c r="W309" s="1926">
        <v>42735</v>
      </c>
      <c r="X309" s="1926">
        <v>42735</v>
      </c>
      <c r="Y309" s="1926">
        <v>42735</v>
      </c>
    </row>
    <row r="310" spans="1:25" ht="39" thickBot="1">
      <c r="A310" s="1927" t="s">
        <v>690</v>
      </c>
      <c r="B310" s="86" t="s">
        <v>691</v>
      </c>
      <c r="C310" s="1934" t="s">
        <v>692</v>
      </c>
      <c r="D310" s="1929" t="s">
        <v>693</v>
      </c>
      <c r="E310" s="1930" t="s">
        <v>694</v>
      </c>
      <c r="F310" s="1932" t="s">
        <v>1583</v>
      </c>
      <c r="G310" s="1932" t="s">
        <v>953</v>
      </c>
      <c r="H310" s="1932" t="s">
        <v>1400</v>
      </c>
      <c r="I310" s="1932" t="s">
        <v>1136</v>
      </c>
      <c r="J310" s="1932" t="s">
        <v>1079</v>
      </c>
      <c r="K310" s="1932" t="s">
        <v>281</v>
      </c>
      <c r="L310" s="1932" t="s">
        <v>281</v>
      </c>
      <c r="M310" s="1932"/>
      <c r="N310" s="1927" t="s">
        <v>690</v>
      </c>
      <c r="O310" s="86" t="s">
        <v>691</v>
      </c>
      <c r="P310" s="1934" t="s">
        <v>692</v>
      </c>
      <c r="Q310" s="1929" t="s">
        <v>693</v>
      </c>
      <c r="R310" s="1935" t="s">
        <v>1166</v>
      </c>
      <c r="S310" s="1932" t="s">
        <v>1583</v>
      </c>
      <c r="T310" s="1932" t="s">
        <v>953</v>
      </c>
      <c r="U310" s="1932" t="s">
        <v>1400</v>
      </c>
      <c r="V310" s="1932" t="s">
        <v>1136</v>
      </c>
      <c r="W310" s="1932" t="s">
        <v>1079</v>
      </c>
      <c r="X310" s="1932" t="s">
        <v>281</v>
      </c>
      <c r="Y310" s="1932" t="s">
        <v>281</v>
      </c>
    </row>
    <row r="311" spans="1:25" ht="13.5" thickBot="1">
      <c r="A311" s="1936" t="s">
        <v>1579</v>
      </c>
      <c r="B311" s="70">
        <f aca="true" t="shared" si="101" ref="B311:H311">SUM(B312:B315)</f>
        <v>0</v>
      </c>
      <c r="C311" s="409">
        <f t="shared" si="101"/>
        <v>0</v>
      </c>
      <c r="D311" s="123">
        <f t="shared" si="101"/>
        <v>0</v>
      </c>
      <c r="E311" s="784">
        <f t="shared" si="101"/>
        <v>0</v>
      </c>
      <c r="F311" s="70">
        <f t="shared" si="101"/>
        <v>0</v>
      </c>
      <c r="G311" s="70">
        <f t="shared" si="101"/>
        <v>0</v>
      </c>
      <c r="H311" s="70">
        <f t="shared" si="101"/>
        <v>0</v>
      </c>
      <c r="I311" s="70">
        <f>SUM(I312:I315)</f>
        <v>0</v>
      </c>
      <c r="J311" s="70">
        <f>SUM(J312:J315)</f>
        <v>0</v>
      </c>
      <c r="K311" s="70">
        <f>SUM(K312:K315)</f>
        <v>0</v>
      </c>
      <c r="L311" s="1938">
        <v>0</v>
      </c>
      <c r="M311" s="70"/>
      <c r="N311" s="2170" t="s">
        <v>473</v>
      </c>
      <c r="O311" s="1988">
        <v>114590000</v>
      </c>
      <c r="P311" s="1989">
        <v>114590000</v>
      </c>
      <c r="Q311" s="1990">
        <v>0</v>
      </c>
      <c r="R311" s="1964">
        <v>0</v>
      </c>
      <c r="S311" s="1964">
        <v>114590000</v>
      </c>
      <c r="T311" s="1964">
        <v>114590000</v>
      </c>
      <c r="U311" s="1964">
        <v>116233382</v>
      </c>
      <c r="V311" s="1964">
        <v>116233382</v>
      </c>
      <c r="W311" s="1964">
        <v>114202684</v>
      </c>
      <c r="X311" s="1964">
        <v>114202682</v>
      </c>
      <c r="Y311" s="1938">
        <f>SUM(X311/W311)*100</f>
        <v>99.99999824872768</v>
      </c>
    </row>
    <row r="312" spans="1:25" ht="13.5" thickBot="1">
      <c r="A312" s="1940" t="s">
        <v>1407</v>
      </c>
      <c r="B312" s="1962">
        <f>SUM(C312:E312)</f>
        <v>0</v>
      </c>
      <c r="C312" s="1963"/>
      <c r="D312" s="286"/>
      <c r="E312" s="2099"/>
      <c r="F312" s="1962"/>
      <c r="G312" s="1962"/>
      <c r="H312" s="1962"/>
      <c r="I312" s="1962"/>
      <c r="J312" s="1962"/>
      <c r="K312" s="1962"/>
      <c r="L312" s="1952">
        <v>0</v>
      </c>
      <c r="M312" s="2021"/>
      <c r="N312" s="2171" t="s">
        <v>1584</v>
      </c>
      <c r="O312" s="1969">
        <v>29454000</v>
      </c>
      <c r="P312" s="1970">
        <v>29454000</v>
      </c>
      <c r="Q312" s="1971">
        <v>0</v>
      </c>
      <c r="R312" s="1968">
        <v>0</v>
      </c>
      <c r="S312" s="1968">
        <v>29454000</v>
      </c>
      <c r="T312" s="1968">
        <v>29454000</v>
      </c>
      <c r="U312" s="1968">
        <v>29897714</v>
      </c>
      <c r="V312" s="1968">
        <v>29897714</v>
      </c>
      <c r="W312" s="1968">
        <v>32158896</v>
      </c>
      <c r="X312" s="1968">
        <v>32158896</v>
      </c>
      <c r="Y312" s="1952">
        <f>SUM(X312/W312)*100</f>
        <v>100</v>
      </c>
    </row>
    <row r="313" spans="1:25" ht="13.5" thickBot="1">
      <c r="A313" s="1950" t="s">
        <v>695</v>
      </c>
      <c r="B313" s="1314">
        <f>SUM(C313:E313)</f>
        <v>0</v>
      </c>
      <c r="C313" s="1967"/>
      <c r="D313" s="163"/>
      <c r="E313" s="1321"/>
      <c r="F313" s="1314"/>
      <c r="G313" s="1314"/>
      <c r="H313" s="1314"/>
      <c r="I313" s="1314"/>
      <c r="J313" s="1314"/>
      <c r="K313" s="1314"/>
      <c r="L313" s="1952">
        <v>0</v>
      </c>
      <c r="M313" s="1314"/>
      <c r="N313" s="2170" t="s">
        <v>475</v>
      </c>
      <c r="O313" s="1969">
        <v>36539000</v>
      </c>
      <c r="P313" s="1970">
        <v>36539000</v>
      </c>
      <c r="Q313" s="1971">
        <v>0</v>
      </c>
      <c r="R313" s="1968">
        <v>0</v>
      </c>
      <c r="S313" s="1968">
        <v>36539000</v>
      </c>
      <c r="T313" s="1968">
        <v>36539000</v>
      </c>
      <c r="U313" s="1968">
        <v>36539000</v>
      </c>
      <c r="V313" s="1968">
        <v>36539000</v>
      </c>
      <c r="W313" s="1968">
        <v>40849074</v>
      </c>
      <c r="X313" s="1968">
        <v>40217033</v>
      </c>
      <c r="Y313" s="1952">
        <f>SUM(X313/W313)*100</f>
        <v>98.45274093606136</v>
      </c>
    </row>
    <row r="314" spans="1:25" ht="26.25" thickBot="1">
      <c r="A314" s="1950" t="s">
        <v>1582</v>
      </c>
      <c r="B314" s="1314">
        <f>SUM(C314:E314)</f>
        <v>0</v>
      </c>
      <c r="C314" s="1967"/>
      <c r="D314" s="2048"/>
      <c r="E314" s="1321"/>
      <c r="F314" s="1314"/>
      <c r="G314" s="1314"/>
      <c r="H314" s="1314"/>
      <c r="I314" s="1314"/>
      <c r="J314" s="1314"/>
      <c r="K314" s="1314"/>
      <c r="L314" s="1952">
        <v>0</v>
      </c>
      <c r="M314" s="1314"/>
      <c r="N314" s="2171" t="s">
        <v>476</v>
      </c>
      <c r="O314" s="1969">
        <v>0</v>
      </c>
      <c r="P314" s="1970">
        <v>0</v>
      </c>
      <c r="Q314" s="1971">
        <v>0</v>
      </c>
      <c r="R314" s="1968">
        <v>0</v>
      </c>
      <c r="S314" s="1968">
        <v>0</v>
      </c>
      <c r="T314" s="1968">
        <v>0</v>
      </c>
      <c r="U314" s="1968">
        <v>0</v>
      </c>
      <c r="V314" s="1968">
        <v>0</v>
      </c>
      <c r="W314" s="1968">
        <v>0</v>
      </c>
      <c r="X314" s="1968">
        <v>0</v>
      </c>
      <c r="Y314" s="1952">
        <v>0</v>
      </c>
    </row>
    <row r="315" spans="1:25" ht="13.5" thickBot="1">
      <c r="A315" s="1954" t="s">
        <v>851</v>
      </c>
      <c r="B315" s="2110">
        <f>SUM(C315:E315)</f>
        <v>0</v>
      </c>
      <c r="C315" s="2049"/>
      <c r="D315" s="289"/>
      <c r="E315" s="2111"/>
      <c r="F315" s="2110"/>
      <c r="G315" s="2110"/>
      <c r="H315" s="2110"/>
      <c r="I315" s="2110"/>
      <c r="J315" s="2110"/>
      <c r="K315" s="2110"/>
      <c r="L315" s="1952">
        <v>0</v>
      </c>
      <c r="M315" s="1329"/>
      <c r="N315" s="2170" t="s">
        <v>677</v>
      </c>
      <c r="O315" s="1969">
        <v>0</v>
      </c>
      <c r="P315" s="1970">
        <v>0</v>
      </c>
      <c r="Q315" s="1971">
        <v>0</v>
      </c>
      <c r="R315" s="1968">
        <v>0</v>
      </c>
      <c r="S315" s="1968">
        <v>0</v>
      </c>
      <c r="T315" s="1968">
        <v>0</v>
      </c>
      <c r="U315" s="1968">
        <v>0</v>
      </c>
      <c r="V315" s="1968">
        <v>0</v>
      </c>
      <c r="W315" s="1968">
        <v>0</v>
      </c>
      <c r="X315" s="1968">
        <v>0</v>
      </c>
      <c r="Y315" s="1952">
        <v>0</v>
      </c>
    </row>
    <row r="316" spans="1:25" ht="13.5" thickBot="1">
      <c r="A316" s="126" t="s">
        <v>696</v>
      </c>
      <c r="B316" s="70">
        <f aca="true" t="shared" si="102" ref="B316:H316">SUM(B317:B324)</f>
        <v>0</v>
      </c>
      <c r="C316" s="409">
        <f t="shared" si="102"/>
        <v>0</v>
      </c>
      <c r="D316" s="123">
        <f t="shared" si="102"/>
        <v>0</v>
      </c>
      <c r="E316" s="784">
        <f t="shared" si="102"/>
        <v>0</v>
      </c>
      <c r="F316" s="70">
        <f t="shared" si="102"/>
        <v>0</v>
      </c>
      <c r="G316" s="70">
        <f t="shared" si="102"/>
        <v>0</v>
      </c>
      <c r="H316" s="70">
        <f t="shared" si="102"/>
        <v>0</v>
      </c>
      <c r="I316" s="70">
        <f>SUM(I317:I324)</f>
        <v>0</v>
      </c>
      <c r="J316" s="70">
        <f>SUM(J317:J324)</f>
        <v>0</v>
      </c>
      <c r="K316" s="70">
        <f>SUM(K317:K324)</f>
        <v>0</v>
      </c>
      <c r="L316" s="1938">
        <v>0</v>
      </c>
      <c r="M316" s="70"/>
      <c r="N316" s="1936" t="s">
        <v>697</v>
      </c>
      <c r="O316" s="1969">
        <f>P316+Q316+R316</f>
        <v>0</v>
      </c>
      <c r="P316" s="1970">
        <v>0</v>
      </c>
      <c r="Q316" s="1971">
        <v>0</v>
      </c>
      <c r="R316" s="1968">
        <v>0</v>
      </c>
      <c r="S316" s="1968">
        <v>0</v>
      </c>
      <c r="T316" s="1968">
        <v>0</v>
      </c>
      <c r="U316" s="1968">
        <v>0</v>
      </c>
      <c r="V316" s="1968">
        <v>0</v>
      </c>
      <c r="W316" s="1968">
        <v>0</v>
      </c>
      <c r="X316" s="1968">
        <v>0</v>
      </c>
      <c r="Y316" s="1938">
        <v>0</v>
      </c>
    </row>
    <row r="317" spans="1:25" ht="12.75">
      <c r="A317" s="1960" t="s">
        <v>1139</v>
      </c>
      <c r="B317" s="1962">
        <f aca="true" t="shared" si="103" ref="B317:B325">SUM(C317:E317)</f>
        <v>0</v>
      </c>
      <c r="C317" s="1963"/>
      <c r="D317" s="286"/>
      <c r="E317" s="2099"/>
      <c r="F317" s="1962"/>
      <c r="G317" s="1962"/>
      <c r="H317" s="1962"/>
      <c r="I317" s="1962"/>
      <c r="J317" s="1962"/>
      <c r="K317" s="1962"/>
      <c r="L317" s="1952">
        <v>0</v>
      </c>
      <c r="M317" s="1941"/>
      <c r="N317" s="150"/>
      <c r="O317" s="1988">
        <f aca="true" t="shared" si="104" ref="O317:O342">SUM(P317:R317)</f>
        <v>0</v>
      </c>
      <c r="P317" s="1967"/>
      <c r="Q317" s="163"/>
      <c r="R317" s="1968"/>
      <c r="S317" s="1968"/>
      <c r="T317" s="1968"/>
      <c r="U317" s="1968"/>
      <c r="V317" s="1968"/>
      <c r="W317" s="1968"/>
      <c r="X317" s="1968"/>
      <c r="Y317" s="1952">
        <v>0</v>
      </c>
    </row>
    <row r="318" spans="1:25" ht="12.75">
      <c r="A318" s="1965" t="s">
        <v>1140</v>
      </c>
      <c r="B318" s="1314">
        <f t="shared" si="103"/>
        <v>0</v>
      </c>
      <c r="C318" s="1967"/>
      <c r="D318" s="163"/>
      <c r="E318" s="1321"/>
      <c r="F318" s="1314"/>
      <c r="G318" s="1314"/>
      <c r="H318" s="1314"/>
      <c r="I318" s="1314"/>
      <c r="J318" s="1314"/>
      <c r="K318" s="1314"/>
      <c r="L318" s="1952">
        <v>0</v>
      </c>
      <c r="M318" s="915"/>
      <c r="N318" s="166"/>
      <c r="O318" s="1988">
        <f t="shared" si="104"/>
        <v>0</v>
      </c>
      <c r="P318" s="1967"/>
      <c r="Q318" s="163"/>
      <c r="R318" s="1968"/>
      <c r="S318" s="1968"/>
      <c r="T318" s="1968"/>
      <c r="U318" s="1968"/>
      <c r="V318" s="1968"/>
      <c r="W318" s="1968"/>
      <c r="X318" s="1968"/>
      <c r="Y318" s="1952">
        <v>0</v>
      </c>
    </row>
    <row r="319" spans="1:25" ht="12.75">
      <c r="A319" s="1950" t="s">
        <v>698</v>
      </c>
      <c r="B319" s="1314">
        <f t="shared" si="103"/>
        <v>0</v>
      </c>
      <c r="C319" s="1967"/>
      <c r="D319" s="163"/>
      <c r="E319" s="1321"/>
      <c r="F319" s="1314"/>
      <c r="G319" s="1314"/>
      <c r="H319" s="1314"/>
      <c r="I319" s="1314"/>
      <c r="J319" s="1314"/>
      <c r="K319" s="1314"/>
      <c r="L319" s="1952">
        <v>0</v>
      </c>
      <c r="M319" s="915"/>
      <c r="N319" s="166"/>
      <c r="O319" s="1988">
        <f t="shared" si="104"/>
        <v>0</v>
      </c>
      <c r="P319" s="1970"/>
      <c r="Q319" s="1971"/>
      <c r="R319" s="1968"/>
      <c r="S319" s="1968"/>
      <c r="T319" s="1968"/>
      <c r="U319" s="1968"/>
      <c r="V319" s="1968"/>
      <c r="W319" s="1968"/>
      <c r="X319" s="1968"/>
      <c r="Y319" s="1952">
        <v>0</v>
      </c>
    </row>
    <row r="320" spans="1:25" ht="12.75">
      <c r="A320" s="1950" t="s">
        <v>1585</v>
      </c>
      <c r="B320" s="1314">
        <f t="shared" si="103"/>
        <v>0</v>
      </c>
      <c r="C320" s="1967"/>
      <c r="D320" s="163"/>
      <c r="E320" s="1321"/>
      <c r="F320" s="1314"/>
      <c r="G320" s="1314"/>
      <c r="H320" s="1314"/>
      <c r="I320" s="1314"/>
      <c r="J320" s="1314"/>
      <c r="K320" s="1314"/>
      <c r="L320" s="1952">
        <v>0</v>
      </c>
      <c r="M320" s="915"/>
      <c r="N320" s="166"/>
      <c r="O320" s="1988">
        <f t="shared" si="104"/>
        <v>0</v>
      </c>
      <c r="P320" s="1970"/>
      <c r="Q320" s="1971"/>
      <c r="R320" s="1968"/>
      <c r="S320" s="1968"/>
      <c r="T320" s="1968"/>
      <c r="U320" s="1968"/>
      <c r="V320" s="1968"/>
      <c r="W320" s="1968"/>
      <c r="X320" s="1968"/>
      <c r="Y320" s="1952">
        <v>0</v>
      </c>
    </row>
    <row r="321" spans="1:25" ht="12.75">
      <c r="A321" s="1950" t="s">
        <v>1141</v>
      </c>
      <c r="B321" s="1314">
        <f t="shared" si="103"/>
        <v>0</v>
      </c>
      <c r="C321" s="1967"/>
      <c r="D321" s="163"/>
      <c r="E321" s="1321"/>
      <c r="F321" s="1314"/>
      <c r="G321" s="1314"/>
      <c r="H321" s="1314"/>
      <c r="I321" s="1314"/>
      <c r="J321" s="1314"/>
      <c r="K321" s="1314"/>
      <c r="L321" s="1952">
        <v>0</v>
      </c>
      <c r="M321" s="915"/>
      <c r="N321" s="166"/>
      <c r="O321" s="1988">
        <f t="shared" si="104"/>
        <v>0</v>
      </c>
      <c r="P321" s="1970"/>
      <c r="Q321" s="1971"/>
      <c r="R321" s="1968"/>
      <c r="S321" s="1968"/>
      <c r="T321" s="1968"/>
      <c r="U321" s="1968"/>
      <c r="V321" s="1968"/>
      <c r="W321" s="1968"/>
      <c r="X321" s="1968"/>
      <c r="Y321" s="1952">
        <v>0</v>
      </c>
    </row>
    <row r="322" spans="1:25" ht="12.75">
      <c r="A322" s="1973" t="s">
        <v>1142</v>
      </c>
      <c r="B322" s="1314">
        <f t="shared" si="103"/>
        <v>0</v>
      </c>
      <c r="C322" s="1967"/>
      <c r="D322" s="163"/>
      <c r="E322" s="1321"/>
      <c r="F322" s="1314"/>
      <c r="G322" s="1314"/>
      <c r="H322" s="1314"/>
      <c r="I322" s="1314"/>
      <c r="J322" s="1314"/>
      <c r="K322" s="1314"/>
      <c r="L322" s="1952">
        <v>0</v>
      </c>
      <c r="M322" s="915"/>
      <c r="N322" s="166"/>
      <c r="O322" s="1988">
        <f t="shared" si="104"/>
        <v>0</v>
      </c>
      <c r="P322" s="1970"/>
      <c r="Q322" s="1971"/>
      <c r="R322" s="1968"/>
      <c r="S322" s="1968"/>
      <c r="T322" s="1968"/>
      <c r="U322" s="1968"/>
      <c r="V322" s="1968"/>
      <c r="W322" s="1968"/>
      <c r="X322" s="1968"/>
      <c r="Y322" s="1952">
        <v>0</v>
      </c>
    </row>
    <row r="323" spans="1:25" ht="12.75">
      <c r="A323" s="1973" t="s">
        <v>1143</v>
      </c>
      <c r="B323" s="1314">
        <f t="shared" si="103"/>
        <v>0</v>
      </c>
      <c r="C323" s="1967"/>
      <c r="D323" s="163"/>
      <c r="E323" s="1321"/>
      <c r="F323" s="1314"/>
      <c r="G323" s="1314"/>
      <c r="H323" s="1314"/>
      <c r="I323" s="1314"/>
      <c r="J323" s="1314"/>
      <c r="K323" s="1314"/>
      <c r="L323" s="1952">
        <v>0</v>
      </c>
      <c r="M323" s="915"/>
      <c r="N323" s="166"/>
      <c r="O323" s="1988">
        <f t="shared" si="104"/>
        <v>0</v>
      </c>
      <c r="P323" s="1970"/>
      <c r="Q323" s="1971"/>
      <c r="R323" s="1968"/>
      <c r="S323" s="1968"/>
      <c r="T323" s="1968"/>
      <c r="U323" s="1968"/>
      <c r="V323" s="1968"/>
      <c r="W323" s="1968"/>
      <c r="X323" s="1968"/>
      <c r="Y323" s="1952">
        <v>0</v>
      </c>
    </row>
    <row r="324" spans="1:25" ht="12.75">
      <c r="A324" s="1974" t="s">
        <v>1144</v>
      </c>
      <c r="B324" s="1314">
        <f t="shared" si="103"/>
        <v>0</v>
      </c>
      <c r="C324" s="1967"/>
      <c r="D324" s="163"/>
      <c r="E324" s="1321"/>
      <c r="F324" s="1314"/>
      <c r="G324" s="1314"/>
      <c r="H324" s="1314"/>
      <c r="I324" s="1314"/>
      <c r="J324" s="1314"/>
      <c r="K324" s="1314"/>
      <c r="L324" s="1952">
        <v>0</v>
      </c>
      <c r="M324" s="915"/>
      <c r="N324" s="166"/>
      <c r="O324" s="1988">
        <f t="shared" si="104"/>
        <v>0</v>
      </c>
      <c r="P324" s="1970"/>
      <c r="Q324" s="1971"/>
      <c r="R324" s="1968"/>
      <c r="S324" s="1968"/>
      <c r="T324" s="1968"/>
      <c r="U324" s="1968"/>
      <c r="V324" s="1968"/>
      <c r="W324" s="1968"/>
      <c r="X324" s="1968"/>
      <c r="Y324" s="1952">
        <v>0</v>
      </c>
    </row>
    <row r="325" spans="1:25" ht="13.5" thickBot="1">
      <c r="A325" s="1954" t="s">
        <v>699</v>
      </c>
      <c r="B325" s="2110">
        <f t="shared" si="103"/>
        <v>0</v>
      </c>
      <c r="C325" s="2049"/>
      <c r="D325" s="289"/>
      <c r="E325" s="2111"/>
      <c r="F325" s="2110"/>
      <c r="G325" s="2110"/>
      <c r="H325" s="2110"/>
      <c r="I325" s="2110"/>
      <c r="J325" s="2110"/>
      <c r="K325" s="2110"/>
      <c r="L325" s="1952">
        <v>0</v>
      </c>
      <c r="M325" s="1955"/>
      <c r="N325" s="166"/>
      <c r="O325" s="1988">
        <f t="shared" si="104"/>
        <v>0</v>
      </c>
      <c r="P325" s="1970"/>
      <c r="Q325" s="1971"/>
      <c r="R325" s="1968"/>
      <c r="S325" s="1968"/>
      <c r="T325" s="1968"/>
      <c r="U325" s="1968"/>
      <c r="V325" s="1968"/>
      <c r="W325" s="1968"/>
      <c r="X325" s="1968"/>
      <c r="Y325" s="1975">
        <v>0</v>
      </c>
    </row>
    <row r="326" spans="1:25" ht="13.5" thickBot="1">
      <c r="A326" s="126" t="s">
        <v>700</v>
      </c>
      <c r="B326" s="70">
        <f aca="true" t="shared" si="105" ref="B326:H326">SUM(B327:B337)</f>
        <v>2088000</v>
      </c>
      <c r="C326" s="409">
        <f t="shared" si="105"/>
        <v>2088000</v>
      </c>
      <c r="D326" s="123">
        <f t="shared" si="105"/>
        <v>0</v>
      </c>
      <c r="E326" s="784">
        <f t="shared" si="105"/>
        <v>0</v>
      </c>
      <c r="F326" s="70">
        <f t="shared" si="105"/>
        <v>2088000</v>
      </c>
      <c r="G326" s="70">
        <f t="shared" si="105"/>
        <v>2088000</v>
      </c>
      <c r="H326" s="70">
        <f t="shared" si="105"/>
        <v>2088000</v>
      </c>
      <c r="I326" s="70">
        <f>SUM(I327:I337)</f>
        <v>2088000</v>
      </c>
      <c r="J326" s="70">
        <f>SUM(J327:J337)</f>
        <v>3493153</v>
      </c>
      <c r="K326" s="70">
        <f>SUM(K327:K337)</f>
        <v>2930870</v>
      </c>
      <c r="L326" s="1938">
        <f>SUM(K326/J326)*100</f>
        <v>83.90328164841334</v>
      </c>
      <c r="M326" s="70"/>
      <c r="N326" s="166"/>
      <c r="O326" s="1988">
        <f t="shared" si="104"/>
        <v>0</v>
      </c>
      <c r="P326" s="1970"/>
      <c r="Q326" s="1971"/>
      <c r="R326" s="1968"/>
      <c r="S326" s="1968"/>
      <c r="T326" s="1968"/>
      <c r="U326" s="1968"/>
      <c r="V326" s="1968"/>
      <c r="W326" s="1968"/>
      <c r="X326" s="1968"/>
      <c r="Y326" s="2082">
        <v>0</v>
      </c>
    </row>
    <row r="327" spans="1:25" ht="12.75">
      <c r="A327" s="1940" t="s">
        <v>456</v>
      </c>
      <c r="B327" s="1962">
        <f aca="true" t="shared" si="106" ref="B327:B337">SUM(C327:E327)</f>
        <v>0</v>
      </c>
      <c r="C327" s="1963"/>
      <c r="D327" s="286"/>
      <c r="E327" s="2099"/>
      <c r="F327" s="1962"/>
      <c r="G327" s="1962"/>
      <c r="H327" s="1962"/>
      <c r="I327" s="1962"/>
      <c r="J327" s="1962"/>
      <c r="K327" s="1962"/>
      <c r="L327" s="1952">
        <v>0</v>
      </c>
      <c r="M327" s="1941"/>
      <c r="N327" s="166"/>
      <c r="O327" s="1988">
        <f t="shared" si="104"/>
        <v>0</v>
      </c>
      <c r="P327" s="1970"/>
      <c r="Q327" s="1971"/>
      <c r="R327" s="1968"/>
      <c r="S327" s="1968"/>
      <c r="T327" s="1968"/>
      <c r="U327" s="1968"/>
      <c r="V327" s="1968"/>
      <c r="W327" s="1968"/>
      <c r="X327" s="1968"/>
      <c r="Y327" s="1952">
        <v>0</v>
      </c>
    </row>
    <row r="328" spans="1:25" ht="12.75">
      <c r="A328" s="1950" t="s">
        <v>457</v>
      </c>
      <c r="B328" s="1314">
        <f t="shared" si="106"/>
        <v>0</v>
      </c>
      <c r="C328" s="1967"/>
      <c r="D328" s="163"/>
      <c r="E328" s="1321"/>
      <c r="F328" s="1314"/>
      <c r="G328" s="1314"/>
      <c r="H328" s="1314"/>
      <c r="I328" s="1314"/>
      <c r="J328" s="1314">
        <v>55218</v>
      </c>
      <c r="K328" s="1314">
        <v>55218</v>
      </c>
      <c r="L328" s="1952">
        <f aca="true" t="shared" si="107" ref="L328:L337">SUM(K328/J328)*100</f>
        <v>100</v>
      </c>
      <c r="M328" s="915"/>
      <c r="N328" s="166"/>
      <c r="O328" s="1988">
        <f t="shared" si="104"/>
        <v>0</v>
      </c>
      <c r="P328" s="1970"/>
      <c r="Q328" s="1971"/>
      <c r="R328" s="1968"/>
      <c r="S328" s="1968"/>
      <c r="T328" s="1968"/>
      <c r="U328" s="1968"/>
      <c r="V328" s="1968"/>
      <c r="W328" s="1968"/>
      <c r="X328" s="1968"/>
      <c r="Y328" s="1952">
        <v>0</v>
      </c>
    </row>
    <row r="329" spans="1:25" ht="12.75">
      <c r="A329" s="1950" t="s">
        <v>458</v>
      </c>
      <c r="B329" s="1314">
        <f t="shared" si="106"/>
        <v>0</v>
      </c>
      <c r="C329" s="1967"/>
      <c r="D329" s="163"/>
      <c r="E329" s="1321"/>
      <c r="F329" s="1314"/>
      <c r="G329" s="1314"/>
      <c r="H329" s="1314"/>
      <c r="I329" s="1314"/>
      <c r="J329" s="1314"/>
      <c r="K329" s="1314"/>
      <c r="L329" s="1952">
        <v>0</v>
      </c>
      <c r="M329" s="915"/>
      <c r="N329" s="166"/>
      <c r="O329" s="1988">
        <f t="shared" si="104"/>
        <v>0</v>
      </c>
      <c r="P329" s="1970"/>
      <c r="Q329" s="1971"/>
      <c r="R329" s="1968"/>
      <c r="S329" s="1968"/>
      <c r="T329" s="1968"/>
      <c r="U329" s="1968"/>
      <c r="V329" s="1968"/>
      <c r="W329" s="1968"/>
      <c r="X329" s="1968"/>
      <c r="Y329" s="1952">
        <v>0</v>
      </c>
    </row>
    <row r="330" spans="1:25" ht="12.75">
      <c r="A330" s="1950" t="s">
        <v>459</v>
      </c>
      <c r="B330" s="1314">
        <f t="shared" si="106"/>
        <v>0</v>
      </c>
      <c r="C330" s="1967"/>
      <c r="D330" s="163"/>
      <c r="E330" s="1321"/>
      <c r="F330" s="1314"/>
      <c r="G330" s="1314"/>
      <c r="H330" s="1314"/>
      <c r="I330" s="1314"/>
      <c r="J330" s="1314"/>
      <c r="K330" s="1314"/>
      <c r="L330" s="1952">
        <v>0</v>
      </c>
      <c r="M330" s="915"/>
      <c r="N330" s="166"/>
      <c r="O330" s="1988">
        <f t="shared" si="104"/>
        <v>0</v>
      </c>
      <c r="P330" s="1970"/>
      <c r="Q330" s="1971"/>
      <c r="R330" s="1968"/>
      <c r="S330" s="1968"/>
      <c r="T330" s="1968"/>
      <c r="U330" s="1968"/>
      <c r="V330" s="1968"/>
      <c r="W330" s="1968"/>
      <c r="X330" s="1968"/>
      <c r="Y330" s="1952">
        <v>0</v>
      </c>
    </row>
    <row r="331" spans="1:25" s="78" customFormat="1" ht="12.75">
      <c r="A331" s="1950" t="s">
        <v>460</v>
      </c>
      <c r="B331" s="915">
        <f t="shared" si="106"/>
        <v>2088000</v>
      </c>
      <c r="C331" s="1967">
        <v>2088000</v>
      </c>
      <c r="D331" s="163"/>
      <c r="E331" s="161"/>
      <c r="F331" s="915">
        <v>2088000</v>
      </c>
      <c r="G331" s="915">
        <v>2088000</v>
      </c>
      <c r="H331" s="915">
        <v>2088000</v>
      </c>
      <c r="I331" s="915">
        <v>2088000</v>
      </c>
      <c r="J331" s="915">
        <v>2066507</v>
      </c>
      <c r="K331" s="915">
        <v>2066507</v>
      </c>
      <c r="L331" s="1952">
        <f t="shared" si="107"/>
        <v>100</v>
      </c>
      <c r="M331" s="915"/>
      <c r="N331" s="166"/>
      <c r="O331" s="1988">
        <f t="shared" si="104"/>
        <v>0</v>
      </c>
      <c r="P331" s="1970"/>
      <c r="Q331" s="1971"/>
      <c r="R331" s="1968"/>
      <c r="S331" s="1968"/>
      <c r="T331" s="1968"/>
      <c r="U331" s="1968"/>
      <c r="V331" s="1968"/>
      <c r="W331" s="1968"/>
      <c r="X331" s="1968"/>
      <c r="Y331" s="1952">
        <v>0</v>
      </c>
    </row>
    <row r="332" spans="1:25" ht="12.75">
      <c r="A332" s="1976" t="s">
        <v>1145</v>
      </c>
      <c r="B332" s="1314">
        <f t="shared" si="106"/>
        <v>0</v>
      </c>
      <c r="C332" s="1967"/>
      <c r="D332" s="163"/>
      <c r="E332" s="1321"/>
      <c r="F332" s="1314"/>
      <c r="G332" s="1314"/>
      <c r="H332" s="1314"/>
      <c r="I332" s="1314"/>
      <c r="J332" s="1314">
        <v>345415</v>
      </c>
      <c r="K332" s="1314">
        <v>345415</v>
      </c>
      <c r="L332" s="1952">
        <f t="shared" si="107"/>
        <v>100</v>
      </c>
      <c r="M332" s="915"/>
      <c r="N332" s="166"/>
      <c r="O332" s="1988">
        <f t="shared" si="104"/>
        <v>0</v>
      </c>
      <c r="P332" s="1970"/>
      <c r="Q332" s="1971"/>
      <c r="R332" s="1968"/>
      <c r="S332" s="1968"/>
      <c r="T332" s="1968"/>
      <c r="U332" s="1968"/>
      <c r="V332" s="1968"/>
      <c r="W332" s="1968"/>
      <c r="X332" s="1968"/>
      <c r="Y332" s="1952">
        <v>0</v>
      </c>
    </row>
    <row r="333" spans="1:25" ht="12.75">
      <c r="A333" s="1976" t="s">
        <v>1146</v>
      </c>
      <c r="B333" s="1314">
        <f t="shared" si="106"/>
        <v>0</v>
      </c>
      <c r="C333" s="1967"/>
      <c r="D333" s="163"/>
      <c r="E333" s="1321"/>
      <c r="F333" s="1314"/>
      <c r="G333" s="1314"/>
      <c r="H333" s="1314"/>
      <c r="I333" s="1314"/>
      <c r="J333" s="1314">
        <v>552000</v>
      </c>
      <c r="K333" s="1314"/>
      <c r="L333" s="1952">
        <f t="shared" si="107"/>
        <v>0</v>
      </c>
      <c r="M333" s="915"/>
      <c r="N333" s="166"/>
      <c r="O333" s="1988">
        <f t="shared" si="104"/>
        <v>0</v>
      </c>
      <c r="P333" s="1970"/>
      <c r="Q333" s="1971"/>
      <c r="R333" s="1968"/>
      <c r="S333" s="1968"/>
      <c r="T333" s="1968"/>
      <c r="U333" s="1968"/>
      <c r="V333" s="1968"/>
      <c r="W333" s="1968"/>
      <c r="X333" s="1968"/>
      <c r="Y333" s="1952">
        <v>0</v>
      </c>
    </row>
    <row r="334" spans="1:25" ht="12.75">
      <c r="A334" s="1976" t="s">
        <v>1147</v>
      </c>
      <c r="B334" s="1314">
        <f t="shared" si="106"/>
        <v>0</v>
      </c>
      <c r="C334" s="1967"/>
      <c r="D334" s="163"/>
      <c r="E334" s="1321"/>
      <c r="F334" s="1314"/>
      <c r="G334" s="1314"/>
      <c r="H334" s="1314"/>
      <c r="I334" s="1314"/>
      <c r="J334" s="1314">
        <v>3017</v>
      </c>
      <c r="K334" s="1314">
        <v>3017</v>
      </c>
      <c r="L334" s="1952">
        <f t="shared" si="107"/>
        <v>100</v>
      </c>
      <c r="M334" s="915"/>
      <c r="N334" s="166"/>
      <c r="O334" s="1988">
        <f t="shared" si="104"/>
        <v>0</v>
      </c>
      <c r="P334" s="1970"/>
      <c r="Q334" s="1971"/>
      <c r="R334" s="1968"/>
      <c r="S334" s="1968"/>
      <c r="T334" s="1968"/>
      <c r="U334" s="1968"/>
      <c r="V334" s="1968"/>
      <c r="W334" s="1968"/>
      <c r="X334" s="1968"/>
      <c r="Y334" s="1952">
        <v>0</v>
      </c>
    </row>
    <row r="335" spans="1:25" ht="12.75">
      <c r="A335" s="1977" t="s">
        <v>1148</v>
      </c>
      <c r="B335" s="1314">
        <f t="shared" si="106"/>
        <v>0</v>
      </c>
      <c r="C335" s="1967"/>
      <c r="D335" s="163"/>
      <c r="E335" s="1321"/>
      <c r="F335" s="1314"/>
      <c r="G335" s="1314"/>
      <c r="H335" s="1314"/>
      <c r="I335" s="1314"/>
      <c r="J335" s="1314"/>
      <c r="K335" s="1314"/>
      <c r="L335" s="1952">
        <v>0</v>
      </c>
      <c r="M335" s="915"/>
      <c r="N335" s="166"/>
      <c r="O335" s="1988">
        <f t="shared" si="104"/>
        <v>0</v>
      </c>
      <c r="P335" s="1970"/>
      <c r="Q335" s="1971"/>
      <c r="R335" s="1968"/>
      <c r="S335" s="1968"/>
      <c r="T335" s="1968"/>
      <c r="U335" s="1968"/>
      <c r="V335" s="1968"/>
      <c r="W335" s="1968"/>
      <c r="X335" s="1968"/>
      <c r="Y335" s="1952">
        <v>0</v>
      </c>
    </row>
    <row r="336" spans="1:25" ht="12.75">
      <c r="A336" s="1976" t="s">
        <v>1150</v>
      </c>
      <c r="B336" s="1314">
        <f t="shared" si="106"/>
        <v>0</v>
      </c>
      <c r="C336" s="1967"/>
      <c r="D336" s="163"/>
      <c r="E336" s="1321"/>
      <c r="F336" s="1314"/>
      <c r="G336" s="1314"/>
      <c r="H336" s="1314"/>
      <c r="I336" s="1314"/>
      <c r="J336" s="1314"/>
      <c r="K336" s="1314"/>
      <c r="L336" s="1952">
        <v>0</v>
      </c>
      <c r="M336" s="915"/>
      <c r="N336" s="166"/>
      <c r="O336" s="1988">
        <f t="shared" si="104"/>
        <v>0</v>
      </c>
      <c r="P336" s="1970"/>
      <c r="Q336" s="1971"/>
      <c r="R336" s="1968"/>
      <c r="S336" s="1968"/>
      <c r="T336" s="1968"/>
      <c r="U336" s="1968"/>
      <c r="V336" s="1968"/>
      <c r="W336" s="1968"/>
      <c r="X336" s="1968"/>
      <c r="Y336" s="1952">
        <v>0</v>
      </c>
    </row>
    <row r="337" spans="1:25" ht="13.5" thickBot="1">
      <c r="A337" s="1978" t="s">
        <v>1151</v>
      </c>
      <c r="B337" s="2110">
        <f t="shared" si="106"/>
        <v>0</v>
      </c>
      <c r="C337" s="2049"/>
      <c r="D337" s="289"/>
      <c r="E337" s="2111"/>
      <c r="F337" s="2110"/>
      <c r="G337" s="2110"/>
      <c r="H337" s="2110"/>
      <c r="I337" s="2110"/>
      <c r="J337" s="2110">
        <v>470996</v>
      </c>
      <c r="K337" s="2110">
        <v>460713</v>
      </c>
      <c r="L337" s="1952">
        <f t="shared" si="107"/>
        <v>97.81675428241428</v>
      </c>
      <c r="M337" s="1955"/>
      <c r="N337" s="166"/>
      <c r="O337" s="1988">
        <f t="shared" si="104"/>
        <v>0</v>
      </c>
      <c r="P337" s="1970"/>
      <c r="Q337" s="1971"/>
      <c r="R337" s="1968"/>
      <c r="S337" s="1968"/>
      <c r="T337" s="1968"/>
      <c r="U337" s="1968"/>
      <c r="V337" s="1968"/>
      <c r="W337" s="1968"/>
      <c r="X337" s="1968"/>
      <c r="Y337" s="1975">
        <v>0</v>
      </c>
    </row>
    <row r="338" spans="1:25" ht="13.5" thickBot="1">
      <c r="A338" s="126" t="s">
        <v>707</v>
      </c>
      <c r="B338" s="70">
        <f aca="true" t="shared" si="108" ref="B338:H338">SUM(B339:B340)</f>
        <v>0</v>
      </c>
      <c r="C338" s="409">
        <f t="shared" si="108"/>
        <v>0</v>
      </c>
      <c r="D338" s="123">
        <f t="shared" si="108"/>
        <v>0</v>
      </c>
      <c r="E338" s="784">
        <f t="shared" si="108"/>
        <v>0</v>
      </c>
      <c r="F338" s="70">
        <f t="shared" si="108"/>
        <v>0</v>
      </c>
      <c r="G338" s="70">
        <f t="shared" si="108"/>
        <v>0</v>
      </c>
      <c r="H338" s="70">
        <f t="shared" si="108"/>
        <v>0</v>
      </c>
      <c r="I338" s="70">
        <f>SUM(I339:I340)</f>
        <v>0</v>
      </c>
      <c r="J338" s="70">
        <f>SUM(J339:J340)</f>
        <v>0</v>
      </c>
      <c r="K338" s="70">
        <f>SUM(K339:K340)</f>
        <v>0</v>
      </c>
      <c r="L338" s="1938">
        <v>0</v>
      </c>
      <c r="M338" s="70"/>
      <c r="N338" s="166"/>
      <c r="O338" s="1988">
        <f t="shared" si="104"/>
        <v>0</v>
      </c>
      <c r="P338" s="1970"/>
      <c r="Q338" s="1971"/>
      <c r="R338" s="1968"/>
      <c r="S338" s="1968"/>
      <c r="T338" s="1968"/>
      <c r="U338" s="1968"/>
      <c r="V338" s="1968"/>
      <c r="W338" s="1968"/>
      <c r="X338" s="1968"/>
      <c r="Y338" s="2082">
        <v>0</v>
      </c>
    </row>
    <row r="339" spans="1:25" ht="12.75">
      <c r="A339" s="1940" t="s">
        <v>1152</v>
      </c>
      <c r="B339" s="2038">
        <f>SUM(C339:E339)</f>
        <v>0</v>
      </c>
      <c r="C339" s="1963"/>
      <c r="D339" s="286"/>
      <c r="E339" s="2099"/>
      <c r="F339" s="2038"/>
      <c r="G339" s="2038"/>
      <c r="H339" s="2038"/>
      <c r="I339" s="2038"/>
      <c r="J339" s="2038"/>
      <c r="K339" s="2038"/>
      <c r="L339" s="1952">
        <v>0</v>
      </c>
      <c r="M339" s="1962"/>
      <c r="N339" s="1966"/>
      <c r="O339" s="1988">
        <f t="shared" si="104"/>
        <v>0</v>
      </c>
      <c r="P339" s="1970"/>
      <c r="Q339" s="1971"/>
      <c r="R339" s="1968"/>
      <c r="S339" s="1968"/>
      <c r="T339" s="1968"/>
      <c r="U339" s="1968"/>
      <c r="V339" s="1968"/>
      <c r="W339" s="1968"/>
      <c r="X339" s="1968"/>
      <c r="Y339" s="1952">
        <v>0</v>
      </c>
    </row>
    <row r="340" spans="1:25" ht="12.75">
      <c r="A340" s="1950" t="s">
        <v>1153</v>
      </c>
      <c r="B340" s="1314">
        <f>SUM(C340:E340)</f>
        <v>0</v>
      </c>
      <c r="C340" s="1967"/>
      <c r="D340" s="163"/>
      <c r="E340" s="1321"/>
      <c r="F340" s="1314"/>
      <c r="G340" s="1314"/>
      <c r="H340" s="1314"/>
      <c r="I340" s="1314"/>
      <c r="J340" s="1314"/>
      <c r="K340" s="1314"/>
      <c r="L340" s="1952">
        <v>0</v>
      </c>
      <c r="M340" s="1962"/>
      <c r="N340" s="1961"/>
      <c r="O340" s="1988">
        <f t="shared" si="104"/>
        <v>0</v>
      </c>
      <c r="P340" s="1970"/>
      <c r="Q340" s="1971"/>
      <c r="R340" s="1968"/>
      <c r="S340" s="1968"/>
      <c r="T340" s="1968"/>
      <c r="U340" s="1968"/>
      <c r="V340" s="1968"/>
      <c r="W340" s="1968"/>
      <c r="X340" s="1968"/>
      <c r="Y340" s="1952">
        <v>0</v>
      </c>
    </row>
    <row r="341" spans="1:25" ht="12.75">
      <c r="A341" s="1986" t="s">
        <v>724</v>
      </c>
      <c r="B341" s="2139"/>
      <c r="C341" s="2055"/>
      <c r="D341" s="2056"/>
      <c r="E341" s="351"/>
      <c r="F341" s="2054"/>
      <c r="G341" s="2054"/>
      <c r="H341" s="2054"/>
      <c r="I341" s="2054"/>
      <c r="J341" s="2054"/>
      <c r="K341" s="2054"/>
      <c r="L341" s="1952">
        <v>0</v>
      </c>
      <c r="M341" s="1314"/>
      <c r="N341" s="2140"/>
      <c r="O341" s="1988">
        <f t="shared" si="104"/>
        <v>0</v>
      </c>
      <c r="P341" s="1970"/>
      <c r="Q341" s="1971"/>
      <c r="R341" s="1968"/>
      <c r="S341" s="1968"/>
      <c r="T341" s="1968"/>
      <c r="U341" s="1968"/>
      <c r="V341" s="1968"/>
      <c r="W341" s="1968"/>
      <c r="X341" s="1968"/>
      <c r="Y341" s="1952">
        <v>0</v>
      </c>
    </row>
    <row r="342" spans="1:25" ht="25.5">
      <c r="A342" s="1984" t="s">
        <v>1154</v>
      </c>
      <c r="B342" s="1314">
        <f>SUM(C342:E342)</f>
        <v>179805000</v>
      </c>
      <c r="C342" s="1967">
        <v>179805000</v>
      </c>
      <c r="D342" s="163"/>
      <c r="E342" s="1321"/>
      <c r="F342" s="915">
        <v>180856000</v>
      </c>
      <c r="G342" s="915">
        <v>180856000</v>
      </c>
      <c r="H342" s="915">
        <v>182943096</v>
      </c>
      <c r="I342" s="915">
        <v>182943096</v>
      </c>
      <c r="J342" s="915">
        <v>185407676</v>
      </c>
      <c r="K342" s="915">
        <v>185407676</v>
      </c>
      <c r="L342" s="1952">
        <f>SUM(K342/J342)*100</f>
        <v>100</v>
      </c>
      <c r="M342" s="915"/>
      <c r="N342" s="2172" t="s">
        <v>1083</v>
      </c>
      <c r="O342" s="1988">
        <f t="shared" si="104"/>
        <v>0</v>
      </c>
      <c r="P342" s="1970"/>
      <c r="Q342" s="1971"/>
      <c r="R342" s="1968"/>
      <c r="S342" s="1968"/>
      <c r="T342" s="1968"/>
      <c r="U342" s="1968"/>
      <c r="V342" s="1968"/>
      <c r="W342" s="1968"/>
      <c r="X342" s="1968"/>
      <c r="Y342" s="1952">
        <v>0</v>
      </c>
    </row>
    <row r="343" spans="1:25" ht="13.5" thickBot="1">
      <c r="A343" s="1984" t="s">
        <v>1126</v>
      </c>
      <c r="B343" s="1329">
        <f>SUM(C343:E343)</f>
        <v>-1310000</v>
      </c>
      <c r="C343" s="2117">
        <v>-1310000</v>
      </c>
      <c r="D343" s="2010"/>
      <c r="E343" s="2118"/>
      <c r="F343" s="1994">
        <v>-2361000</v>
      </c>
      <c r="G343" s="1994">
        <v>-2361000</v>
      </c>
      <c r="H343" s="1994">
        <v>-2361000</v>
      </c>
      <c r="I343" s="1994">
        <v>-2361000</v>
      </c>
      <c r="J343" s="1994">
        <v>-1690175</v>
      </c>
      <c r="K343" s="1994">
        <v>-1690175</v>
      </c>
      <c r="L343" s="1952">
        <f>SUM(K343/J343)*100</f>
        <v>100</v>
      </c>
      <c r="M343" s="1958"/>
      <c r="N343" s="1830" t="s">
        <v>714</v>
      </c>
      <c r="O343" s="1988">
        <f>SUM(P343:R343)</f>
        <v>0</v>
      </c>
      <c r="P343" s="1970"/>
      <c r="Q343" s="1971"/>
      <c r="R343" s="1968"/>
      <c r="S343" s="1968"/>
      <c r="T343" s="1968"/>
      <c r="U343" s="1968"/>
      <c r="V343" s="1968"/>
      <c r="W343" s="1968"/>
      <c r="X343" s="1968"/>
      <c r="Y343" s="1952">
        <v>0</v>
      </c>
    </row>
    <row r="344" spans="1:25" ht="13.5" thickBot="1">
      <c r="A344" s="1936" t="s">
        <v>708</v>
      </c>
      <c r="B344" s="70">
        <f>SUM(B311+B316+B326+B338+B342+B343)</f>
        <v>180583000</v>
      </c>
      <c r="C344" s="409">
        <f>SUM(C311+C316+C326+C338+C342+C343)</f>
        <v>180583000</v>
      </c>
      <c r="D344" s="123">
        <f>SUM(D311+D316+D326+D338)</f>
        <v>0</v>
      </c>
      <c r="E344" s="784">
        <f>SUM(E311+E316+E326+E338)</f>
        <v>0</v>
      </c>
      <c r="F344" s="70">
        <f>SUM(F331+F342+F343)</f>
        <v>180583000</v>
      </c>
      <c r="G344" s="70">
        <f>SUM(G331+G342+G343)</f>
        <v>180583000</v>
      </c>
      <c r="H344" s="70">
        <f>SUM(H331+H342+H343)</f>
        <v>182670096</v>
      </c>
      <c r="I344" s="70">
        <f>SUM(I331+I342+I343)</f>
        <v>182670096</v>
      </c>
      <c r="J344" s="70">
        <f>SUM(J326+J342+J343)</f>
        <v>187210654</v>
      </c>
      <c r="K344" s="70">
        <f>SUM(K326+K342+K343)</f>
        <v>186648371</v>
      </c>
      <c r="L344" s="1938">
        <f>SUM(K344/J344)*100</f>
        <v>99.69965224308228</v>
      </c>
      <c r="M344" s="70"/>
      <c r="N344" s="2173" t="s">
        <v>1162</v>
      </c>
      <c r="O344" s="2003">
        <f aca="true" t="shared" si="109" ref="O344:W344">SUM(O311:O343)</f>
        <v>180583000</v>
      </c>
      <c r="P344" s="2071">
        <f t="shared" si="109"/>
        <v>180583000</v>
      </c>
      <c r="Q344" s="591">
        <f t="shared" si="109"/>
        <v>0</v>
      </c>
      <c r="R344" s="782">
        <f t="shared" si="109"/>
        <v>0</v>
      </c>
      <c r="S344" s="2003">
        <f t="shared" si="109"/>
        <v>180583000</v>
      </c>
      <c r="T344" s="2003">
        <f t="shared" si="109"/>
        <v>180583000</v>
      </c>
      <c r="U344" s="2003">
        <f t="shared" si="109"/>
        <v>182670096</v>
      </c>
      <c r="V344" s="2003">
        <f t="shared" si="109"/>
        <v>182670096</v>
      </c>
      <c r="W344" s="2003">
        <f t="shared" si="109"/>
        <v>187210654</v>
      </c>
      <c r="X344" s="2003">
        <f>SUM(X311:X343)</f>
        <v>186578611</v>
      </c>
      <c r="Y344" s="1938">
        <f>SUM(X344/W344)*100</f>
        <v>99.66238940653453</v>
      </c>
    </row>
    <row r="345" spans="1:25" ht="12.75">
      <c r="A345" s="1940" t="s">
        <v>1580</v>
      </c>
      <c r="B345" s="2110">
        <f>SUM(C345:E345)</f>
        <v>0</v>
      </c>
      <c r="C345" s="1967"/>
      <c r="D345" s="163"/>
      <c r="E345" s="1321"/>
      <c r="F345" s="1314"/>
      <c r="G345" s="1314"/>
      <c r="H345" s="1314"/>
      <c r="I345" s="1314"/>
      <c r="J345" s="1314"/>
      <c r="K345" s="1314"/>
      <c r="L345" s="1952">
        <v>0</v>
      </c>
      <c r="M345" s="1941"/>
      <c r="N345" s="2004" t="s">
        <v>709</v>
      </c>
      <c r="O345" s="1988">
        <v>660000</v>
      </c>
      <c r="P345" s="1989">
        <v>660000</v>
      </c>
      <c r="Q345" s="1990"/>
      <c r="R345" s="1991"/>
      <c r="S345" s="1992">
        <v>1757406</v>
      </c>
      <c r="T345" s="1992">
        <v>2407406</v>
      </c>
      <c r="U345" s="1992">
        <v>2407406</v>
      </c>
      <c r="V345" s="1992">
        <v>2407406</v>
      </c>
      <c r="W345" s="1992">
        <v>1736581</v>
      </c>
      <c r="X345" s="1992">
        <v>1736581</v>
      </c>
      <c r="Y345" s="1952">
        <f>SUM(X345/W345)*100</f>
        <v>100</v>
      </c>
    </row>
    <row r="346" spans="1:25" ht="12.75">
      <c r="A346" s="2005" t="s">
        <v>710</v>
      </c>
      <c r="B346" s="2110">
        <f>SUM(C346:E346)</f>
        <v>0</v>
      </c>
      <c r="C346" s="2049"/>
      <c r="D346" s="289"/>
      <c r="E346" s="2111"/>
      <c r="F346" s="2110"/>
      <c r="G346" s="2110"/>
      <c r="H346" s="2110"/>
      <c r="I346" s="2110"/>
      <c r="J346" s="2110"/>
      <c r="K346" s="2110"/>
      <c r="L346" s="1952">
        <v>0</v>
      </c>
      <c r="M346" s="915"/>
      <c r="N346" s="1987" t="s">
        <v>2018</v>
      </c>
      <c r="O346" s="1969">
        <v>650000</v>
      </c>
      <c r="P346" s="1989">
        <v>650000</v>
      </c>
      <c r="Q346" s="1990"/>
      <c r="R346" s="2050"/>
      <c r="S346" s="1972">
        <v>650000</v>
      </c>
      <c r="T346" s="1972">
        <v>0</v>
      </c>
      <c r="U346" s="1972">
        <v>0</v>
      </c>
      <c r="V346" s="1972">
        <v>0</v>
      </c>
      <c r="W346" s="1972">
        <v>0</v>
      </c>
      <c r="X346" s="1972">
        <v>0</v>
      </c>
      <c r="Y346" s="1952">
        <v>0</v>
      </c>
    </row>
    <row r="347" spans="1:25" ht="12.75">
      <c r="A347" s="2005" t="s">
        <v>511</v>
      </c>
      <c r="B347" s="2110">
        <f>SUM(C347:E347)</f>
        <v>0</v>
      </c>
      <c r="C347" s="2049"/>
      <c r="D347" s="289"/>
      <c r="E347" s="2111"/>
      <c r="F347" s="2110"/>
      <c r="G347" s="2110"/>
      <c r="H347" s="2110"/>
      <c r="I347" s="2110"/>
      <c r="J347" s="2110"/>
      <c r="K347" s="2110"/>
      <c r="L347" s="1952">
        <v>0</v>
      </c>
      <c r="M347" s="1955"/>
      <c r="N347" s="2006" t="s">
        <v>711</v>
      </c>
      <c r="O347" s="1969">
        <f>P347+Q347</f>
        <v>0</v>
      </c>
      <c r="P347" s="1989"/>
      <c r="Q347" s="2072"/>
      <c r="R347" s="2073"/>
      <c r="S347" s="2147"/>
      <c r="T347" s="2147"/>
      <c r="U347" s="2147"/>
      <c r="V347" s="2147"/>
      <c r="W347" s="2147"/>
      <c r="X347" s="2147"/>
      <c r="Y347" s="1952">
        <v>0</v>
      </c>
    </row>
    <row r="348" spans="1:25" ht="12.75">
      <c r="A348" s="1940" t="s">
        <v>860</v>
      </c>
      <c r="B348" s="1314">
        <f>SUM(C348:E348)</f>
        <v>0</v>
      </c>
      <c r="C348" s="1967"/>
      <c r="D348" s="163"/>
      <c r="E348" s="1321"/>
      <c r="F348" s="1314"/>
      <c r="G348" s="1314"/>
      <c r="H348" s="1314"/>
      <c r="I348" s="1314"/>
      <c r="J348" s="1314"/>
      <c r="K348" s="1314"/>
      <c r="L348" s="1952">
        <v>0</v>
      </c>
      <c r="M348" s="1955"/>
      <c r="N348" s="2006" t="s">
        <v>1345</v>
      </c>
      <c r="O348" s="1969">
        <f>P348+Q348</f>
        <v>0</v>
      </c>
      <c r="P348" s="1989"/>
      <c r="Q348" s="1971"/>
      <c r="R348" s="2050"/>
      <c r="S348" s="1972"/>
      <c r="T348" s="1972"/>
      <c r="U348" s="1972"/>
      <c r="V348" s="1972"/>
      <c r="W348" s="1972"/>
      <c r="X348" s="1972"/>
      <c r="Y348" s="1952">
        <v>0</v>
      </c>
    </row>
    <row r="349" spans="1:25" ht="12.75">
      <c r="A349" s="1950" t="s">
        <v>1581</v>
      </c>
      <c r="B349" s="1962"/>
      <c r="C349" s="1963"/>
      <c r="D349" s="286"/>
      <c r="E349" s="2099"/>
      <c r="F349" s="1941"/>
      <c r="G349" s="1941"/>
      <c r="H349" s="1941"/>
      <c r="I349" s="1941"/>
      <c r="J349" s="1941"/>
      <c r="K349" s="1941"/>
      <c r="L349" s="1952">
        <v>0</v>
      </c>
      <c r="M349" s="1955"/>
      <c r="N349" s="2007" t="s">
        <v>712</v>
      </c>
      <c r="O349" s="1969">
        <f>P349+Q349</f>
        <v>0</v>
      </c>
      <c r="P349" s="1989"/>
      <c r="Q349" s="1990"/>
      <c r="R349" s="1991"/>
      <c r="S349" s="1992"/>
      <c r="T349" s="1992"/>
      <c r="U349" s="1992"/>
      <c r="V349" s="1992"/>
      <c r="W349" s="1992"/>
      <c r="X349" s="1992"/>
      <c r="Y349" s="1952">
        <v>0</v>
      </c>
    </row>
    <row r="350" spans="1:25" ht="12.75">
      <c r="A350" s="1984" t="s">
        <v>1126</v>
      </c>
      <c r="B350" s="1962">
        <f>SUM(C350:E350)</f>
        <v>1310000</v>
      </c>
      <c r="C350" s="1963">
        <v>1310000</v>
      </c>
      <c r="D350" s="286"/>
      <c r="E350" s="2099"/>
      <c r="F350" s="1941">
        <v>2361000</v>
      </c>
      <c r="G350" s="1941">
        <v>2361000</v>
      </c>
      <c r="H350" s="1941">
        <v>2361000</v>
      </c>
      <c r="I350" s="1941">
        <v>2361000</v>
      </c>
      <c r="J350" s="1941">
        <v>1690175</v>
      </c>
      <c r="K350" s="1941">
        <v>1690175</v>
      </c>
      <c r="L350" s="1952">
        <f>SUM(K350/J350)*100</f>
        <v>100</v>
      </c>
      <c r="M350" s="915"/>
      <c r="N350" s="1987" t="s">
        <v>1999</v>
      </c>
      <c r="O350" s="2164">
        <f>P350+Q350</f>
        <v>0</v>
      </c>
      <c r="P350" s="2040"/>
      <c r="Q350" s="2041"/>
      <c r="R350" s="2042"/>
      <c r="S350" s="2000"/>
      <c r="T350" s="2000"/>
      <c r="U350" s="2000"/>
      <c r="V350" s="2000"/>
      <c r="W350" s="2000"/>
      <c r="X350" s="2000"/>
      <c r="Y350" s="1952">
        <v>0</v>
      </c>
    </row>
    <row r="351" spans="1:25" s="78" customFormat="1" ht="13.5" thickBot="1">
      <c r="A351" s="1993" t="s">
        <v>465</v>
      </c>
      <c r="B351" s="1945">
        <f>SUM(C351:E351)</f>
        <v>0</v>
      </c>
      <c r="C351" s="2117"/>
      <c r="D351" s="2010"/>
      <c r="E351" s="2118"/>
      <c r="F351" s="1958">
        <v>46406</v>
      </c>
      <c r="G351" s="1958">
        <v>46406</v>
      </c>
      <c r="H351" s="1958">
        <v>46406</v>
      </c>
      <c r="I351" s="1958">
        <v>46406</v>
      </c>
      <c r="J351" s="1958">
        <v>46406</v>
      </c>
      <c r="K351" s="1958">
        <v>46406</v>
      </c>
      <c r="L351" s="1952">
        <f>SUM(K351/J351)*100</f>
        <v>100</v>
      </c>
      <c r="M351" s="1958"/>
      <c r="N351" s="1600" t="s">
        <v>1578</v>
      </c>
      <c r="O351" s="2157"/>
      <c r="P351" s="2155"/>
      <c r="Q351" s="2156"/>
      <c r="R351" s="353"/>
      <c r="S351" s="2157"/>
      <c r="T351" s="2157"/>
      <c r="U351" s="2157"/>
      <c r="V351" s="2157"/>
      <c r="W351" s="2157"/>
      <c r="X351" s="2157"/>
      <c r="Y351" s="1952">
        <v>0</v>
      </c>
    </row>
    <row r="352" spans="1:25" s="78" customFormat="1" ht="13.5" thickBot="1">
      <c r="A352" s="2013" t="s">
        <v>713</v>
      </c>
      <c r="B352" s="70">
        <f aca="true" t="shared" si="110" ref="B352:J352">SUM(B345:B351)</f>
        <v>1310000</v>
      </c>
      <c r="C352" s="2001">
        <f t="shared" si="110"/>
        <v>1310000</v>
      </c>
      <c r="D352" s="123">
        <f t="shared" si="110"/>
        <v>0</v>
      </c>
      <c r="E352" s="2115">
        <f t="shared" si="110"/>
        <v>0</v>
      </c>
      <c r="F352" s="70">
        <f t="shared" si="110"/>
        <v>2407406</v>
      </c>
      <c r="G352" s="70">
        <f t="shared" si="110"/>
        <v>2407406</v>
      </c>
      <c r="H352" s="70">
        <f t="shared" si="110"/>
        <v>2407406</v>
      </c>
      <c r="I352" s="70">
        <f t="shared" si="110"/>
        <v>2407406</v>
      </c>
      <c r="J352" s="70">
        <f t="shared" si="110"/>
        <v>1736581</v>
      </c>
      <c r="K352" s="70">
        <f>SUM(K345:K351)</f>
        <v>1736581</v>
      </c>
      <c r="L352" s="1938">
        <f>SUM(K352/J352)*100</f>
        <v>100</v>
      </c>
      <c r="M352" s="70"/>
      <c r="N352" s="2013" t="s">
        <v>2170</v>
      </c>
      <c r="O352" s="2003">
        <f aca="true" t="shared" si="111" ref="O352:W352">SUM(O345:O351)</f>
        <v>1310000</v>
      </c>
      <c r="P352" s="2174">
        <f t="shared" si="111"/>
        <v>1310000</v>
      </c>
      <c r="Q352" s="591">
        <f t="shared" si="111"/>
        <v>0</v>
      </c>
      <c r="R352" s="2175">
        <f t="shared" si="111"/>
        <v>0</v>
      </c>
      <c r="S352" s="2003">
        <f t="shared" si="111"/>
        <v>2407406</v>
      </c>
      <c r="T352" s="2003">
        <f t="shared" si="111"/>
        <v>2407406</v>
      </c>
      <c r="U352" s="2003">
        <f t="shared" si="111"/>
        <v>2407406</v>
      </c>
      <c r="V352" s="2003">
        <f t="shared" si="111"/>
        <v>2407406</v>
      </c>
      <c r="W352" s="2003">
        <f t="shared" si="111"/>
        <v>1736581</v>
      </c>
      <c r="X352" s="2003">
        <f>SUM(X345:X351)</f>
        <v>1736581</v>
      </c>
      <c r="Y352" s="1938">
        <f>SUM(X352/W352)*100</f>
        <v>100</v>
      </c>
    </row>
    <row r="353" spans="1:25" s="78" customFormat="1" ht="12.75">
      <c r="A353" s="2016" t="s">
        <v>852</v>
      </c>
      <c r="B353" s="1319">
        <f>SUM(C353:E353)</f>
        <v>179805000</v>
      </c>
      <c r="C353" s="1967">
        <v>179805000</v>
      </c>
      <c r="D353" s="163"/>
      <c r="E353" s="161"/>
      <c r="F353" s="1319">
        <v>180856000</v>
      </c>
      <c r="G353" s="1319">
        <v>180856000</v>
      </c>
      <c r="H353" s="1319">
        <v>182943096</v>
      </c>
      <c r="I353" s="1319">
        <v>182943096</v>
      </c>
      <c r="J353" s="1319">
        <v>185407676</v>
      </c>
      <c r="K353" s="1319">
        <v>185407676</v>
      </c>
      <c r="L353" s="1952">
        <f aca="true" t="shared" si="112" ref="L353:L358">SUM(K353/J353)*100</f>
        <v>100</v>
      </c>
      <c r="M353" s="1941"/>
      <c r="N353" s="2004" t="s">
        <v>852</v>
      </c>
      <c r="O353" s="1969">
        <f aca="true" t="shared" si="113" ref="O353:O359">SUM(P353:R353)</f>
        <v>0</v>
      </c>
      <c r="P353" s="1970"/>
      <c r="Q353" s="1971"/>
      <c r="R353" s="2050"/>
      <c r="S353" s="1972"/>
      <c r="T353" s="1972"/>
      <c r="U353" s="1972"/>
      <c r="V353" s="1972"/>
      <c r="W353" s="1972"/>
      <c r="X353" s="1972"/>
      <c r="Y353" s="1952">
        <v>0</v>
      </c>
    </row>
    <row r="354" spans="1:25" s="78" customFormat="1" ht="25.5">
      <c r="A354" s="1984" t="s">
        <v>1163</v>
      </c>
      <c r="B354" s="915">
        <f>SUM(C354:E354)</f>
        <v>-179805000</v>
      </c>
      <c r="C354" s="2049">
        <v>-179805000</v>
      </c>
      <c r="D354" s="289"/>
      <c r="E354" s="168"/>
      <c r="F354" s="1955">
        <v>-180856000</v>
      </c>
      <c r="G354" s="1955">
        <v>-180856000</v>
      </c>
      <c r="H354" s="1955">
        <v>-182943096</v>
      </c>
      <c r="I354" s="1955">
        <v>-182943096</v>
      </c>
      <c r="J354" s="1955">
        <v>-185407676</v>
      </c>
      <c r="K354" s="1955">
        <v>-185407676</v>
      </c>
      <c r="L354" s="1952">
        <f t="shared" si="112"/>
        <v>100</v>
      </c>
      <c r="M354" s="1955"/>
      <c r="N354" s="1987" t="s">
        <v>1076</v>
      </c>
      <c r="O354" s="1969">
        <f t="shared" si="113"/>
        <v>0</v>
      </c>
      <c r="P354" s="2126"/>
      <c r="Q354" s="2072"/>
      <c r="R354" s="2073"/>
      <c r="S354" s="2147"/>
      <c r="T354" s="2147"/>
      <c r="U354" s="2147"/>
      <c r="V354" s="2147"/>
      <c r="W354" s="2147"/>
      <c r="X354" s="2147"/>
      <c r="Y354" s="1952">
        <v>0</v>
      </c>
    </row>
    <row r="355" spans="1:25" s="78" customFormat="1" ht="25.5">
      <c r="A355" s="1984" t="s">
        <v>1164</v>
      </c>
      <c r="B355" s="915">
        <f>SUM(C355:E355)</f>
        <v>-1310000</v>
      </c>
      <c r="C355" s="2049">
        <v>-1310000</v>
      </c>
      <c r="D355" s="289"/>
      <c r="E355" s="168"/>
      <c r="F355" s="1955">
        <v>-2361000</v>
      </c>
      <c r="G355" s="1955">
        <v>-2361000</v>
      </c>
      <c r="H355" s="1955">
        <v>-2361000</v>
      </c>
      <c r="I355" s="1955">
        <v>-2361000</v>
      </c>
      <c r="J355" s="1955">
        <v>-1690175</v>
      </c>
      <c r="K355" s="1955">
        <v>-1690175</v>
      </c>
      <c r="L355" s="1952">
        <f t="shared" si="112"/>
        <v>100</v>
      </c>
      <c r="M355" s="1955"/>
      <c r="N355" s="2007" t="s">
        <v>714</v>
      </c>
      <c r="O355" s="1969">
        <f t="shared" si="113"/>
        <v>0</v>
      </c>
      <c r="P355" s="2126"/>
      <c r="Q355" s="2072"/>
      <c r="R355" s="2073"/>
      <c r="S355" s="2147"/>
      <c r="T355" s="2147"/>
      <c r="U355" s="2147"/>
      <c r="V355" s="2147"/>
      <c r="W355" s="2147"/>
      <c r="X355" s="2147"/>
      <c r="Y355" s="1952">
        <v>0</v>
      </c>
    </row>
    <row r="356" spans="1:25" s="78" customFormat="1" ht="25.5">
      <c r="A356" s="1984" t="s">
        <v>1164</v>
      </c>
      <c r="B356" s="915">
        <v>1310000</v>
      </c>
      <c r="C356" s="2049">
        <v>1310000</v>
      </c>
      <c r="D356" s="289"/>
      <c r="E356" s="168"/>
      <c r="F356" s="1955">
        <v>2361000</v>
      </c>
      <c r="G356" s="1955">
        <v>2361000</v>
      </c>
      <c r="H356" s="1955">
        <v>2361000</v>
      </c>
      <c r="I356" s="1955">
        <v>2361000</v>
      </c>
      <c r="J356" s="1955">
        <v>1690175</v>
      </c>
      <c r="K356" s="1955">
        <v>1690175</v>
      </c>
      <c r="L356" s="1952">
        <f t="shared" si="112"/>
        <v>100</v>
      </c>
      <c r="M356" s="1955"/>
      <c r="N356" s="1693" t="s">
        <v>1082</v>
      </c>
      <c r="O356" s="1969">
        <f t="shared" si="113"/>
        <v>0</v>
      </c>
      <c r="P356" s="2126"/>
      <c r="Q356" s="2072"/>
      <c r="R356" s="2073"/>
      <c r="S356" s="2147"/>
      <c r="T356" s="2147"/>
      <c r="U356" s="2147"/>
      <c r="V356" s="2147"/>
      <c r="W356" s="2147"/>
      <c r="X356" s="2147"/>
      <c r="Y356" s="1952">
        <v>0</v>
      </c>
    </row>
    <row r="357" spans="1:25" s="78" customFormat="1" ht="12.75">
      <c r="A357" s="1984" t="s">
        <v>1165</v>
      </c>
      <c r="B357" s="915"/>
      <c r="C357" s="2049"/>
      <c r="D357" s="289"/>
      <c r="E357" s="168"/>
      <c r="F357" s="915">
        <v>-46406</v>
      </c>
      <c r="G357" s="915">
        <v>-46406</v>
      </c>
      <c r="H357" s="915">
        <v>-46406</v>
      </c>
      <c r="I357" s="915">
        <v>-46406</v>
      </c>
      <c r="J357" s="915">
        <v>-46406</v>
      </c>
      <c r="K357" s="915">
        <v>-46406</v>
      </c>
      <c r="L357" s="1952">
        <f t="shared" si="112"/>
        <v>100</v>
      </c>
      <c r="M357" s="915"/>
      <c r="N357" s="1693"/>
      <c r="O357" s="1969">
        <f t="shared" si="113"/>
        <v>0</v>
      </c>
      <c r="P357" s="2126"/>
      <c r="Q357" s="2072"/>
      <c r="R357" s="2073"/>
      <c r="S357" s="2147"/>
      <c r="T357" s="2147"/>
      <c r="U357" s="2147"/>
      <c r="V357" s="2147"/>
      <c r="W357" s="2147"/>
      <c r="X357" s="2147"/>
      <c r="Y357" s="1952">
        <v>0</v>
      </c>
    </row>
    <row r="358" spans="1:25" s="1" customFormat="1" ht="13.5" thickBot="1">
      <c r="A358" s="1984" t="s">
        <v>505</v>
      </c>
      <c r="B358" s="1955"/>
      <c r="C358" s="2049"/>
      <c r="D358" s="289"/>
      <c r="E358" s="168"/>
      <c r="F358" s="1955">
        <v>46406</v>
      </c>
      <c r="G358" s="1955">
        <v>46406</v>
      </c>
      <c r="H358" s="1955">
        <v>46406</v>
      </c>
      <c r="I358" s="1955">
        <v>46406</v>
      </c>
      <c r="J358" s="1955">
        <v>46406</v>
      </c>
      <c r="K358" s="1955">
        <v>46406</v>
      </c>
      <c r="L358" s="1952">
        <f t="shared" si="112"/>
        <v>100</v>
      </c>
      <c r="M358" s="1941"/>
      <c r="N358" s="2004"/>
      <c r="O358" s="2164">
        <f t="shared" si="113"/>
        <v>0</v>
      </c>
      <c r="P358" s="2126"/>
      <c r="Q358" s="2072"/>
      <c r="R358" s="2073"/>
      <c r="S358" s="2147"/>
      <c r="T358" s="2147"/>
      <c r="U358" s="2147"/>
      <c r="V358" s="2147"/>
      <c r="W358" s="2147"/>
      <c r="X358" s="2147"/>
      <c r="Y358" s="1975">
        <v>0</v>
      </c>
    </row>
    <row r="359" spans="1:25" s="1" customFormat="1" ht="13.5" thickBot="1">
      <c r="A359" s="1993" t="s">
        <v>1983</v>
      </c>
      <c r="B359" s="2158"/>
      <c r="C359" s="2176"/>
      <c r="D359" s="2150"/>
      <c r="E359" s="2177"/>
      <c r="F359" s="2158"/>
      <c r="G359" s="2158"/>
      <c r="H359" s="2158"/>
      <c r="I359" s="2158"/>
      <c r="J359" s="2158"/>
      <c r="K359" s="2158"/>
      <c r="L359" s="1938">
        <v>0</v>
      </c>
      <c r="M359" s="1955"/>
      <c r="N359" s="2004" t="s">
        <v>1983</v>
      </c>
      <c r="O359" s="2062">
        <f t="shared" si="113"/>
        <v>0</v>
      </c>
      <c r="P359" s="2178"/>
      <c r="Q359" s="2179"/>
      <c r="R359" s="2180"/>
      <c r="S359" s="2158"/>
      <c r="T359" s="2158"/>
      <c r="U359" s="2158"/>
      <c r="V359" s="2158"/>
      <c r="W359" s="2158"/>
      <c r="X359" s="2158"/>
      <c r="Y359" s="2070">
        <v>0</v>
      </c>
    </row>
    <row r="360" spans="1:25" ht="13.5" thickBot="1">
      <c r="A360" s="2013" t="s">
        <v>853</v>
      </c>
      <c r="B360" s="70">
        <f>SUM(C360:E360)</f>
        <v>0</v>
      </c>
      <c r="C360" s="409">
        <f aca="true" t="shared" si="114" ref="C360:J360">SUM(C353:C359)</f>
        <v>0</v>
      </c>
      <c r="D360" s="123">
        <f t="shared" si="114"/>
        <v>0</v>
      </c>
      <c r="E360" s="123">
        <f t="shared" si="114"/>
        <v>0</v>
      </c>
      <c r="F360" s="70">
        <f t="shared" si="114"/>
        <v>0</v>
      </c>
      <c r="G360" s="70">
        <f t="shared" si="114"/>
        <v>0</v>
      </c>
      <c r="H360" s="70">
        <f t="shared" si="114"/>
        <v>0</v>
      </c>
      <c r="I360" s="70">
        <f t="shared" si="114"/>
        <v>0</v>
      </c>
      <c r="J360" s="70">
        <f t="shared" si="114"/>
        <v>0</v>
      </c>
      <c r="K360" s="70">
        <f>SUM(K353:K359)</f>
        <v>0</v>
      </c>
      <c r="L360" s="1938">
        <v>0</v>
      </c>
      <c r="M360" s="2026"/>
      <c r="N360" s="2019" t="s">
        <v>1156</v>
      </c>
      <c r="O360" s="1988">
        <f aca="true" t="shared" si="115" ref="O360:W360">SUM(O353:O359)</f>
        <v>0</v>
      </c>
      <c r="P360" s="2151">
        <f t="shared" si="115"/>
        <v>0</v>
      </c>
      <c r="Q360" s="2181">
        <f t="shared" si="115"/>
        <v>0</v>
      </c>
      <c r="R360" s="2182">
        <f t="shared" si="115"/>
        <v>0</v>
      </c>
      <c r="S360" s="1997">
        <f t="shared" si="115"/>
        <v>0</v>
      </c>
      <c r="T360" s="1997">
        <f t="shared" si="115"/>
        <v>0</v>
      </c>
      <c r="U360" s="1997">
        <f t="shared" si="115"/>
        <v>0</v>
      </c>
      <c r="V360" s="1997">
        <f t="shared" si="115"/>
        <v>0</v>
      </c>
      <c r="W360" s="1997">
        <f t="shared" si="115"/>
        <v>0</v>
      </c>
      <c r="X360" s="1997">
        <f>SUM(X353:X359)</f>
        <v>0</v>
      </c>
      <c r="Y360" s="1938">
        <v>0</v>
      </c>
    </row>
    <row r="361" spans="1:25" ht="13.5" thickBot="1">
      <c r="A361" s="2084" t="s">
        <v>715</v>
      </c>
      <c r="B361" s="70">
        <f aca="true" t="shared" si="116" ref="B361:J361">B344+B352+B360</f>
        <v>181893000</v>
      </c>
      <c r="C361" s="2001">
        <f t="shared" si="116"/>
        <v>181893000</v>
      </c>
      <c r="D361" s="784">
        <f t="shared" si="116"/>
        <v>0</v>
      </c>
      <c r="E361" s="784">
        <f t="shared" si="116"/>
        <v>0</v>
      </c>
      <c r="F361" s="70">
        <f t="shared" si="116"/>
        <v>182990406</v>
      </c>
      <c r="G361" s="70">
        <f t="shared" si="116"/>
        <v>182990406</v>
      </c>
      <c r="H361" s="70">
        <f t="shared" si="116"/>
        <v>185077502</v>
      </c>
      <c r="I361" s="70">
        <f t="shared" si="116"/>
        <v>185077502</v>
      </c>
      <c r="J361" s="70">
        <f t="shared" si="116"/>
        <v>188947235</v>
      </c>
      <c r="K361" s="70">
        <f>K344+K352+K360</f>
        <v>188384952</v>
      </c>
      <c r="L361" s="1938">
        <f>SUM(K361/J361)*100</f>
        <v>99.70241268680115</v>
      </c>
      <c r="M361" s="70"/>
      <c r="N361" s="2013" t="s">
        <v>1159</v>
      </c>
      <c r="O361" s="70">
        <f aca="true" t="shared" si="117" ref="O361:W361">O344+O352+O360</f>
        <v>181893000</v>
      </c>
      <c r="P361" s="913">
        <f t="shared" si="117"/>
        <v>181893000</v>
      </c>
      <c r="Q361" s="784">
        <f t="shared" si="117"/>
        <v>0</v>
      </c>
      <c r="R361" s="784">
        <f t="shared" si="117"/>
        <v>0</v>
      </c>
      <c r="S361" s="70">
        <f t="shared" si="117"/>
        <v>182990406</v>
      </c>
      <c r="T361" s="70">
        <f t="shared" si="117"/>
        <v>182990406</v>
      </c>
      <c r="U361" s="70">
        <f t="shared" si="117"/>
        <v>185077502</v>
      </c>
      <c r="V361" s="70">
        <f t="shared" si="117"/>
        <v>185077502</v>
      </c>
      <c r="W361" s="70">
        <f t="shared" si="117"/>
        <v>188947235</v>
      </c>
      <c r="X361" s="70">
        <f>X344+X352+X360</f>
        <v>188315192</v>
      </c>
      <c r="Y361" s="1938">
        <f>SUM(X361/W361)*100</f>
        <v>99.66549232646882</v>
      </c>
    </row>
  </sheetData>
  <sheetProtection/>
  <mergeCells count="13">
    <mergeCell ref="O193:R193"/>
    <mergeCell ref="B251:E251"/>
    <mergeCell ref="O251:R251"/>
    <mergeCell ref="O5:R5"/>
    <mergeCell ref="B69:E69"/>
    <mergeCell ref="O69:R69"/>
    <mergeCell ref="A3:U3"/>
    <mergeCell ref="B5:E5"/>
    <mergeCell ref="O309:R309"/>
    <mergeCell ref="B309:E309"/>
    <mergeCell ref="O134:R134"/>
    <mergeCell ref="B134:E134"/>
    <mergeCell ref="B193:E193"/>
  </mergeCells>
  <printOptions/>
  <pageMargins left="0.25" right="0.25" top="0.75" bottom="0.75" header="0.3" footer="0.3"/>
  <pageSetup fitToHeight="6" horizontalDpi="600" verticalDpi="600" orientation="landscape" paperSize="8" scale="38" r:id="rId1"/>
  <rowBreaks count="5" manualBreakCount="5">
    <brk id="64" max="255" man="1"/>
    <brk id="129" max="255" man="1"/>
    <brk id="188" max="255" man="1"/>
    <brk id="246" max="255" man="1"/>
    <brk id="30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zoomScalePageLayoutView="0" workbookViewId="0" topLeftCell="A34">
      <selection activeCell="R49" sqref="R49"/>
    </sheetView>
  </sheetViews>
  <sheetFormatPr defaultColWidth="9.140625" defaultRowHeight="12.75"/>
  <cols>
    <col min="1" max="1" width="8.28125" style="69" customWidth="1"/>
    <col min="2" max="2" width="8.7109375" style="69" customWidth="1"/>
    <col min="3" max="3" width="32.7109375" style="69" customWidth="1"/>
    <col min="4" max="4" width="8.421875" style="816" bestFit="1" customWidth="1"/>
    <col min="5" max="5" width="6.7109375" style="265" bestFit="1" customWidth="1"/>
    <col min="6" max="6" width="9.57421875" style="207" bestFit="1" customWidth="1"/>
    <col min="7" max="7" width="9.57421875" style="69" bestFit="1" customWidth="1"/>
    <col min="8" max="8" width="10.8515625" style="69" bestFit="1" customWidth="1"/>
    <col min="9" max="9" width="9.8515625" style="69" bestFit="1" customWidth="1"/>
    <col min="10" max="10" width="8.8515625" style="69" bestFit="1" customWidth="1"/>
    <col min="11" max="11" width="6.7109375" style="265" bestFit="1" customWidth="1"/>
    <col min="12" max="12" width="9.57421875" style="207" bestFit="1" customWidth="1"/>
    <col min="13" max="13" width="9.57421875" style="69" bestFit="1" customWidth="1"/>
    <col min="14" max="14" width="10.8515625" style="69" bestFit="1" customWidth="1"/>
    <col min="15" max="15" width="9.8515625" style="69" bestFit="1" customWidth="1"/>
    <col min="16" max="16" width="8.8515625" style="69" bestFit="1" customWidth="1"/>
    <col min="17" max="17" width="9.7109375" style="45" bestFit="1" customWidth="1"/>
    <col min="18" max="18" width="9.140625" style="45" customWidth="1"/>
  </cols>
  <sheetData>
    <row r="1" spans="2:16" ht="12.75">
      <c r="B1" s="2229" t="s">
        <v>412</v>
      </c>
      <c r="C1" s="2229"/>
      <c r="D1" s="2229"/>
      <c r="E1" s="2229"/>
      <c r="F1" s="2229"/>
      <c r="G1" s="2229"/>
      <c r="H1" s="2229"/>
      <c r="I1" s="2229"/>
      <c r="J1" s="2229"/>
      <c r="K1" s="45"/>
      <c r="L1" s="45"/>
      <c r="M1" s="45"/>
      <c r="N1" s="45"/>
      <c r="O1" s="45"/>
      <c r="P1" s="45"/>
    </row>
    <row r="2" spans="2:4" ht="12.75">
      <c r="B2" s="205"/>
      <c r="C2" s="206"/>
      <c r="D2" s="797"/>
    </row>
    <row r="3" spans="1:18" s="9" customFormat="1" ht="13.5" customHeight="1">
      <c r="A3" s="69"/>
      <c r="B3" s="2230" t="s">
        <v>2149</v>
      </c>
      <c r="C3" s="2230"/>
      <c r="D3" s="2230"/>
      <c r="E3" s="2230"/>
      <c r="F3" s="2230"/>
      <c r="G3" s="2230"/>
      <c r="H3" s="2230"/>
      <c r="I3" s="2230"/>
      <c r="J3" s="2230"/>
      <c r="K3" s="5"/>
      <c r="L3" s="5"/>
      <c r="M3" s="5"/>
      <c r="N3" s="5"/>
      <c r="O3" s="5"/>
      <c r="P3" s="5"/>
      <c r="Q3" s="5"/>
      <c r="R3" s="5"/>
    </row>
    <row r="4" spans="1:18" s="13" customFormat="1" ht="13.5" customHeight="1" thickBot="1">
      <c r="A4" s="207"/>
      <c r="B4" s="208"/>
      <c r="C4" s="208"/>
      <c r="D4" s="798"/>
      <c r="E4" s="266"/>
      <c r="F4" s="208"/>
      <c r="G4" s="208"/>
      <c r="H4" s="208"/>
      <c r="I4" s="208"/>
      <c r="J4" s="417"/>
      <c r="K4" s="266"/>
      <c r="L4" s="208"/>
      <c r="M4" s="208"/>
      <c r="N4" s="208"/>
      <c r="O4" s="208"/>
      <c r="P4" s="417" t="s">
        <v>847</v>
      </c>
      <c r="Q4" s="46"/>
      <c r="R4" s="46"/>
    </row>
    <row r="5" spans="1:18" s="9" customFormat="1" ht="13.5" customHeight="1" thickBot="1">
      <c r="A5" s="69"/>
      <c r="B5" s="209"/>
      <c r="C5" s="210"/>
      <c r="D5" s="799"/>
      <c r="E5" s="2223" t="s">
        <v>1655</v>
      </c>
      <c r="F5" s="2224"/>
      <c r="G5" s="2224"/>
      <c r="H5" s="2224"/>
      <c r="I5" s="2224"/>
      <c r="J5" s="2225"/>
      <c r="K5" s="2223" t="s">
        <v>1656</v>
      </c>
      <c r="L5" s="2224"/>
      <c r="M5" s="2224"/>
      <c r="N5" s="2224"/>
      <c r="O5" s="2224"/>
      <c r="P5" s="2225"/>
      <c r="Q5" s="5"/>
      <c r="R5" s="5"/>
    </row>
    <row r="6" spans="1:18" s="171" customFormat="1" ht="24.75" thickBot="1">
      <c r="A6" s="179"/>
      <c r="B6" s="211"/>
      <c r="C6" s="212"/>
      <c r="D6" s="800" t="s">
        <v>515</v>
      </c>
      <c r="E6" s="211" t="s">
        <v>71</v>
      </c>
      <c r="F6" s="370" t="s">
        <v>1338</v>
      </c>
      <c r="G6" s="213" t="s">
        <v>2058</v>
      </c>
      <c r="H6" s="214" t="s">
        <v>1343</v>
      </c>
      <c r="I6" s="214" t="s">
        <v>72</v>
      </c>
      <c r="J6" s="215" t="s">
        <v>2048</v>
      </c>
      <c r="K6" s="211" t="s">
        <v>71</v>
      </c>
      <c r="L6" s="370" t="s">
        <v>1338</v>
      </c>
      <c r="M6" s="213" t="s">
        <v>2058</v>
      </c>
      <c r="N6" s="214" t="s">
        <v>1343</v>
      </c>
      <c r="O6" s="214" t="s">
        <v>72</v>
      </c>
      <c r="P6" s="215" t="s">
        <v>2048</v>
      </c>
      <c r="Q6" s="170"/>
      <c r="R6" s="170"/>
    </row>
    <row r="7" spans="1:18" s="282" customFormat="1" ht="13.5" customHeight="1" thickBot="1">
      <c r="A7" s="265"/>
      <c r="B7" s="471" t="s">
        <v>2168</v>
      </c>
      <c r="C7" s="472"/>
      <c r="D7" s="799"/>
      <c r="E7" s="471">
        <v>7625</v>
      </c>
      <c r="F7" s="473"/>
      <c r="G7" s="472"/>
      <c r="H7" s="472"/>
      <c r="I7" s="472"/>
      <c r="J7" s="474"/>
      <c r="K7" s="471">
        <v>7625</v>
      </c>
      <c r="L7" s="473"/>
      <c r="M7" s="472"/>
      <c r="N7" s="472"/>
      <c r="O7" s="472"/>
      <c r="P7" s="474"/>
      <c r="Q7" s="281"/>
      <c r="R7" s="281"/>
    </row>
    <row r="8" spans="1:18" s="248" customFormat="1" ht="13.5" customHeight="1" thickBot="1">
      <c r="A8" s="227"/>
      <c r="B8" s="475" t="s">
        <v>2027</v>
      </c>
      <c r="C8" s="476" t="s">
        <v>2028</v>
      </c>
      <c r="D8" s="801"/>
      <c r="E8" s="472"/>
      <c r="F8" s="477"/>
      <c r="G8" s="478"/>
      <c r="H8" s="478"/>
      <c r="I8" s="478"/>
      <c r="J8" s="479"/>
      <c r="K8" s="472"/>
      <c r="L8" s="477"/>
      <c r="M8" s="478"/>
      <c r="N8" s="478"/>
      <c r="O8" s="478"/>
      <c r="P8" s="479"/>
      <c r="Q8" s="14"/>
      <c r="R8" s="14"/>
    </row>
    <row r="9" spans="1:18" s="11" customFormat="1" ht="12.75">
      <c r="A9" s="69"/>
      <c r="B9" s="267" t="s">
        <v>2029</v>
      </c>
      <c r="C9" s="216" t="s">
        <v>2026</v>
      </c>
      <c r="D9" s="802"/>
      <c r="E9" s="539"/>
      <c r="F9" s="540"/>
      <c r="G9" s="536"/>
      <c r="H9" s="229"/>
      <c r="I9" s="229"/>
      <c r="J9" s="230"/>
      <c r="K9" s="539"/>
      <c r="L9" s="540"/>
      <c r="M9" s="536"/>
      <c r="N9" s="229"/>
      <c r="O9" s="229"/>
      <c r="P9" s="230"/>
      <c r="Q9" s="47"/>
      <c r="R9" s="47"/>
    </row>
    <row r="10" spans="1:18" s="11" customFormat="1" ht="12.75">
      <c r="A10" s="69"/>
      <c r="B10" s="272" t="s">
        <v>2030</v>
      </c>
      <c r="C10" s="219" t="s">
        <v>1471</v>
      </c>
      <c r="D10" s="803">
        <v>4580000</v>
      </c>
      <c r="E10" s="255">
        <v>22.67</v>
      </c>
      <c r="F10" s="373">
        <v>103828600</v>
      </c>
      <c r="G10" s="537"/>
      <c r="H10" s="220"/>
      <c r="I10" s="220"/>
      <c r="J10" s="221"/>
      <c r="K10" s="255">
        <v>22.67</v>
      </c>
      <c r="L10" s="373">
        <v>103828600</v>
      </c>
      <c r="M10" s="537"/>
      <c r="N10" s="220"/>
      <c r="O10" s="220"/>
      <c r="P10" s="221"/>
      <c r="Q10" s="47"/>
      <c r="R10" s="47"/>
    </row>
    <row r="11" spans="1:18" s="11" customFormat="1" ht="12.75">
      <c r="A11" s="69"/>
      <c r="B11" s="272"/>
      <c r="C11" s="219" t="s">
        <v>2065</v>
      </c>
      <c r="D11" s="803"/>
      <c r="E11" s="255"/>
      <c r="F11" s="373">
        <v>101012817</v>
      </c>
      <c r="G11" s="537"/>
      <c r="H11" s="220"/>
      <c r="I11" s="220"/>
      <c r="J11" s="221"/>
      <c r="K11" s="255"/>
      <c r="L11" s="373">
        <v>101012817</v>
      </c>
      <c r="M11" s="537"/>
      <c r="N11" s="220"/>
      <c r="O11" s="220"/>
      <c r="P11" s="221"/>
      <c r="Q11" s="47"/>
      <c r="R11" s="47"/>
    </row>
    <row r="12" spans="1:18" s="11" customFormat="1" ht="12.75">
      <c r="A12" s="69"/>
      <c r="B12" s="272" t="s">
        <v>2031</v>
      </c>
      <c r="C12" s="219" t="s">
        <v>1472</v>
      </c>
      <c r="D12" s="803"/>
      <c r="E12" s="256">
        <v>2282.2</v>
      </c>
      <c r="F12" s="373">
        <v>50920290</v>
      </c>
      <c r="G12" s="537"/>
      <c r="H12" s="220"/>
      <c r="I12" s="220"/>
      <c r="J12" s="221"/>
      <c r="K12" s="256">
        <v>2282.2</v>
      </c>
      <c r="L12" s="373">
        <v>50920290</v>
      </c>
      <c r="M12" s="537"/>
      <c r="N12" s="220"/>
      <c r="O12" s="220"/>
      <c r="P12" s="221"/>
      <c r="Q12" s="47"/>
      <c r="R12" s="47"/>
    </row>
    <row r="13" spans="1:18" s="11" customFormat="1" ht="12.75">
      <c r="A13" s="69"/>
      <c r="B13" s="272"/>
      <c r="C13" s="219" t="s">
        <v>2065</v>
      </c>
      <c r="D13" s="803"/>
      <c r="E13" s="257"/>
      <c r="F13" s="373">
        <v>0</v>
      </c>
      <c r="G13" s="537"/>
      <c r="H13" s="220"/>
      <c r="I13" s="220"/>
      <c r="J13" s="221"/>
      <c r="K13" s="257"/>
      <c r="L13" s="373">
        <v>0</v>
      </c>
      <c r="M13" s="537"/>
      <c r="N13" s="220"/>
      <c r="O13" s="220"/>
      <c r="P13" s="221"/>
      <c r="Q13" s="47"/>
      <c r="R13" s="47"/>
    </row>
    <row r="14" spans="1:18" s="11" customFormat="1" ht="12.75">
      <c r="A14" s="69"/>
      <c r="B14" s="272" t="s">
        <v>2032</v>
      </c>
      <c r="C14" s="219" t="s">
        <v>1473</v>
      </c>
      <c r="D14" s="803">
        <v>22300</v>
      </c>
      <c r="E14" s="257"/>
      <c r="F14" s="373">
        <v>13297490</v>
      </c>
      <c r="G14" s="537"/>
      <c r="H14" s="220"/>
      <c r="I14" s="220"/>
      <c r="J14" s="221"/>
      <c r="K14" s="257"/>
      <c r="L14" s="373">
        <v>13297490</v>
      </c>
      <c r="M14" s="537"/>
      <c r="N14" s="220"/>
      <c r="O14" s="220"/>
      <c r="P14" s="221"/>
      <c r="Q14" s="47"/>
      <c r="R14" s="47"/>
    </row>
    <row r="15" spans="1:18" s="11" customFormat="1" ht="12.75">
      <c r="A15" s="69"/>
      <c r="B15" s="272"/>
      <c r="C15" s="219" t="s">
        <v>2065</v>
      </c>
      <c r="D15" s="803"/>
      <c r="E15" s="257"/>
      <c r="F15" s="373">
        <v>0</v>
      </c>
      <c r="G15" s="537"/>
      <c r="H15" s="220"/>
      <c r="I15" s="220"/>
      <c r="J15" s="221"/>
      <c r="K15" s="257"/>
      <c r="L15" s="373">
        <v>0</v>
      </c>
      <c r="M15" s="537"/>
      <c r="N15" s="220"/>
      <c r="O15" s="220"/>
      <c r="P15" s="221"/>
      <c r="Q15" s="47"/>
      <c r="R15" s="47"/>
    </row>
    <row r="16" spans="1:18" s="11" customFormat="1" ht="12.75">
      <c r="A16" s="69"/>
      <c r="B16" s="272" t="s">
        <v>2033</v>
      </c>
      <c r="C16" s="219" t="s">
        <v>2066</v>
      </c>
      <c r="D16" s="803">
        <v>320000</v>
      </c>
      <c r="E16" s="257"/>
      <c r="F16" s="373">
        <v>25728000</v>
      </c>
      <c r="G16" s="537"/>
      <c r="H16" s="220"/>
      <c r="I16" s="220"/>
      <c r="J16" s="221"/>
      <c r="K16" s="257"/>
      <c r="L16" s="373">
        <v>25728000</v>
      </c>
      <c r="M16" s="537"/>
      <c r="N16" s="220"/>
      <c r="O16" s="220"/>
      <c r="P16" s="221"/>
      <c r="Q16" s="47"/>
      <c r="R16" s="47"/>
    </row>
    <row r="17" spans="1:18" s="11" customFormat="1" ht="12.75">
      <c r="A17" s="69"/>
      <c r="B17" s="272"/>
      <c r="C17" s="219" t="s">
        <v>2065</v>
      </c>
      <c r="D17" s="803"/>
      <c r="E17" s="257"/>
      <c r="F17" s="373">
        <v>0</v>
      </c>
      <c r="G17" s="537"/>
      <c r="H17" s="220"/>
      <c r="I17" s="220"/>
      <c r="J17" s="221"/>
      <c r="K17" s="257"/>
      <c r="L17" s="373">
        <v>0</v>
      </c>
      <c r="M17" s="537"/>
      <c r="N17" s="220"/>
      <c r="O17" s="220"/>
      <c r="P17" s="221"/>
      <c r="Q17" s="47"/>
      <c r="R17" s="47"/>
    </row>
    <row r="18" spans="1:18" s="11" customFormat="1" ht="12.75">
      <c r="A18" s="69"/>
      <c r="B18" s="272" t="s">
        <v>2067</v>
      </c>
      <c r="C18" s="219" t="s">
        <v>2068</v>
      </c>
      <c r="D18" s="803">
        <v>1</v>
      </c>
      <c r="E18" s="257"/>
      <c r="F18" s="373">
        <v>0</v>
      </c>
      <c r="G18" s="537"/>
      <c r="H18" s="220"/>
      <c r="I18" s="220"/>
      <c r="J18" s="221"/>
      <c r="K18" s="257"/>
      <c r="L18" s="373">
        <v>0</v>
      </c>
      <c r="M18" s="537"/>
      <c r="N18" s="220"/>
      <c r="O18" s="220"/>
      <c r="P18" s="221"/>
      <c r="Q18" s="47"/>
      <c r="R18" s="47"/>
    </row>
    <row r="19" spans="1:18" s="11" customFormat="1" ht="12.75">
      <c r="A19" s="69"/>
      <c r="B19" s="272"/>
      <c r="C19" s="219" t="s">
        <v>2065</v>
      </c>
      <c r="D19" s="803"/>
      <c r="E19" s="257"/>
      <c r="F19" s="373">
        <v>0</v>
      </c>
      <c r="G19" s="537"/>
      <c r="H19" s="220"/>
      <c r="I19" s="220"/>
      <c r="J19" s="221"/>
      <c r="K19" s="257"/>
      <c r="L19" s="373">
        <v>0</v>
      </c>
      <c r="M19" s="537"/>
      <c r="N19" s="220"/>
      <c r="O19" s="220"/>
      <c r="P19" s="221"/>
      <c r="Q19" s="47"/>
      <c r="R19" s="47"/>
    </row>
    <row r="20" spans="1:18" s="11" customFormat="1" ht="12.75">
      <c r="A20" s="69"/>
      <c r="B20" s="272" t="s">
        <v>2034</v>
      </c>
      <c r="C20" s="219" t="s">
        <v>2035</v>
      </c>
      <c r="D20" s="803">
        <v>227000</v>
      </c>
      <c r="E20" s="257"/>
      <c r="F20" s="373">
        <v>11894800</v>
      </c>
      <c r="G20" s="537"/>
      <c r="H20" s="220"/>
      <c r="I20" s="220"/>
      <c r="J20" s="221"/>
      <c r="K20" s="257"/>
      <c r="L20" s="373">
        <v>11894800</v>
      </c>
      <c r="M20" s="537"/>
      <c r="N20" s="220"/>
      <c r="O20" s="220"/>
      <c r="P20" s="221"/>
      <c r="Q20" s="47"/>
      <c r="R20" s="47"/>
    </row>
    <row r="21" spans="1:18" s="11" customFormat="1" ht="12.75">
      <c r="A21" s="69"/>
      <c r="B21" s="267"/>
      <c r="C21" s="219" t="s">
        <v>2065</v>
      </c>
      <c r="D21" s="803"/>
      <c r="E21" s="257"/>
      <c r="F21" s="373">
        <v>0</v>
      </c>
      <c r="G21" s="537"/>
      <c r="H21" s="220"/>
      <c r="I21" s="220"/>
      <c r="J21" s="221"/>
      <c r="K21" s="257"/>
      <c r="L21" s="373">
        <v>0</v>
      </c>
      <c r="M21" s="537"/>
      <c r="N21" s="220"/>
      <c r="O21" s="220"/>
      <c r="P21" s="221"/>
      <c r="Q21" s="47"/>
      <c r="R21" s="47"/>
    </row>
    <row r="22" spans="1:18" s="11" customFormat="1" ht="12.75">
      <c r="A22" s="69"/>
      <c r="B22" s="272" t="s">
        <v>2067</v>
      </c>
      <c r="C22" s="219" t="s">
        <v>2072</v>
      </c>
      <c r="D22" s="803">
        <v>2700</v>
      </c>
      <c r="E22" s="257"/>
      <c r="F22" s="373">
        <v>20587500</v>
      </c>
      <c r="G22" s="537"/>
      <c r="H22" s="220"/>
      <c r="I22" s="220"/>
      <c r="J22" s="221"/>
      <c r="K22" s="257"/>
      <c r="L22" s="373">
        <v>20587500</v>
      </c>
      <c r="M22" s="537"/>
      <c r="N22" s="220"/>
      <c r="O22" s="220"/>
      <c r="P22" s="221"/>
      <c r="Q22" s="47"/>
      <c r="R22" s="47"/>
    </row>
    <row r="23" spans="2:16" ht="12.75">
      <c r="B23" s="267"/>
      <c r="C23" s="219" t="s">
        <v>2065</v>
      </c>
      <c r="D23" s="803"/>
      <c r="E23" s="257"/>
      <c r="F23" s="373">
        <v>0</v>
      </c>
      <c r="G23" s="537"/>
      <c r="H23" s="220"/>
      <c r="I23" s="220"/>
      <c r="J23" s="221"/>
      <c r="K23" s="257"/>
      <c r="L23" s="373">
        <v>0</v>
      </c>
      <c r="M23" s="537"/>
      <c r="N23" s="220"/>
      <c r="O23" s="220"/>
      <c r="P23" s="221"/>
    </row>
    <row r="24" spans="1:18" s="9" customFormat="1" ht="12.75">
      <c r="A24" s="69"/>
      <c r="B24" s="272" t="s">
        <v>2050</v>
      </c>
      <c r="C24" s="222" t="s">
        <v>73</v>
      </c>
      <c r="D24" s="803">
        <v>2550</v>
      </c>
      <c r="E24" s="259"/>
      <c r="F24" s="373">
        <v>2136900</v>
      </c>
      <c r="G24" s="537"/>
      <c r="H24" s="220"/>
      <c r="I24" s="220"/>
      <c r="J24" s="221"/>
      <c r="K24" s="259"/>
      <c r="L24" s="373">
        <v>2136900</v>
      </c>
      <c r="M24" s="537"/>
      <c r="N24" s="220"/>
      <c r="O24" s="220"/>
      <c r="P24" s="221"/>
      <c r="Q24" s="5"/>
      <c r="R24" s="5"/>
    </row>
    <row r="25" spans="1:18" s="9" customFormat="1" ht="12.75">
      <c r="A25" s="69"/>
      <c r="B25" s="272"/>
      <c r="C25" s="219" t="s">
        <v>2065</v>
      </c>
      <c r="D25" s="803"/>
      <c r="E25" s="259"/>
      <c r="F25" s="373">
        <v>0</v>
      </c>
      <c r="G25" s="537"/>
      <c r="H25" s="220"/>
      <c r="I25" s="220"/>
      <c r="J25" s="221"/>
      <c r="K25" s="259"/>
      <c r="L25" s="373">
        <v>0</v>
      </c>
      <c r="M25" s="537"/>
      <c r="N25" s="220"/>
      <c r="O25" s="220"/>
      <c r="P25" s="221"/>
      <c r="Q25" s="5"/>
      <c r="R25" s="5"/>
    </row>
    <row r="26" spans="1:18" s="9" customFormat="1" ht="12.75">
      <c r="A26" s="69"/>
      <c r="B26" s="272" t="s">
        <v>2069</v>
      </c>
      <c r="C26" s="222" t="s">
        <v>2070</v>
      </c>
      <c r="D26" s="804">
        <v>1.55</v>
      </c>
      <c r="E26" s="259"/>
      <c r="F26" s="373">
        <v>2197000</v>
      </c>
      <c r="G26" s="537"/>
      <c r="H26" s="220"/>
      <c r="I26" s="220"/>
      <c r="J26" s="221"/>
      <c r="K26" s="259"/>
      <c r="L26" s="373">
        <v>2197900</v>
      </c>
      <c r="M26" s="537"/>
      <c r="N26" s="220"/>
      <c r="O26" s="220"/>
      <c r="P26" s="221"/>
      <c r="Q26" s="5"/>
      <c r="R26" s="5"/>
    </row>
    <row r="27" spans="1:18" s="9" customFormat="1" ht="12.75">
      <c r="A27" s="69"/>
      <c r="B27" s="267"/>
      <c r="C27" s="219" t="s">
        <v>2065</v>
      </c>
      <c r="D27" s="803"/>
      <c r="E27" s="259"/>
      <c r="F27" s="373">
        <v>0</v>
      </c>
      <c r="G27" s="537"/>
      <c r="H27" s="220"/>
      <c r="I27" s="220"/>
      <c r="J27" s="221"/>
      <c r="K27" s="259"/>
      <c r="L27" s="373">
        <v>0</v>
      </c>
      <c r="M27" s="537"/>
      <c r="N27" s="220"/>
      <c r="O27" s="220"/>
      <c r="P27" s="221"/>
      <c r="Q27" s="5"/>
      <c r="R27" s="5"/>
    </row>
    <row r="28" spans="1:18" s="11" customFormat="1" ht="13.5" thickBot="1">
      <c r="A28" s="69"/>
      <c r="B28" s="580" t="s">
        <v>2071</v>
      </c>
      <c r="C28" s="581" t="s">
        <v>2049</v>
      </c>
      <c r="D28" s="805"/>
      <c r="E28" s="582"/>
      <c r="F28" s="372">
        <v>78658373</v>
      </c>
      <c r="G28" s="538"/>
      <c r="H28" s="583"/>
      <c r="I28" s="232"/>
      <c r="J28" s="528"/>
      <c r="K28" s="582"/>
      <c r="L28" s="372">
        <v>78658373</v>
      </c>
      <c r="M28" s="538"/>
      <c r="N28" s="583"/>
      <c r="O28" s="232"/>
      <c r="P28" s="528"/>
      <c r="Q28" s="47"/>
      <c r="R28" s="47"/>
    </row>
    <row r="29" spans="1:18" s="579" customFormat="1" ht="13.5" thickBot="1">
      <c r="A29" s="180"/>
      <c r="B29" s="584"/>
      <c r="C29" s="585" t="s">
        <v>2073</v>
      </c>
      <c r="D29" s="806"/>
      <c r="E29" s="553"/>
      <c r="F29" s="586">
        <v>101012817</v>
      </c>
      <c r="G29" s="587">
        <f>SUM(F29)</f>
        <v>101012817</v>
      </c>
      <c r="H29" s="588"/>
      <c r="I29" s="588"/>
      <c r="J29" s="589"/>
      <c r="K29" s="553"/>
      <c r="L29" s="586">
        <v>101012817</v>
      </c>
      <c r="M29" s="587">
        <f>SUM(L29)</f>
        <v>101012817</v>
      </c>
      <c r="N29" s="588"/>
      <c r="O29" s="588"/>
      <c r="P29" s="589"/>
      <c r="Q29" s="578"/>
      <c r="R29" s="578"/>
    </row>
    <row r="30" spans="1:18" s="9" customFormat="1" ht="13.5" thickBot="1">
      <c r="A30" s="69"/>
      <c r="B30" s="532"/>
      <c r="C30" s="533" t="s">
        <v>748</v>
      </c>
      <c r="D30" s="806"/>
      <c r="E30" s="541"/>
      <c r="F30" s="376"/>
      <c r="G30" s="245"/>
      <c r="H30" s="244"/>
      <c r="I30" s="244"/>
      <c r="J30" s="529"/>
      <c r="K30" s="541"/>
      <c r="L30" s="376">
        <v>328041</v>
      </c>
      <c r="M30" s="245"/>
      <c r="N30" s="244"/>
      <c r="O30" s="244"/>
      <c r="P30" s="529"/>
      <c r="Q30" s="5"/>
      <c r="R30" s="5"/>
    </row>
    <row r="31" spans="1:18" s="9" customFormat="1" ht="13.5" thickBot="1">
      <c r="A31" s="69"/>
      <c r="B31" s="530"/>
      <c r="C31" s="531" t="s">
        <v>2028</v>
      </c>
      <c r="D31" s="807"/>
      <c r="E31" s="542"/>
      <c r="F31" s="377">
        <f>SUM(F29:F30)</f>
        <v>101012817</v>
      </c>
      <c r="G31" s="554">
        <f>SUM(G29:G30)</f>
        <v>101012817</v>
      </c>
      <c r="H31" s="555">
        <f>SUM(H29:H30)</f>
        <v>0</v>
      </c>
      <c r="I31" s="555">
        <f>SUM(I29:I30)</f>
        <v>0</v>
      </c>
      <c r="J31" s="555">
        <f>SUM(J29:J30)</f>
        <v>0</v>
      </c>
      <c r="K31" s="542"/>
      <c r="L31" s="377">
        <f>SUM(L29:L30)</f>
        <v>101340858</v>
      </c>
      <c r="M31" s="554">
        <f>SUM(M29:M30)</f>
        <v>101012817</v>
      </c>
      <c r="N31" s="555">
        <f>SUM(N29:N30)</f>
        <v>0</v>
      </c>
      <c r="O31" s="555">
        <f>SUM(O29:O30)</f>
        <v>0</v>
      </c>
      <c r="P31" s="555">
        <f>SUM(P29:P30)</f>
        <v>0</v>
      </c>
      <c r="Q31" s="5"/>
      <c r="R31" s="5"/>
    </row>
    <row r="32" spans="1:18" s="9" customFormat="1" ht="13.5" thickBot="1">
      <c r="A32" s="69"/>
      <c r="B32" s="225"/>
      <c r="C32" s="226"/>
      <c r="D32" s="808"/>
      <c r="E32" s="268"/>
      <c r="F32" s="371"/>
      <c r="G32" s="173"/>
      <c r="H32" s="173"/>
      <c r="I32" s="173"/>
      <c r="J32" s="173"/>
      <c r="K32" s="268"/>
      <c r="L32" s="371"/>
      <c r="M32" s="173"/>
      <c r="N32" s="173"/>
      <c r="O32" s="173"/>
      <c r="P32" s="173"/>
      <c r="Q32" s="5"/>
      <c r="R32" s="5"/>
    </row>
    <row r="33" spans="1:18" s="12" customFormat="1" ht="13.5" customHeight="1" thickBot="1">
      <c r="A33" s="181"/>
      <c r="B33" s="480" t="s">
        <v>2036</v>
      </c>
      <c r="C33" s="476" t="s">
        <v>2037</v>
      </c>
      <c r="D33" s="801"/>
      <c r="E33" s="472"/>
      <c r="F33" s="477"/>
      <c r="G33" s="478"/>
      <c r="H33" s="478"/>
      <c r="I33" s="478"/>
      <c r="J33" s="479"/>
      <c r="K33" s="472"/>
      <c r="L33" s="477"/>
      <c r="M33" s="478"/>
      <c r="N33" s="478"/>
      <c r="O33" s="478"/>
      <c r="P33" s="479"/>
      <c r="Q33" s="48"/>
      <c r="R33" s="48"/>
    </row>
    <row r="34" spans="1:18" s="11" customFormat="1" ht="12.75">
      <c r="A34" s="69"/>
      <c r="B34" s="273" t="s">
        <v>2038</v>
      </c>
      <c r="C34" s="228" t="s">
        <v>2039</v>
      </c>
      <c r="D34" s="809"/>
      <c r="E34" s="269"/>
      <c r="F34" s="540"/>
      <c r="G34" s="543"/>
      <c r="H34" s="217"/>
      <c r="I34" s="217"/>
      <c r="J34" s="218"/>
      <c r="K34" s="269"/>
      <c r="L34" s="540"/>
      <c r="M34" s="543"/>
      <c r="N34" s="217"/>
      <c r="O34" s="217"/>
      <c r="P34" s="218"/>
      <c r="Q34" s="47"/>
      <c r="R34" s="47"/>
    </row>
    <row r="35" spans="1:18" s="11" customFormat="1" ht="12.75">
      <c r="A35" s="69"/>
      <c r="B35" s="273" t="s">
        <v>2074</v>
      </c>
      <c r="C35" s="228" t="s">
        <v>2051</v>
      </c>
      <c r="D35" s="802">
        <v>4308000</v>
      </c>
      <c r="E35" s="258">
        <v>15.6</v>
      </c>
      <c r="F35" s="373">
        <f>SUM(D35*E35)/12*8</f>
        <v>44803200</v>
      </c>
      <c r="G35" s="544"/>
      <c r="H35" s="223">
        <f>SUM(F35)</f>
        <v>44803200</v>
      </c>
      <c r="I35" s="220"/>
      <c r="J35" s="221"/>
      <c r="K35" s="258">
        <v>15.5</v>
      </c>
      <c r="L35" s="373">
        <f>SUM(D35*K35)/12*8</f>
        <v>44516000</v>
      </c>
      <c r="M35" s="544"/>
      <c r="N35" s="223">
        <f>SUM(L35)</f>
        <v>44516000</v>
      </c>
      <c r="O35" s="220"/>
      <c r="P35" s="221"/>
      <c r="Q35" s="2186">
        <f>SUM(L35-F35)</f>
        <v>-287200</v>
      </c>
      <c r="R35" s="47"/>
    </row>
    <row r="36" spans="1:18" s="11" customFormat="1" ht="12.75">
      <c r="A36" s="69"/>
      <c r="B36" s="273" t="s">
        <v>2076</v>
      </c>
      <c r="C36" s="228" t="s">
        <v>2052</v>
      </c>
      <c r="D36" s="802">
        <v>1800000</v>
      </c>
      <c r="E36" s="259">
        <v>9</v>
      </c>
      <c r="F36" s="373">
        <f>SUM(D36*E36)/12*8</f>
        <v>10800000</v>
      </c>
      <c r="G36" s="544"/>
      <c r="H36" s="223">
        <f aca="true" t="shared" si="0" ref="H36:H48">SUM(F36)</f>
        <v>10800000</v>
      </c>
      <c r="I36" s="220"/>
      <c r="J36" s="221"/>
      <c r="K36" s="259">
        <v>9</v>
      </c>
      <c r="L36" s="373">
        <v>10800000</v>
      </c>
      <c r="M36" s="544"/>
      <c r="N36" s="223">
        <f aca="true" t="shared" si="1" ref="N36:N48">SUM(L36)</f>
        <v>10800000</v>
      </c>
      <c r="O36" s="220"/>
      <c r="P36" s="221"/>
      <c r="Q36" s="2186">
        <f aca="true" t="shared" si="2" ref="Q36:Q46">SUM(L36-F36)</f>
        <v>0</v>
      </c>
      <c r="R36" s="47"/>
    </row>
    <row r="37" spans="1:18" s="11" customFormat="1" ht="12.75">
      <c r="A37" s="69"/>
      <c r="B37" s="273" t="s">
        <v>2075</v>
      </c>
      <c r="C37" s="228" t="s">
        <v>2053</v>
      </c>
      <c r="D37" s="802"/>
      <c r="E37" s="258">
        <v>15.7</v>
      </c>
      <c r="F37" s="373">
        <v>22545200</v>
      </c>
      <c r="G37" s="544"/>
      <c r="H37" s="223">
        <f t="shared" si="0"/>
        <v>22545200</v>
      </c>
      <c r="I37" s="220"/>
      <c r="J37" s="221"/>
      <c r="K37" s="258">
        <v>18</v>
      </c>
      <c r="L37" s="373">
        <f>SUM(D35*K37)/12*4</f>
        <v>25848000</v>
      </c>
      <c r="M37" s="544"/>
      <c r="N37" s="223">
        <f t="shared" si="1"/>
        <v>25848000</v>
      </c>
      <c r="O37" s="220"/>
      <c r="P37" s="221"/>
      <c r="Q37" s="2186">
        <f t="shared" si="2"/>
        <v>3302800</v>
      </c>
      <c r="R37" s="47"/>
    </row>
    <row r="38" spans="1:18" s="11" customFormat="1" ht="12.75">
      <c r="A38" s="69"/>
      <c r="B38" s="273" t="s">
        <v>2078</v>
      </c>
      <c r="C38" s="228" t="s">
        <v>2079</v>
      </c>
      <c r="D38" s="802">
        <v>35000</v>
      </c>
      <c r="E38" s="258">
        <v>15.7</v>
      </c>
      <c r="F38" s="373">
        <f>SUM(D38*E38)</f>
        <v>549500</v>
      </c>
      <c r="G38" s="544"/>
      <c r="H38" s="223">
        <f t="shared" si="0"/>
        <v>549500</v>
      </c>
      <c r="I38" s="220"/>
      <c r="J38" s="221"/>
      <c r="K38" s="258">
        <v>18</v>
      </c>
      <c r="L38" s="373">
        <f>SUM(D38*K38)</f>
        <v>630000</v>
      </c>
      <c r="M38" s="544"/>
      <c r="N38" s="223">
        <f t="shared" si="1"/>
        <v>630000</v>
      </c>
      <c r="O38" s="220"/>
      <c r="P38" s="221"/>
      <c r="Q38" s="2186">
        <f t="shared" si="2"/>
        <v>80500</v>
      </c>
      <c r="R38" s="47"/>
    </row>
    <row r="39" spans="1:18" s="11" customFormat="1" ht="12.75">
      <c r="A39" s="69"/>
      <c r="B39" s="273" t="s">
        <v>2077</v>
      </c>
      <c r="C39" s="228" t="s">
        <v>2080</v>
      </c>
      <c r="D39" s="802">
        <v>70000</v>
      </c>
      <c r="E39" s="259">
        <v>9</v>
      </c>
      <c r="F39" s="373">
        <v>5400000</v>
      </c>
      <c r="G39" s="544"/>
      <c r="H39" s="223">
        <f t="shared" si="0"/>
        <v>5400000</v>
      </c>
      <c r="I39" s="220"/>
      <c r="J39" s="221"/>
      <c r="K39" s="259">
        <v>9</v>
      </c>
      <c r="L39" s="373">
        <v>5400000</v>
      </c>
      <c r="M39" s="544"/>
      <c r="N39" s="223">
        <f t="shared" si="1"/>
        <v>5400000</v>
      </c>
      <c r="O39" s="220"/>
      <c r="P39" s="221"/>
      <c r="Q39" s="2186">
        <f t="shared" si="2"/>
        <v>0</v>
      </c>
      <c r="R39" s="47"/>
    </row>
    <row r="40" spans="1:18" s="11" customFormat="1" ht="12.75">
      <c r="A40" s="69"/>
      <c r="B40" s="274" t="s">
        <v>2081</v>
      </c>
      <c r="C40" s="228" t="s">
        <v>2083</v>
      </c>
      <c r="D40" s="802">
        <v>80000</v>
      </c>
      <c r="E40" s="260">
        <v>15</v>
      </c>
      <c r="F40" s="373">
        <f>SUM(D40*E40)/12*8</f>
        <v>800000</v>
      </c>
      <c r="G40" s="545"/>
      <c r="H40" s="223">
        <f t="shared" si="0"/>
        <v>800000</v>
      </c>
      <c r="I40" s="220"/>
      <c r="J40" s="221"/>
      <c r="K40" s="260">
        <v>16</v>
      </c>
      <c r="L40" s="373">
        <v>853333</v>
      </c>
      <c r="M40" s="545"/>
      <c r="N40" s="223">
        <f t="shared" si="1"/>
        <v>853333</v>
      </c>
      <c r="O40" s="220"/>
      <c r="P40" s="221"/>
      <c r="Q40" s="2186">
        <f t="shared" si="2"/>
        <v>53333</v>
      </c>
      <c r="R40" s="47"/>
    </row>
    <row r="41" spans="1:18" s="11" customFormat="1" ht="12.75">
      <c r="A41" s="69"/>
      <c r="B41" s="274" t="s">
        <v>2085</v>
      </c>
      <c r="C41" s="228" t="s">
        <v>2063</v>
      </c>
      <c r="D41" s="802">
        <v>80000</v>
      </c>
      <c r="E41" s="259">
        <v>166</v>
      </c>
      <c r="F41" s="373">
        <f>SUM(D41*E41)/12*8</f>
        <v>8853333.333333334</v>
      </c>
      <c r="G41" s="544"/>
      <c r="H41" s="223">
        <f t="shared" si="0"/>
        <v>8853333.333333334</v>
      </c>
      <c r="I41" s="220"/>
      <c r="J41" s="221"/>
      <c r="K41" s="259">
        <v>165</v>
      </c>
      <c r="L41" s="373">
        <f>SUM(D41*K41)/12*8</f>
        <v>8800000</v>
      </c>
      <c r="M41" s="544"/>
      <c r="N41" s="223">
        <f t="shared" si="1"/>
        <v>8800000</v>
      </c>
      <c r="O41" s="220"/>
      <c r="P41" s="221"/>
      <c r="Q41" s="2186">
        <f t="shared" si="2"/>
        <v>-53333.333333333954</v>
      </c>
      <c r="R41" s="47"/>
    </row>
    <row r="42" spans="1:18" s="11" customFormat="1" ht="12.75">
      <c r="A42" s="69"/>
      <c r="B42" s="274" t="s">
        <v>2082</v>
      </c>
      <c r="C42" s="228" t="s">
        <v>2086</v>
      </c>
      <c r="D42" s="802">
        <v>80000</v>
      </c>
      <c r="E42" s="259">
        <v>15</v>
      </c>
      <c r="F42" s="373">
        <f>SUM(D42*E42)/12*4</f>
        <v>400000</v>
      </c>
      <c r="G42" s="544"/>
      <c r="H42" s="223">
        <f t="shared" si="0"/>
        <v>400000</v>
      </c>
      <c r="I42" s="220"/>
      <c r="J42" s="221"/>
      <c r="K42" s="259">
        <v>21</v>
      </c>
      <c r="L42" s="373">
        <f>SUM(D42*K42)/12*4</f>
        <v>560000</v>
      </c>
      <c r="M42" s="544"/>
      <c r="N42" s="223">
        <f t="shared" si="1"/>
        <v>560000</v>
      </c>
      <c r="O42" s="220"/>
      <c r="P42" s="221"/>
      <c r="Q42" s="2186">
        <f t="shared" si="2"/>
        <v>160000</v>
      </c>
      <c r="R42" s="47"/>
    </row>
    <row r="43" spans="1:18" s="11" customFormat="1" ht="12.75">
      <c r="A43" s="69"/>
      <c r="B43" s="274" t="s">
        <v>2084</v>
      </c>
      <c r="C43" s="228" t="s">
        <v>2064</v>
      </c>
      <c r="D43" s="802">
        <v>80000</v>
      </c>
      <c r="E43" s="259">
        <v>166</v>
      </c>
      <c r="F43" s="373">
        <f>SUM(D43*E43)/12*4</f>
        <v>4426666.666666667</v>
      </c>
      <c r="G43" s="544"/>
      <c r="H43" s="223">
        <f t="shared" si="0"/>
        <v>4426666.666666667</v>
      </c>
      <c r="I43" s="220"/>
      <c r="J43" s="221"/>
      <c r="K43" s="259">
        <v>182</v>
      </c>
      <c r="L43" s="373">
        <v>4853333</v>
      </c>
      <c r="M43" s="544"/>
      <c r="N43" s="223">
        <f t="shared" si="1"/>
        <v>4853333</v>
      </c>
      <c r="O43" s="220"/>
      <c r="P43" s="221"/>
      <c r="Q43" s="2186">
        <f t="shared" si="2"/>
        <v>426666.333333333</v>
      </c>
      <c r="R43" s="47"/>
    </row>
    <row r="44" spans="1:18" s="11" customFormat="1" ht="12.75">
      <c r="A44" s="69"/>
      <c r="B44" s="275" t="s">
        <v>516</v>
      </c>
      <c r="C44" s="231" t="s">
        <v>517</v>
      </c>
      <c r="D44" s="805"/>
      <c r="E44" s="261"/>
      <c r="F44" s="373">
        <f>SUM(D44*E44)</f>
        <v>0</v>
      </c>
      <c r="G44" s="503"/>
      <c r="H44" s="223">
        <f t="shared" si="0"/>
        <v>0</v>
      </c>
      <c r="I44" s="232"/>
      <c r="J44" s="233"/>
      <c r="K44" s="261"/>
      <c r="L44" s="372"/>
      <c r="M44" s="503"/>
      <c r="N44" s="223">
        <f t="shared" si="1"/>
        <v>0</v>
      </c>
      <c r="O44" s="232"/>
      <c r="P44" s="233"/>
      <c r="Q44" s="2186">
        <f t="shared" si="2"/>
        <v>0</v>
      </c>
      <c r="R44" s="47"/>
    </row>
    <row r="45" spans="1:18" s="11" customFormat="1" ht="12.75">
      <c r="A45" s="69"/>
      <c r="B45" s="274" t="s">
        <v>2163</v>
      </c>
      <c r="C45" s="234" t="s">
        <v>1880</v>
      </c>
      <c r="D45" s="803">
        <v>384000</v>
      </c>
      <c r="E45" s="547">
        <v>0</v>
      </c>
      <c r="F45" s="373">
        <f>SUM(D45*E45)</f>
        <v>0</v>
      </c>
      <c r="G45" s="544"/>
      <c r="H45" s="223">
        <f t="shared" si="0"/>
        <v>0</v>
      </c>
      <c r="I45" s="220"/>
      <c r="J45" s="235"/>
      <c r="K45" s="547">
        <v>0</v>
      </c>
      <c r="L45" s="373">
        <v>0</v>
      </c>
      <c r="M45" s="544"/>
      <c r="N45" s="223">
        <f t="shared" si="1"/>
        <v>0</v>
      </c>
      <c r="O45" s="220"/>
      <c r="P45" s="235"/>
      <c r="Q45" s="2186">
        <f t="shared" si="2"/>
        <v>0</v>
      </c>
      <c r="R45" s="47"/>
    </row>
    <row r="46" spans="1:18" s="11" customFormat="1" ht="13.5" thickBot="1">
      <c r="A46" s="69"/>
      <c r="B46" s="276" t="s">
        <v>2164</v>
      </c>
      <c r="C46" s="236" t="s">
        <v>1879</v>
      </c>
      <c r="D46" s="810">
        <v>352000</v>
      </c>
      <c r="E46" s="548">
        <v>3</v>
      </c>
      <c r="F46" s="374">
        <f>SUM(D46*E46)</f>
        <v>1056000</v>
      </c>
      <c r="G46" s="546"/>
      <c r="H46" s="238">
        <f>SUM(F46)</f>
        <v>1056000</v>
      </c>
      <c r="I46" s="224"/>
      <c r="J46" s="237"/>
      <c r="K46" s="548">
        <v>3</v>
      </c>
      <c r="L46" s="374">
        <v>1056000</v>
      </c>
      <c r="M46" s="546"/>
      <c r="N46" s="238">
        <f>SUM(L46)</f>
        <v>1056000</v>
      </c>
      <c r="O46" s="224"/>
      <c r="P46" s="237"/>
      <c r="Q46" s="2186">
        <f t="shared" si="2"/>
        <v>0</v>
      </c>
      <c r="R46" s="47"/>
    </row>
    <row r="47" spans="1:18" s="11" customFormat="1" ht="13.5" thickBot="1">
      <c r="A47" s="69"/>
      <c r="B47" s="276" t="s">
        <v>2164</v>
      </c>
      <c r="C47" s="236" t="s">
        <v>1881</v>
      </c>
      <c r="D47" s="810">
        <v>1402910</v>
      </c>
      <c r="E47" s="548"/>
      <c r="F47" s="376">
        <f>SUM(D47*E47)</f>
        <v>0</v>
      </c>
      <c r="G47" s="546"/>
      <c r="H47" s="238">
        <f>SUM(F47)</f>
        <v>0</v>
      </c>
      <c r="I47" s="224"/>
      <c r="J47" s="237"/>
      <c r="K47" s="1189">
        <v>0.4</v>
      </c>
      <c r="L47" s="374">
        <f>SUM(D47*K47)</f>
        <v>561164</v>
      </c>
      <c r="M47" s="546"/>
      <c r="N47" s="238">
        <f>SUM(L47)</f>
        <v>561164</v>
      </c>
      <c r="O47" s="224"/>
      <c r="P47" s="237"/>
      <c r="Q47" s="47"/>
      <c r="R47" s="47"/>
    </row>
    <row r="48" spans="1:18" s="11" customFormat="1" ht="13.5" thickBot="1">
      <c r="A48" s="69"/>
      <c r="B48" s="276" t="s">
        <v>2164</v>
      </c>
      <c r="C48" s="236" t="s">
        <v>1882</v>
      </c>
      <c r="D48" s="810">
        <v>1286000</v>
      </c>
      <c r="E48" s="548"/>
      <c r="F48" s="1219"/>
      <c r="G48" s="546"/>
      <c r="H48" s="238">
        <f t="shared" si="0"/>
        <v>0</v>
      </c>
      <c r="I48" s="224"/>
      <c r="J48" s="237"/>
      <c r="K48" s="548">
        <v>0</v>
      </c>
      <c r="L48" s="374">
        <v>0</v>
      </c>
      <c r="M48" s="546"/>
      <c r="N48" s="238">
        <f t="shared" si="1"/>
        <v>0</v>
      </c>
      <c r="O48" s="224"/>
      <c r="P48" s="237"/>
      <c r="Q48" s="47"/>
      <c r="R48" s="47"/>
    </row>
    <row r="49" spans="1:18" s="11" customFormat="1" ht="13.5" thickBot="1">
      <c r="A49" s="69"/>
      <c r="B49" s="253"/>
      <c r="C49" s="476" t="s">
        <v>747</v>
      </c>
      <c r="D49" s="801"/>
      <c r="E49" s="549"/>
      <c r="F49" s="252">
        <f>SUM(F34:F48)</f>
        <v>99633900</v>
      </c>
      <c r="G49" s="251">
        <f>SUM(G34:G48)</f>
        <v>0</v>
      </c>
      <c r="H49" s="251">
        <f>SUM(H34:H48)</f>
        <v>99633900</v>
      </c>
      <c r="I49" s="251">
        <f>SUM(I34:I48)</f>
        <v>0</v>
      </c>
      <c r="J49" s="252">
        <f>SUM(J34:J48)</f>
        <v>0</v>
      </c>
      <c r="K49" s="549"/>
      <c r="L49" s="252">
        <f>SUM(L34:L48)</f>
        <v>103877830</v>
      </c>
      <c r="M49" s="251">
        <f>SUM(M34:M48)</f>
        <v>0</v>
      </c>
      <c r="N49" s="251">
        <f>SUM(N34:N48)</f>
        <v>103877830</v>
      </c>
      <c r="O49" s="251">
        <f>SUM(O34:O48)</f>
        <v>0</v>
      </c>
      <c r="P49" s="252">
        <f>SUM(P34:P48)</f>
        <v>0</v>
      </c>
      <c r="Q49" s="47"/>
      <c r="R49" s="47"/>
    </row>
    <row r="50" spans="1:18" s="11" customFormat="1" ht="13.5" thickBot="1">
      <c r="A50" s="69"/>
      <c r="B50" s="226"/>
      <c r="C50" s="239"/>
      <c r="D50" s="808"/>
      <c r="E50" s="268"/>
      <c r="F50" s="371"/>
      <c r="G50" s="173"/>
      <c r="H50" s="173"/>
      <c r="I50" s="173"/>
      <c r="J50" s="173"/>
      <c r="K50" s="268"/>
      <c r="L50" s="371"/>
      <c r="M50" s="173"/>
      <c r="N50" s="173"/>
      <c r="O50" s="173"/>
      <c r="P50" s="173"/>
      <c r="Q50" s="47"/>
      <c r="R50" s="47"/>
    </row>
    <row r="51" spans="1:18" s="9" customFormat="1" ht="13.5" customHeight="1" thickBot="1">
      <c r="A51" s="69"/>
      <c r="B51" s="481" t="s">
        <v>2040</v>
      </c>
      <c r="C51" s="476" t="s">
        <v>2041</v>
      </c>
      <c r="D51" s="801"/>
      <c r="E51" s="472"/>
      <c r="F51" s="477"/>
      <c r="G51" s="482"/>
      <c r="H51" s="482"/>
      <c r="I51" s="482"/>
      <c r="J51" s="483"/>
      <c r="K51" s="472"/>
      <c r="L51" s="477"/>
      <c r="M51" s="482"/>
      <c r="N51" s="482"/>
      <c r="O51" s="482"/>
      <c r="P51" s="483"/>
      <c r="Q51" s="5"/>
      <c r="R51" s="5"/>
    </row>
    <row r="52" spans="1:18" s="11" customFormat="1" ht="12.75">
      <c r="A52" s="69"/>
      <c r="B52" s="273" t="s">
        <v>2054</v>
      </c>
      <c r="C52" s="228" t="s">
        <v>2087</v>
      </c>
      <c r="D52" s="802"/>
      <c r="E52" s="269"/>
      <c r="F52" s="540">
        <v>12220980</v>
      </c>
      <c r="G52" s="536">
        <f>SUM(F52)</f>
        <v>12220980</v>
      </c>
      <c r="H52" s="229"/>
      <c r="I52" s="229"/>
      <c r="J52" s="230"/>
      <c r="K52" s="269"/>
      <c r="L52" s="540">
        <v>12220980</v>
      </c>
      <c r="M52" s="536">
        <f>SUM(L52)</f>
        <v>12220980</v>
      </c>
      <c r="N52" s="229"/>
      <c r="O52" s="229"/>
      <c r="P52" s="230"/>
      <c r="Q52" s="47"/>
      <c r="R52" s="47"/>
    </row>
    <row r="53" spans="1:18" s="9" customFormat="1" ht="12.75">
      <c r="A53" s="69"/>
      <c r="B53" s="274" t="s">
        <v>2088</v>
      </c>
      <c r="C53" s="222" t="s">
        <v>1342</v>
      </c>
      <c r="D53" s="803">
        <v>3013060</v>
      </c>
      <c r="E53" s="262"/>
      <c r="F53" s="373"/>
      <c r="G53" s="537"/>
      <c r="H53" s="220"/>
      <c r="I53" s="223">
        <f>SUM(F53)</f>
        <v>0</v>
      </c>
      <c r="J53" s="221"/>
      <c r="K53" s="262"/>
      <c r="L53" s="373"/>
      <c r="M53" s="537"/>
      <c r="N53" s="220"/>
      <c r="O53" s="223">
        <f>SUM(L53)</f>
        <v>0</v>
      </c>
      <c r="P53" s="221"/>
      <c r="Q53" s="5"/>
      <c r="R53" s="5"/>
    </row>
    <row r="54" spans="1:18" s="9" customFormat="1" ht="12.75">
      <c r="A54" s="69"/>
      <c r="B54" s="274" t="s">
        <v>2089</v>
      </c>
      <c r="C54" s="222" t="s">
        <v>74</v>
      </c>
      <c r="D54" s="803">
        <v>3013060</v>
      </c>
      <c r="E54" s="262"/>
      <c r="F54" s="373"/>
      <c r="G54" s="537"/>
      <c r="H54" s="220"/>
      <c r="I54" s="223">
        <f aca="true" t="shared" si="3" ref="I54:I60">SUM(F54)</f>
        <v>0</v>
      </c>
      <c r="J54" s="221"/>
      <c r="K54" s="262"/>
      <c r="L54" s="373"/>
      <c r="M54" s="537"/>
      <c r="N54" s="220"/>
      <c r="O54" s="223">
        <f aca="true" t="shared" si="4" ref="O54:O60">SUM(L54)</f>
        <v>0</v>
      </c>
      <c r="P54" s="221"/>
      <c r="Q54" s="5"/>
      <c r="R54" s="5"/>
    </row>
    <row r="55" spans="1:18" s="9" customFormat="1" ht="12.75">
      <c r="A55" s="69"/>
      <c r="B55" s="274" t="s">
        <v>2165</v>
      </c>
      <c r="C55" s="222" t="s">
        <v>2162</v>
      </c>
      <c r="D55" s="803">
        <v>3000000</v>
      </c>
      <c r="E55" s="258">
        <v>1.5</v>
      </c>
      <c r="F55" s="373">
        <v>4500000</v>
      </c>
      <c r="G55" s="537"/>
      <c r="H55" s="220"/>
      <c r="I55" s="223">
        <f t="shared" si="3"/>
        <v>4500000</v>
      </c>
      <c r="J55" s="221"/>
      <c r="K55" s="258">
        <v>1.5</v>
      </c>
      <c r="L55" s="373">
        <v>4500000</v>
      </c>
      <c r="M55" s="537"/>
      <c r="N55" s="220"/>
      <c r="O55" s="223">
        <f t="shared" si="4"/>
        <v>4500000</v>
      </c>
      <c r="P55" s="221"/>
      <c r="Q55" s="2186">
        <f>SUM(L55-F55)</f>
        <v>0</v>
      </c>
      <c r="R55" s="5"/>
    </row>
    <row r="56" spans="1:18" s="9" customFormat="1" ht="12.75">
      <c r="A56" s="69"/>
      <c r="B56" s="274" t="s">
        <v>2090</v>
      </c>
      <c r="C56" s="222" t="s">
        <v>75</v>
      </c>
      <c r="D56" s="803">
        <v>55360</v>
      </c>
      <c r="E56" s="263">
        <v>41</v>
      </c>
      <c r="F56" s="373">
        <v>2269760</v>
      </c>
      <c r="G56" s="537"/>
      <c r="H56" s="220"/>
      <c r="I56" s="223">
        <f t="shared" si="3"/>
        <v>2269760</v>
      </c>
      <c r="J56" s="221"/>
      <c r="K56" s="263">
        <v>40</v>
      </c>
      <c r="L56" s="373">
        <f aca="true" t="shared" si="5" ref="L56:L63">SUM(D56*K56)</f>
        <v>2214400</v>
      </c>
      <c r="M56" s="537"/>
      <c r="N56" s="220"/>
      <c r="O56" s="223">
        <f t="shared" si="4"/>
        <v>2214400</v>
      </c>
      <c r="P56" s="221"/>
      <c r="Q56" s="2186">
        <f aca="true" t="shared" si="6" ref="Q56:Q66">SUM(L56-F56)</f>
        <v>-55360</v>
      </c>
      <c r="R56" s="5"/>
    </row>
    <row r="57" spans="1:18" s="9" customFormat="1" ht="12.75">
      <c r="A57" s="69"/>
      <c r="B57" s="274" t="s">
        <v>2091</v>
      </c>
      <c r="C57" s="222" t="s">
        <v>76</v>
      </c>
      <c r="D57" s="803">
        <v>145000</v>
      </c>
      <c r="E57" s="263">
        <v>43</v>
      </c>
      <c r="F57" s="373">
        <v>6235000</v>
      </c>
      <c r="G57" s="537"/>
      <c r="H57" s="220"/>
      <c r="I57" s="223">
        <f t="shared" si="3"/>
        <v>6235000</v>
      </c>
      <c r="J57" s="221"/>
      <c r="K57" s="263">
        <v>41</v>
      </c>
      <c r="L57" s="373">
        <f t="shared" si="5"/>
        <v>5945000</v>
      </c>
      <c r="M57" s="537"/>
      <c r="N57" s="220"/>
      <c r="O57" s="223">
        <f t="shared" si="4"/>
        <v>5945000</v>
      </c>
      <c r="P57" s="221"/>
      <c r="Q57" s="2186">
        <f t="shared" si="6"/>
        <v>-290000</v>
      </c>
      <c r="R57" s="5"/>
    </row>
    <row r="58" spans="1:18" s="9" customFormat="1" ht="12.75">
      <c r="A58" s="69"/>
      <c r="B58" s="274" t="s">
        <v>2092</v>
      </c>
      <c r="C58" s="222" t="s">
        <v>2000</v>
      </c>
      <c r="D58" s="803">
        <v>2500000</v>
      </c>
      <c r="E58" s="263">
        <v>2</v>
      </c>
      <c r="F58" s="373">
        <v>5000000</v>
      </c>
      <c r="G58" s="537"/>
      <c r="H58" s="220"/>
      <c r="I58" s="223">
        <f t="shared" si="3"/>
        <v>5000000</v>
      </c>
      <c r="J58" s="221"/>
      <c r="K58" s="263">
        <v>2</v>
      </c>
      <c r="L58" s="373">
        <f t="shared" si="5"/>
        <v>5000000</v>
      </c>
      <c r="M58" s="537"/>
      <c r="N58" s="220"/>
      <c r="O58" s="223">
        <f t="shared" si="4"/>
        <v>5000000</v>
      </c>
      <c r="P58" s="221"/>
      <c r="Q58" s="2186">
        <f t="shared" si="6"/>
        <v>0</v>
      </c>
      <c r="R58" s="5"/>
    </row>
    <row r="59" spans="1:18" s="9" customFormat="1" ht="12.75">
      <c r="A59" s="69"/>
      <c r="B59" s="274" t="s">
        <v>2093</v>
      </c>
      <c r="C59" s="222" t="s">
        <v>2001</v>
      </c>
      <c r="D59" s="803">
        <v>109000</v>
      </c>
      <c r="E59" s="263">
        <v>55</v>
      </c>
      <c r="F59" s="373">
        <v>5995000</v>
      </c>
      <c r="G59" s="537"/>
      <c r="H59" s="220"/>
      <c r="I59" s="223">
        <f t="shared" si="3"/>
        <v>5995000</v>
      </c>
      <c r="J59" s="221"/>
      <c r="K59" s="263">
        <v>53</v>
      </c>
      <c r="L59" s="373">
        <f t="shared" si="5"/>
        <v>5777000</v>
      </c>
      <c r="M59" s="537"/>
      <c r="N59" s="220"/>
      <c r="O59" s="223">
        <f t="shared" si="4"/>
        <v>5777000</v>
      </c>
      <c r="P59" s="221"/>
      <c r="Q59" s="2186">
        <f t="shared" si="6"/>
        <v>-218000</v>
      </c>
      <c r="R59" s="5"/>
    </row>
    <row r="60" spans="1:18" s="9" customFormat="1" ht="12.75">
      <c r="A60" s="69"/>
      <c r="B60" s="274" t="s">
        <v>2094</v>
      </c>
      <c r="C60" s="222" t="s">
        <v>2095</v>
      </c>
      <c r="D60" s="803">
        <v>500000</v>
      </c>
      <c r="E60" s="263">
        <v>9</v>
      </c>
      <c r="F60" s="373">
        <v>4500000</v>
      </c>
      <c r="G60" s="537"/>
      <c r="H60" s="220"/>
      <c r="I60" s="223">
        <f t="shared" si="3"/>
        <v>4500000</v>
      </c>
      <c r="J60" s="221"/>
      <c r="K60" s="263">
        <v>12</v>
      </c>
      <c r="L60" s="373">
        <f t="shared" si="5"/>
        <v>6000000</v>
      </c>
      <c r="M60" s="537"/>
      <c r="N60" s="220"/>
      <c r="O60" s="223">
        <f t="shared" si="4"/>
        <v>6000000</v>
      </c>
      <c r="P60" s="221"/>
      <c r="Q60" s="2186">
        <f t="shared" si="6"/>
        <v>1500000</v>
      </c>
      <c r="R60" s="5"/>
    </row>
    <row r="61" spans="1:18" s="9" customFormat="1" ht="12.75">
      <c r="A61" s="69"/>
      <c r="B61" s="274" t="s">
        <v>2096</v>
      </c>
      <c r="C61" s="222" t="s">
        <v>2002</v>
      </c>
      <c r="D61" s="803">
        <v>494100</v>
      </c>
      <c r="E61" s="263">
        <v>26</v>
      </c>
      <c r="F61" s="373">
        <v>12352500</v>
      </c>
      <c r="G61" s="537"/>
      <c r="H61" s="223">
        <f>SUM(F61)</f>
        <v>12352500</v>
      </c>
      <c r="I61" s="220"/>
      <c r="J61" s="221"/>
      <c r="K61" s="263">
        <v>26</v>
      </c>
      <c r="L61" s="373">
        <f t="shared" si="5"/>
        <v>12846600</v>
      </c>
      <c r="M61" s="537"/>
      <c r="N61" s="223">
        <f>SUM(L61)</f>
        <v>12846600</v>
      </c>
      <c r="O61" s="220"/>
      <c r="P61" s="221"/>
      <c r="Q61" s="2186">
        <f t="shared" si="6"/>
        <v>494100</v>
      </c>
      <c r="R61" s="5"/>
    </row>
    <row r="62" spans="1:18" s="9" customFormat="1" ht="12.75">
      <c r="A62" s="69"/>
      <c r="B62" s="274" t="s">
        <v>1883</v>
      </c>
      <c r="C62" s="222" t="s">
        <v>2002</v>
      </c>
      <c r="D62" s="803">
        <v>518805</v>
      </c>
      <c r="E62" s="263">
        <v>0</v>
      </c>
      <c r="F62" s="373">
        <f>SUM(D62*E62)</f>
        <v>0</v>
      </c>
      <c r="G62" s="537"/>
      <c r="H62" s="223">
        <f>SUM(F62)</f>
        <v>0</v>
      </c>
      <c r="I62" s="220"/>
      <c r="J62" s="221"/>
      <c r="K62" s="263">
        <v>1</v>
      </c>
      <c r="L62" s="373">
        <f t="shared" si="5"/>
        <v>518805</v>
      </c>
      <c r="M62" s="537"/>
      <c r="N62" s="223">
        <f>SUM(L62)</f>
        <v>518805</v>
      </c>
      <c r="O62" s="220"/>
      <c r="P62" s="221"/>
      <c r="Q62" s="2186">
        <f t="shared" si="6"/>
        <v>518805</v>
      </c>
      <c r="R62" s="5"/>
    </row>
    <row r="63" spans="1:18" s="9" customFormat="1" ht="12.75">
      <c r="A63" s="69"/>
      <c r="B63" s="277" t="s">
        <v>2128</v>
      </c>
      <c r="C63" s="240" t="s">
        <v>2098</v>
      </c>
      <c r="D63" s="811">
        <v>1632000</v>
      </c>
      <c r="E63" s="264">
        <v>5.04</v>
      </c>
      <c r="F63" s="373">
        <v>8372160</v>
      </c>
      <c r="G63" s="550"/>
      <c r="H63" s="223">
        <f>SUM(F63)</f>
        <v>8372160</v>
      </c>
      <c r="I63" s="220"/>
      <c r="J63" s="221"/>
      <c r="K63" s="264">
        <v>5.43</v>
      </c>
      <c r="L63" s="373">
        <f t="shared" si="5"/>
        <v>8861760</v>
      </c>
      <c r="M63" s="537"/>
      <c r="N63" s="223">
        <f>SUM(L63)</f>
        <v>8861760</v>
      </c>
      <c r="O63" s="220"/>
      <c r="P63" s="221"/>
      <c r="Q63" s="2186">
        <f t="shared" si="6"/>
        <v>489600</v>
      </c>
      <c r="R63" s="5"/>
    </row>
    <row r="64" spans="1:18" s="9" customFormat="1" ht="12.75">
      <c r="A64" s="69"/>
      <c r="B64" s="277" t="s">
        <v>2097</v>
      </c>
      <c r="C64" s="240" t="s">
        <v>2099</v>
      </c>
      <c r="D64" s="811"/>
      <c r="E64" s="260"/>
      <c r="F64" s="373">
        <v>13324285</v>
      </c>
      <c r="G64" s="550"/>
      <c r="H64" s="223">
        <f>SUM(F64)</f>
        <v>13324285</v>
      </c>
      <c r="I64" s="220"/>
      <c r="J64" s="221"/>
      <c r="K64" s="260"/>
      <c r="L64" s="373">
        <v>13324285</v>
      </c>
      <c r="M64" s="550"/>
      <c r="N64" s="223">
        <f>SUM(L64)</f>
        <v>13324285</v>
      </c>
      <c r="O64" s="220"/>
      <c r="P64" s="221"/>
      <c r="Q64" s="2186">
        <f t="shared" si="6"/>
        <v>0</v>
      </c>
      <c r="R64" s="5"/>
    </row>
    <row r="65" spans="1:18" s="9" customFormat="1" ht="12.75">
      <c r="A65" s="69"/>
      <c r="B65" s="277" t="s">
        <v>518</v>
      </c>
      <c r="C65" s="240" t="s">
        <v>519</v>
      </c>
      <c r="D65" s="811">
        <v>1160</v>
      </c>
      <c r="E65" s="260">
        <v>402</v>
      </c>
      <c r="F65" s="373">
        <v>528960</v>
      </c>
      <c r="G65" s="536">
        <f>SUM(F65/1000)</f>
        <v>528.96</v>
      </c>
      <c r="H65" s="223"/>
      <c r="I65" s="220"/>
      <c r="J65" s="221"/>
      <c r="K65" s="260">
        <v>339</v>
      </c>
      <c r="L65" s="373">
        <v>154584</v>
      </c>
      <c r="M65" s="536"/>
      <c r="N65" s="223"/>
      <c r="O65" s="220"/>
      <c r="P65" s="221"/>
      <c r="Q65" s="2186">
        <f t="shared" si="6"/>
        <v>-374376</v>
      </c>
      <c r="R65" s="5"/>
    </row>
    <row r="66" spans="1:18" s="9" customFormat="1" ht="13.5" thickBot="1">
      <c r="A66" s="69"/>
      <c r="B66" s="278" t="s">
        <v>2129</v>
      </c>
      <c r="C66" s="241" t="s">
        <v>2166</v>
      </c>
      <c r="D66" s="812"/>
      <c r="E66" s="270"/>
      <c r="F66" s="373">
        <v>0</v>
      </c>
      <c r="G66" s="537"/>
      <c r="H66" s="223">
        <v>1508760</v>
      </c>
      <c r="I66" s="242"/>
      <c r="J66" s="243"/>
      <c r="K66" s="270"/>
      <c r="L66" s="373">
        <v>1508760</v>
      </c>
      <c r="M66" s="537"/>
      <c r="N66" s="223">
        <v>1508760</v>
      </c>
      <c r="O66" s="242"/>
      <c r="P66" s="243"/>
      <c r="Q66" s="2186">
        <f t="shared" si="6"/>
        <v>1508760</v>
      </c>
      <c r="R66" s="5"/>
    </row>
    <row r="67" spans="1:18" s="9" customFormat="1" ht="13.5" thickBot="1">
      <c r="A67" s="69"/>
      <c r="B67" s="250"/>
      <c r="C67" s="476" t="s">
        <v>749</v>
      </c>
      <c r="D67" s="813"/>
      <c r="E67" s="551"/>
      <c r="F67" s="252">
        <f>SUM(F52:F66)</f>
        <v>75298645</v>
      </c>
      <c r="G67" s="251">
        <f>SUM(G52:G66)</f>
        <v>12221508.96</v>
      </c>
      <c r="H67" s="251">
        <f>SUM(H52:H66)</f>
        <v>35557705</v>
      </c>
      <c r="I67" s="251">
        <f>SUM(I52:I66)</f>
        <v>28499760</v>
      </c>
      <c r="J67" s="252">
        <f>SUM(J52:J66)</f>
        <v>0</v>
      </c>
      <c r="K67" s="551"/>
      <c r="L67" s="252">
        <f>SUM(L52:L66)</f>
        <v>78872174</v>
      </c>
      <c r="M67" s="251">
        <f>SUM(M52:M66)</f>
        <v>12220980</v>
      </c>
      <c r="N67" s="251">
        <f>SUM(N52:N66)</f>
        <v>37060210</v>
      </c>
      <c r="O67" s="251">
        <f>SUM(O52:O66)</f>
        <v>29436400</v>
      </c>
      <c r="P67" s="252">
        <f>SUM(P52:P66)</f>
        <v>0</v>
      </c>
      <c r="Q67" s="5"/>
      <c r="R67" s="5"/>
    </row>
    <row r="68" spans="1:18" s="248" customFormat="1" ht="13.5" thickBot="1">
      <c r="A68" s="227"/>
      <c r="B68" s="249"/>
      <c r="C68" s="249"/>
      <c r="D68" s="814"/>
      <c r="E68" s="271"/>
      <c r="F68" s="375"/>
      <c r="G68" s="172"/>
      <c r="H68" s="172"/>
      <c r="I68" s="172"/>
      <c r="J68" s="172"/>
      <c r="K68" s="271"/>
      <c r="L68" s="375"/>
      <c r="M68" s="172"/>
      <c r="N68" s="172"/>
      <c r="O68" s="172"/>
      <c r="P68" s="172"/>
      <c r="Q68" s="14"/>
      <c r="R68" s="14"/>
    </row>
    <row r="69" spans="1:18" s="12" customFormat="1" ht="13.5" customHeight="1" thickBot="1">
      <c r="A69" s="181"/>
      <c r="B69" s="279" t="s">
        <v>2042</v>
      </c>
      <c r="C69" s="2226" t="s">
        <v>2043</v>
      </c>
      <c r="D69" s="2227"/>
      <c r="E69" s="2227"/>
      <c r="F69" s="2227"/>
      <c r="G69" s="2227"/>
      <c r="H69" s="2227"/>
      <c r="I69" s="2227"/>
      <c r="J69" s="2228"/>
      <c r="K69" s="48"/>
      <c r="L69" s="48"/>
      <c r="M69" s="48"/>
      <c r="N69" s="48"/>
      <c r="O69" s="48"/>
      <c r="P69" s="48"/>
      <c r="Q69" s="48"/>
      <c r="R69" s="48"/>
    </row>
    <row r="70" spans="1:18" s="9" customFormat="1" ht="13.5" thickBot="1">
      <c r="A70" s="69"/>
      <c r="B70" s="280" t="s">
        <v>2044</v>
      </c>
      <c r="C70" s="254" t="s">
        <v>2062</v>
      </c>
      <c r="D70" s="799">
        <v>1140</v>
      </c>
      <c r="E70" s="559">
        <v>7625</v>
      </c>
      <c r="F70" s="534">
        <v>8692500</v>
      </c>
      <c r="G70" s="556"/>
      <c r="H70" s="557"/>
      <c r="I70" s="557"/>
      <c r="J70" s="558">
        <f>SUM(F70)</f>
        <v>8692500</v>
      </c>
      <c r="K70" s="559">
        <v>7625</v>
      </c>
      <c r="L70" s="535">
        <v>8692500</v>
      </c>
      <c r="M70" s="1229"/>
      <c r="N70" s="557"/>
      <c r="O70" s="557"/>
      <c r="P70" s="558">
        <f>SUM(L70)</f>
        <v>8692500</v>
      </c>
      <c r="Q70" s="5"/>
      <c r="R70" s="5"/>
    </row>
    <row r="71" spans="1:18" s="9" customFormat="1" ht="13.5" thickBot="1">
      <c r="A71" s="69"/>
      <c r="B71" s="280" t="s">
        <v>1884</v>
      </c>
      <c r="C71" s="254" t="s">
        <v>1885</v>
      </c>
      <c r="D71" s="799"/>
      <c r="E71" s="559"/>
      <c r="F71" s="534"/>
      <c r="G71" s="556"/>
      <c r="H71" s="557"/>
      <c r="I71" s="557"/>
      <c r="J71" s="558">
        <f>SUM(F71)</f>
        <v>0</v>
      </c>
      <c r="K71" s="559"/>
      <c r="L71" s="535">
        <v>509795</v>
      </c>
      <c r="M71" s="1229"/>
      <c r="N71" s="557"/>
      <c r="O71" s="557"/>
      <c r="P71" s="558">
        <f>SUM(L71)</f>
        <v>509795</v>
      </c>
      <c r="Q71" s="5"/>
      <c r="R71" s="5"/>
    </row>
    <row r="72" spans="1:18" s="248" customFormat="1" ht="13.5" thickBot="1">
      <c r="A72" s="227"/>
      <c r="B72" s="1224"/>
      <c r="C72" s="1225"/>
      <c r="D72" s="801"/>
      <c r="E72" s="1226"/>
      <c r="F72" s="552"/>
      <c r="G72" s="251"/>
      <c r="H72" s="1227"/>
      <c r="I72" s="1227"/>
      <c r="J72" s="251"/>
      <c r="K72" s="1226"/>
      <c r="L72" s="552">
        <f>SUM(L70:L71)</f>
        <v>9202295</v>
      </c>
      <c r="M72" s="251"/>
      <c r="N72" s="1227"/>
      <c r="O72" s="1227"/>
      <c r="P72" s="251"/>
      <c r="Q72" s="14"/>
      <c r="R72" s="14"/>
    </row>
    <row r="73" spans="1:18" s="9" customFormat="1" ht="13.5" thickBot="1">
      <c r="A73" s="69"/>
      <c r="B73" s="1220"/>
      <c r="C73" s="1221" t="s">
        <v>514</v>
      </c>
      <c r="D73" s="1222"/>
      <c r="E73" s="1223"/>
      <c r="F73" s="377">
        <f>SUM(F31+F49+F67+F70)</f>
        <v>284637862</v>
      </c>
      <c r="G73" s="1190">
        <f>SUM(G31+G49+G67+G70)</f>
        <v>113234325.96000001</v>
      </c>
      <c r="H73" s="1191">
        <f>SUM(H31+H49+H67+H70)</f>
        <v>135191605</v>
      </c>
      <c r="I73" s="1191">
        <f>SUM(I31+I49+I67+I70)</f>
        <v>28499760</v>
      </c>
      <c r="J73" s="377">
        <f>SUM(J31+J49+J67+J70)</f>
        <v>8692500</v>
      </c>
      <c r="K73" s="1223"/>
      <c r="L73" s="1191">
        <f>SUM(L31+L49+L67+L72)</f>
        <v>293293157</v>
      </c>
      <c r="M73" s="1228">
        <f>SUM(M31+M49+M67+M70)</f>
        <v>113233797</v>
      </c>
      <c r="N73" s="1228">
        <f>SUM(N31+N49+N67+N70)</f>
        <v>140938040</v>
      </c>
      <c r="O73" s="1191">
        <f>SUM(O31+O49+O67+O70)</f>
        <v>29436400</v>
      </c>
      <c r="P73" s="377">
        <f>SUM(P31+P49+P67+P70)</f>
        <v>8692500</v>
      </c>
      <c r="Q73" s="5"/>
      <c r="R73" s="5"/>
    </row>
    <row r="74" spans="1:18" s="9" customFormat="1" ht="12.75">
      <c r="A74" s="69"/>
      <c r="B74" s="246"/>
      <c r="C74" s="247"/>
      <c r="D74" s="815"/>
      <c r="E74" s="265"/>
      <c r="F74" s="207"/>
      <c r="G74" s="69"/>
      <c r="H74" s="69"/>
      <c r="I74" s="69"/>
      <c r="J74" s="69"/>
      <c r="K74" s="265"/>
      <c r="L74" s="1230">
        <f>SUM(L73/F73)*100</f>
        <v>103.04080944790121</v>
      </c>
      <c r="M74" s="1230">
        <f>SUM(M73/G73)*100</f>
        <v>99.99953286249948</v>
      </c>
      <c r="N74" s="1230">
        <f>SUM(N73/H73)*100</f>
        <v>104.25058567800862</v>
      </c>
      <c r="O74" s="1230">
        <f>SUM(O73/I73)*100</f>
        <v>103.28648381600406</v>
      </c>
      <c r="P74" s="1230">
        <f>SUM(P73/J73)*100</f>
        <v>100</v>
      </c>
      <c r="Q74" s="5"/>
      <c r="R74" s="5"/>
    </row>
    <row r="76" spans="1:18" s="9" customFormat="1" ht="12.75">
      <c r="A76" s="69"/>
      <c r="B76" s="69"/>
      <c r="C76" s="69"/>
      <c r="D76" s="816"/>
      <c r="E76" s="265"/>
      <c r="F76" s="207"/>
      <c r="G76" s="69"/>
      <c r="H76" s="69"/>
      <c r="I76" s="69"/>
      <c r="J76" s="69"/>
      <c r="K76" s="265"/>
      <c r="L76" s="207"/>
      <c r="M76" s="69"/>
      <c r="N76" s="69"/>
      <c r="O76" s="69"/>
      <c r="P76" s="69"/>
      <c r="Q76" s="5"/>
      <c r="R76" s="5"/>
    </row>
    <row r="77" spans="1:18" s="9" customFormat="1" ht="12.75">
      <c r="A77" s="69"/>
      <c r="B77" s="69"/>
      <c r="C77" s="69"/>
      <c r="D77" s="816"/>
      <c r="E77" s="265"/>
      <c r="F77" s="389"/>
      <c r="G77" s="69"/>
      <c r="H77" s="69"/>
      <c r="I77" s="69"/>
      <c r="J77" s="69"/>
      <c r="K77" s="265"/>
      <c r="L77" s="389"/>
      <c r="M77" s="69"/>
      <c r="N77" s="69"/>
      <c r="O77" s="69"/>
      <c r="P77" s="69"/>
      <c r="Q77" s="5"/>
      <c r="R77" s="5"/>
    </row>
    <row r="78" spans="1:18" s="9" customFormat="1" ht="12.75">
      <c r="A78" s="69"/>
      <c r="B78" s="69"/>
      <c r="C78" s="69"/>
      <c r="D78" s="816"/>
      <c r="E78" s="265"/>
      <c r="F78" s="207"/>
      <c r="G78" s="69"/>
      <c r="H78" s="69"/>
      <c r="I78" s="69"/>
      <c r="J78" s="69"/>
      <c r="K78" s="265"/>
      <c r="L78" s="207"/>
      <c r="M78" s="69"/>
      <c r="N78" s="69"/>
      <c r="O78" s="69"/>
      <c r="P78" s="69"/>
      <c r="Q78" s="5"/>
      <c r="R78" s="5"/>
    </row>
  </sheetData>
  <sheetProtection/>
  <mergeCells count="5">
    <mergeCell ref="K5:P5"/>
    <mergeCell ref="C69:J69"/>
    <mergeCell ref="E5:J5"/>
    <mergeCell ref="B1:J1"/>
    <mergeCell ref="B3:J3"/>
  </mergeCells>
  <printOptions/>
  <pageMargins left="0.25" right="0.25" top="0.75" bottom="0.75" header="0.3" footer="0.3"/>
  <pageSetup fitToHeight="1" fitToWidth="1" horizontalDpi="600" verticalDpi="600" orientation="portrait" paperSize="8" scale="81" r:id="rId1"/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12.7109375" style="632" customWidth="1"/>
    <col min="2" max="2" width="26.421875" style="615" customWidth="1"/>
    <col min="3" max="3" width="10.140625" style="601" customWidth="1"/>
    <col min="4" max="4" width="6.7109375" style="601" bestFit="1" customWidth="1"/>
    <col min="5" max="5" width="8.00390625" style="601" bestFit="1" customWidth="1"/>
    <col min="6" max="6" width="10.421875" style="601" customWidth="1"/>
    <col min="7" max="7" width="8.7109375" style="601" bestFit="1" customWidth="1"/>
    <col min="8" max="8" width="7.7109375" style="601" bestFit="1" customWidth="1"/>
    <col min="9" max="9" width="8.8515625" style="602" bestFit="1" customWidth="1"/>
    <col min="10" max="10" width="12.140625" style="601" customWidth="1"/>
    <col min="11" max="11" width="9.8515625" style="601" bestFit="1" customWidth="1"/>
    <col min="12" max="12" width="7.7109375" style="601" bestFit="1" customWidth="1"/>
    <col min="13" max="13" width="8.00390625" style="601" bestFit="1" customWidth="1"/>
    <col min="14" max="14" width="11.7109375" style="19" bestFit="1" customWidth="1"/>
  </cols>
  <sheetData>
    <row r="1" spans="1:9" ht="15">
      <c r="A1" s="616" t="s">
        <v>413</v>
      </c>
      <c r="C1" s="599"/>
      <c r="D1" s="599"/>
      <c r="E1" s="599"/>
      <c r="F1" s="599"/>
      <c r="G1" s="599"/>
      <c r="H1" s="599"/>
      <c r="I1" s="600"/>
    </row>
    <row r="2" spans="1:14" ht="15.75" thickBot="1">
      <c r="A2" s="2231" t="s">
        <v>1354</v>
      </c>
      <c r="B2" s="2231"/>
      <c r="C2" s="2231"/>
      <c r="D2" s="2231"/>
      <c r="E2" s="2231"/>
      <c r="F2" s="2231"/>
      <c r="G2" s="2231"/>
      <c r="H2" s="2231"/>
      <c r="I2" s="2231"/>
      <c r="J2" s="2231"/>
      <c r="K2" s="2231"/>
      <c r="L2" s="2231"/>
      <c r="M2" s="2231"/>
      <c r="N2" s="715" t="s">
        <v>1226</v>
      </c>
    </row>
    <row r="3" spans="1:14" s="612" customFormat="1" ht="39" thickBot="1">
      <c r="A3" s="604" t="s">
        <v>1180</v>
      </c>
      <c r="B3" s="605" t="s">
        <v>1181</v>
      </c>
      <c r="C3" s="606" t="s">
        <v>2014</v>
      </c>
      <c r="D3" s="607" t="s">
        <v>1071</v>
      </c>
      <c r="E3" s="607" t="s">
        <v>2015</v>
      </c>
      <c r="F3" s="607" t="s">
        <v>1182</v>
      </c>
      <c r="G3" s="607" t="s">
        <v>2116</v>
      </c>
      <c r="H3" s="608" t="s">
        <v>1345</v>
      </c>
      <c r="I3" s="609" t="s">
        <v>2016</v>
      </c>
      <c r="J3" s="610" t="s">
        <v>2172</v>
      </c>
      <c r="K3" s="605" t="s">
        <v>2018</v>
      </c>
      <c r="L3" s="611" t="s">
        <v>1345</v>
      </c>
      <c r="M3" s="604" t="s">
        <v>1183</v>
      </c>
      <c r="N3" s="613" t="s">
        <v>1225</v>
      </c>
    </row>
    <row r="4" spans="1:14" ht="12.75">
      <c r="A4" s="708" t="s">
        <v>1193</v>
      </c>
      <c r="B4" s="626" t="s">
        <v>1413</v>
      </c>
      <c r="C4" s="637"/>
      <c r="D4" s="617"/>
      <c r="E4" s="638">
        <v>677</v>
      </c>
      <c r="F4" s="617"/>
      <c r="G4" s="617"/>
      <c r="H4" s="639"/>
      <c r="I4" s="640">
        <f aca="true" t="shared" si="0" ref="I4:I26">SUM(C4:H4)</f>
        <v>677</v>
      </c>
      <c r="J4" s="641"/>
      <c r="K4" s="642"/>
      <c r="L4" s="643"/>
      <c r="M4" s="644">
        <f>SUM(J4:K4)</f>
        <v>0</v>
      </c>
      <c r="N4" s="645">
        <f aca="true" t="shared" si="1" ref="N4:N25">SUM(M4,I4)</f>
        <v>677</v>
      </c>
    </row>
    <row r="5" spans="1:14" ht="12.75">
      <c r="A5" s="709" t="s">
        <v>1216</v>
      </c>
      <c r="B5" s="625" t="s">
        <v>1217</v>
      </c>
      <c r="C5" s="646"/>
      <c r="D5" s="647"/>
      <c r="E5" s="648"/>
      <c r="F5" s="647"/>
      <c r="G5" s="647"/>
      <c r="H5" s="649"/>
      <c r="I5" s="650">
        <f t="shared" si="0"/>
        <v>0</v>
      </c>
      <c r="J5" s="651">
        <v>57047</v>
      </c>
      <c r="K5" s="652"/>
      <c r="L5" s="643"/>
      <c r="M5" s="644">
        <f>SUM(J5:K5)</f>
        <v>57047</v>
      </c>
      <c r="N5" s="645">
        <f t="shared" si="1"/>
        <v>57047</v>
      </c>
    </row>
    <row r="6" spans="1:14" ht="12.75">
      <c r="A6" s="710" t="s">
        <v>1198</v>
      </c>
      <c r="B6" s="618" t="s">
        <v>1414</v>
      </c>
      <c r="C6" s="653"/>
      <c r="D6" s="654"/>
      <c r="E6" s="654">
        <v>13000</v>
      </c>
      <c r="F6" s="654"/>
      <c r="G6" s="654"/>
      <c r="H6" s="655"/>
      <c r="I6" s="650">
        <f t="shared" si="0"/>
        <v>13000</v>
      </c>
      <c r="J6" s="656"/>
      <c r="K6" s="657"/>
      <c r="L6" s="658"/>
      <c r="M6" s="644">
        <f>SUM(J6:K6)</f>
        <v>0</v>
      </c>
      <c r="N6" s="645">
        <f t="shared" si="1"/>
        <v>13000</v>
      </c>
    </row>
    <row r="7" spans="1:14" ht="12.75">
      <c r="A7" s="710" t="s">
        <v>1212</v>
      </c>
      <c r="B7" s="625" t="s">
        <v>1213</v>
      </c>
      <c r="C7" s="653"/>
      <c r="D7" s="654"/>
      <c r="E7" s="654"/>
      <c r="F7" s="654"/>
      <c r="G7" s="654"/>
      <c r="H7" s="655"/>
      <c r="I7" s="650">
        <f t="shared" si="0"/>
        <v>0</v>
      </c>
      <c r="J7" s="656">
        <v>3000</v>
      </c>
      <c r="K7" s="657">
        <v>20000</v>
      </c>
      <c r="L7" s="658">
        <v>6444</v>
      </c>
      <c r="M7" s="644">
        <f>SUM(J7:L7)</f>
        <v>29444</v>
      </c>
      <c r="N7" s="645">
        <f t="shared" si="1"/>
        <v>29444</v>
      </c>
    </row>
    <row r="8" spans="1:14" ht="12.75">
      <c r="A8" s="634" t="s">
        <v>1199</v>
      </c>
      <c r="B8" s="627" t="s">
        <v>2035</v>
      </c>
      <c r="C8" s="659"/>
      <c r="D8" s="660"/>
      <c r="E8" s="660">
        <v>6102</v>
      </c>
      <c r="F8" s="660"/>
      <c r="G8" s="660"/>
      <c r="H8" s="661"/>
      <c r="I8" s="650">
        <f t="shared" si="0"/>
        <v>6102</v>
      </c>
      <c r="J8" s="662"/>
      <c r="K8" s="663"/>
      <c r="L8" s="658"/>
      <c r="M8" s="644">
        <f aca="true" t="shared" si="2" ref="M8:M25">SUM(J8:K8)</f>
        <v>0</v>
      </c>
      <c r="N8" s="645">
        <f t="shared" si="1"/>
        <v>6102</v>
      </c>
    </row>
    <row r="9" spans="1:14" ht="12.75">
      <c r="A9" s="634" t="s">
        <v>1214</v>
      </c>
      <c r="B9" s="625" t="s">
        <v>1215</v>
      </c>
      <c r="C9" s="653"/>
      <c r="D9" s="654"/>
      <c r="E9" s="654"/>
      <c r="F9" s="654"/>
      <c r="G9" s="654"/>
      <c r="H9" s="655"/>
      <c r="I9" s="650">
        <f t="shared" si="0"/>
        <v>0</v>
      </c>
      <c r="J9" s="662">
        <v>10000</v>
      </c>
      <c r="K9" s="663"/>
      <c r="L9" s="658"/>
      <c r="M9" s="644">
        <f t="shared" si="2"/>
        <v>10000</v>
      </c>
      <c r="N9" s="645">
        <f t="shared" si="1"/>
        <v>10000</v>
      </c>
    </row>
    <row r="10" spans="1:14" ht="12.75">
      <c r="A10" s="634" t="s">
        <v>1200</v>
      </c>
      <c r="B10" s="625" t="s">
        <v>1219</v>
      </c>
      <c r="C10" s="653">
        <v>80</v>
      </c>
      <c r="D10" s="654">
        <v>22</v>
      </c>
      <c r="E10" s="654">
        <v>82</v>
      </c>
      <c r="F10" s="654"/>
      <c r="G10" s="654"/>
      <c r="H10" s="655"/>
      <c r="I10" s="650">
        <f t="shared" si="0"/>
        <v>184</v>
      </c>
      <c r="J10" s="662"/>
      <c r="K10" s="663"/>
      <c r="L10" s="658"/>
      <c r="M10" s="644">
        <f t="shared" si="2"/>
        <v>0</v>
      </c>
      <c r="N10" s="645">
        <f t="shared" si="1"/>
        <v>184</v>
      </c>
    </row>
    <row r="11" spans="1:14" ht="12.75">
      <c r="A11" s="634" t="s">
        <v>1201</v>
      </c>
      <c r="B11" s="625" t="s">
        <v>1224</v>
      </c>
      <c r="C11" s="659"/>
      <c r="D11" s="660"/>
      <c r="E11" s="660">
        <v>6578</v>
      </c>
      <c r="F11" s="660"/>
      <c r="G11" s="660"/>
      <c r="H11" s="661"/>
      <c r="I11" s="650">
        <f t="shared" si="0"/>
        <v>6578</v>
      </c>
      <c r="J11" s="662"/>
      <c r="K11" s="663"/>
      <c r="L11" s="658"/>
      <c r="M11" s="644">
        <f t="shared" si="2"/>
        <v>0</v>
      </c>
      <c r="N11" s="645">
        <f t="shared" si="1"/>
        <v>6578</v>
      </c>
    </row>
    <row r="12" spans="1:14" ht="12.75">
      <c r="A12" s="634" t="s">
        <v>1202</v>
      </c>
      <c r="B12" s="628" t="s">
        <v>1415</v>
      </c>
      <c r="C12" s="659"/>
      <c r="D12" s="660"/>
      <c r="E12" s="660">
        <v>4200</v>
      </c>
      <c r="F12" s="660"/>
      <c r="G12" s="660"/>
      <c r="H12" s="661"/>
      <c r="I12" s="650">
        <f t="shared" si="0"/>
        <v>4200</v>
      </c>
      <c r="J12" s="662"/>
      <c r="K12" s="663"/>
      <c r="L12" s="658"/>
      <c r="M12" s="644">
        <f t="shared" si="2"/>
        <v>0</v>
      </c>
      <c r="N12" s="645">
        <f t="shared" si="1"/>
        <v>4200</v>
      </c>
    </row>
    <row r="13" spans="1:14" ht="12.75">
      <c r="A13" s="634" t="s">
        <v>1203</v>
      </c>
      <c r="B13" s="630" t="s">
        <v>1220</v>
      </c>
      <c r="C13" s="659"/>
      <c r="D13" s="660"/>
      <c r="E13" s="660">
        <v>985</v>
      </c>
      <c r="F13" s="660"/>
      <c r="G13" s="660"/>
      <c r="H13" s="661"/>
      <c r="I13" s="650">
        <f t="shared" si="0"/>
        <v>985</v>
      </c>
      <c r="J13" s="662"/>
      <c r="K13" s="663"/>
      <c r="L13" s="658"/>
      <c r="M13" s="644">
        <f t="shared" si="2"/>
        <v>0</v>
      </c>
      <c r="N13" s="645">
        <f t="shared" si="1"/>
        <v>985</v>
      </c>
    </row>
    <row r="14" spans="1:14" ht="12.75">
      <c r="A14" s="634" t="s">
        <v>1204</v>
      </c>
      <c r="B14" s="628" t="s">
        <v>1416</v>
      </c>
      <c r="C14" s="659"/>
      <c r="D14" s="660"/>
      <c r="E14" s="660">
        <v>1016</v>
      </c>
      <c r="F14" s="660"/>
      <c r="G14" s="660"/>
      <c r="H14" s="661"/>
      <c r="I14" s="650">
        <f t="shared" si="0"/>
        <v>1016</v>
      </c>
      <c r="J14" s="662"/>
      <c r="K14" s="663"/>
      <c r="L14" s="658"/>
      <c r="M14" s="644">
        <f t="shared" si="2"/>
        <v>0</v>
      </c>
      <c r="N14" s="645">
        <f t="shared" si="1"/>
        <v>1016</v>
      </c>
    </row>
    <row r="15" spans="1:14" ht="12.75">
      <c r="A15" s="634" t="s">
        <v>1205</v>
      </c>
      <c r="B15" s="628" t="s">
        <v>1417</v>
      </c>
      <c r="C15" s="659"/>
      <c r="D15" s="660"/>
      <c r="E15" s="660">
        <v>17536</v>
      </c>
      <c r="F15" s="660"/>
      <c r="G15" s="660"/>
      <c r="H15" s="661"/>
      <c r="I15" s="650">
        <f t="shared" si="0"/>
        <v>17536</v>
      </c>
      <c r="J15" s="662"/>
      <c r="K15" s="663"/>
      <c r="L15" s="658"/>
      <c r="M15" s="644">
        <f t="shared" si="2"/>
        <v>0</v>
      </c>
      <c r="N15" s="645">
        <f t="shared" si="1"/>
        <v>17536</v>
      </c>
    </row>
    <row r="16" spans="1:14" ht="12.75">
      <c r="A16" s="634" t="s">
        <v>1184</v>
      </c>
      <c r="B16" s="629" t="s">
        <v>1418</v>
      </c>
      <c r="C16" s="659">
        <v>16717</v>
      </c>
      <c r="D16" s="660">
        <v>4288</v>
      </c>
      <c r="E16" s="664">
        <v>1992</v>
      </c>
      <c r="F16" s="660"/>
      <c r="G16" s="660"/>
      <c r="H16" s="661"/>
      <c r="I16" s="650">
        <f t="shared" si="0"/>
        <v>22997</v>
      </c>
      <c r="J16" s="662"/>
      <c r="K16" s="663"/>
      <c r="L16" s="658"/>
      <c r="M16" s="644">
        <f t="shared" si="2"/>
        <v>0</v>
      </c>
      <c r="N16" s="645">
        <f t="shared" si="1"/>
        <v>22997</v>
      </c>
    </row>
    <row r="17" spans="1:14" ht="12.75">
      <c r="A17" s="634" t="s">
        <v>1206</v>
      </c>
      <c r="B17" s="628" t="s">
        <v>1419</v>
      </c>
      <c r="C17" s="659"/>
      <c r="D17" s="660"/>
      <c r="E17" s="660">
        <v>14860</v>
      </c>
      <c r="F17" s="660"/>
      <c r="G17" s="660"/>
      <c r="H17" s="661"/>
      <c r="I17" s="650">
        <f t="shared" si="0"/>
        <v>14860</v>
      </c>
      <c r="J17" s="662">
        <v>5000</v>
      </c>
      <c r="K17" s="663"/>
      <c r="L17" s="658"/>
      <c r="M17" s="644">
        <f t="shared" si="2"/>
        <v>5000</v>
      </c>
      <c r="N17" s="645">
        <f t="shared" si="1"/>
        <v>19860</v>
      </c>
    </row>
    <row r="18" spans="1:14" ht="12.75">
      <c r="A18" s="634" t="s">
        <v>1204</v>
      </c>
      <c r="B18" s="629" t="s">
        <v>1420</v>
      </c>
      <c r="C18" s="659"/>
      <c r="D18" s="660"/>
      <c r="E18" s="664">
        <v>8593</v>
      </c>
      <c r="F18" s="660"/>
      <c r="G18" s="660"/>
      <c r="H18" s="661"/>
      <c r="I18" s="650">
        <f t="shared" si="0"/>
        <v>8593</v>
      </c>
      <c r="J18" s="662"/>
      <c r="K18" s="663"/>
      <c r="L18" s="658"/>
      <c r="M18" s="644">
        <f t="shared" si="2"/>
        <v>0</v>
      </c>
      <c r="N18" s="645">
        <f t="shared" si="1"/>
        <v>8593</v>
      </c>
    </row>
    <row r="19" spans="1:14" ht="12.75">
      <c r="A19" s="634" t="s">
        <v>1207</v>
      </c>
      <c r="B19" s="630" t="s">
        <v>1221</v>
      </c>
      <c r="C19" s="653">
        <v>1632</v>
      </c>
      <c r="D19" s="654">
        <v>489</v>
      </c>
      <c r="E19" s="654">
        <v>360</v>
      </c>
      <c r="F19" s="654"/>
      <c r="G19" s="654"/>
      <c r="H19" s="655"/>
      <c r="I19" s="650">
        <f t="shared" si="0"/>
        <v>2481</v>
      </c>
      <c r="J19" s="662"/>
      <c r="K19" s="663"/>
      <c r="L19" s="658"/>
      <c r="M19" s="644">
        <f t="shared" si="2"/>
        <v>0</v>
      </c>
      <c r="N19" s="645">
        <f t="shared" si="1"/>
        <v>2481</v>
      </c>
    </row>
    <row r="20" spans="1:14" ht="12.75">
      <c r="A20" s="634" t="s">
        <v>1211</v>
      </c>
      <c r="B20" s="631" t="s">
        <v>1222</v>
      </c>
      <c r="C20" s="665">
        <v>308</v>
      </c>
      <c r="D20" s="666">
        <v>83</v>
      </c>
      <c r="E20" s="666">
        <v>570</v>
      </c>
      <c r="F20" s="666"/>
      <c r="G20" s="666"/>
      <c r="H20" s="667"/>
      <c r="I20" s="650">
        <f t="shared" si="0"/>
        <v>961</v>
      </c>
      <c r="J20" s="662"/>
      <c r="K20" s="663"/>
      <c r="L20" s="658"/>
      <c r="M20" s="644">
        <f t="shared" si="2"/>
        <v>0</v>
      </c>
      <c r="N20" s="645">
        <f t="shared" si="1"/>
        <v>961</v>
      </c>
    </row>
    <row r="21" spans="1:14" ht="12.75">
      <c r="A21" s="634" t="s">
        <v>1208</v>
      </c>
      <c r="B21" s="630" t="s">
        <v>1223</v>
      </c>
      <c r="C21" s="659">
        <v>11956</v>
      </c>
      <c r="D21" s="660">
        <v>3182</v>
      </c>
      <c r="E21" s="660">
        <v>867</v>
      </c>
      <c r="F21" s="660"/>
      <c r="G21" s="660"/>
      <c r="H21" s="661"/>
      <c r="I21" s="650">
        <f t="shared" si="0"/>
        <v>16005</v>
      </c>
      <c r="J21" s="662">
        <v>130</v>
      </c>
      <c r="K21" s="663"/>
      <c r="L21" s="658"/>
      <c r="M21" s="644">
        <f t="shared" si="2"/>
        <v>130</v>
      </c>
      <c r="N21" s="645">
        <f t="shared" si="1"/>
        <v>16135</v>
      </c>
    </row>
    <row r="22" spans="1:14" ht="12.75">
      <c r="A22" s="711" t="s">
        <v>1421</v>
      </c>
      <c r="B22" s="629" t="s">
        <v>1179</v>
      </c>
      <c r="C22" s="659"/>
      <c r="D22" s="660"/>
      <c r="E22" s="664"/>
      <c r="F22" s="660">
        <f>SUM('[1]9_mell'!C24)/1000</f>
        <v>12221</v>
      </c>
      <c r="G22" s="660"/>
      <c r="H22" s="661"/>
      <c r="I22" s="650">
        <f t="shared" si="0"/>
        <v>12221</v>
      </c>
      <c r="J22" s="662"/>
      <c r="K22" s="663"/>
      <c r="L22" s="658"/>
      <c r="M22" s="644">
        <f t="shared" si="2"/>
        <v>0</v>
      </c>
      <c r="N22" s="645">
        <f t="shared" si="1"/>
        <v>12221</v>
      </c>
    </row>
    <row r="23" spans="1:14" ht="12.75">
      <c r="A23" s="711" t="s">
        <v>1209</v>
      </c>
      <c r="B23" s="619" t="s">
        <v>1218</v>
      </c>
      <c r="C23" s="659"/>
      <c r="D23" s="660"/>
      <c r="E23" s="664"/>
      <c r="F23" s="660"/>
      <c r="G23" s="660">
        <f>SUM('[1]7_mell'!B20)</f>
        <v>32769</v>
      </c>
      <c r="H23" s="661"/>
      <c r="I23" s="650">
        <f t="shared" si="0"/>
        <v>32769</v>
      </c>
      <c r="J23" s="662">
        <v>11398</v>
      </c>
      <c r="K23" s="663"/>
      <c r="L23" s="658"/>
      <c r="M23" s="644">
        <f t="shared" si="2"/>
        <v>11398</v>
      </c>
      <c r="N23" s="645">
        <f t="shared" si="1"/>
        <v>44167</v>
      </c>
    </row>
    <row r="24" spans="1:14" ht="12.75">
      <c r="A24" s="711" t="s">
        <v>1210</v>
      </c>
      <c r="B24" s="620" t="s">
        <v>1422</v>
      </c>
      <c r="C24" s="665">
        <v>31473</v>
      </c>
      <c r="D24" s="666">
        <v>4249</v>
      </c>
      <c r="E24" s="668">
        <v>8432</v>
      </c>
      <c r="F24" s="666"/>
      <c r="G24" s="666"/>
      <c r="H24" s="667"/>
      <c r="I24" s="650">
        <f t="shared" si="0"/>
        <v>44154</v>
      </c>
      <c r="J24" s="662"/>
      <c r="K24" s="663"/>
      <c r="L24" s="658"/>
      <c r="M24" s="644">
        <f t="shared" si="2"/>
        <v>0</v>
      </c>
      <c r="N24" s="645">
        <f t="shared" si="1"/>
        <v>44154</v>
      </c>
    </row>
    <row r="25" spans="1:14" ht="13.5" thickBot="1">
      <c r="A25" s="712">
        <v>999999</v>
      </c>
      <c r="B25" s="621" t="s">
        <v>1423</v>
      </c>
      <c r="C25" s="665">
        <v>1156</v>
      </c>
      <c r="D25" s="666">
        <v>400</v>
      </c>
      <c r="E25" s="666">
        <v>45301</v>
      </c>
      <c r="F25" s="666"/>
      <c r="G25" s="666"/>
      <c r="H25" s="667"/>
      <c r="I25" s="650">
        <f t="shared" si="0"/>
        <v>46857</v>
      </c>
      <c r="J25" s="669"/>
      <c r="K25" s="670"/>
      <c r="L25" s="671"/>
      <c r="M25" s="644">
        <f t="shared" si="2"/>
        <v>0</v>
      </c>
      <c r="N25" s="645">
        <f t="shared" si="1"/>
        <v>46857</v>
      </c>
    </row>
    <row r="26" spans="1:14" ht="15.75" thickBot="1">
      <c r="A26" s="2234" t="s">
        <v>2109</v>
      </c>
      <c r="B26" s="2235"/>
      <c r="C26" s="672">
        <f aca="true" t="shared" si="3" ref="C26:H26">SUM(C4:C25)</f>
        <v>63322</v>
      </c>
      <c r="D26" s="673">
        <f t="shared" si="3"/>
        <v>12713</v>
      </c>
      <c r="E26" s="673">
        <f t="shared" si="3"/>
        <v>131151</v>
      </c>
      <c r="F26" s="673">
        <f t="shared" si="3"/>
        <v>12221</v>
      </c>
      <c r="G26" s="673">
        <f t="shared" si="3"/>
        <v>32769</v>
      </c>
      <c r="H26" s="674">
        <f t="shared" si="3"/>
        <v>0</v>
      </c>
      <c r="I26" s="675">
        <f t="shared" si="0"/>
        <v>252176</v>
      </c>
      <c r="J26" s="676">
        <f>SUM(J4:J25)</f>
        <v>86575</v>
      </c>
      <c r="K26" s="677">
        <f>SUM(K4:K25)</f>
        <v>20000</v>
      </c>
      <c r="L26" s="677">
        <f>SUM(L4:L25)</f>
        <v>6444</v>
      </c>
      <c r="M26" s="676">
        <f>SUM(M4:M25)</f>
        <v>113019</v>
      </c>
      <c r="N26" s="678">
        <f>SUM(I26+M26)</f>
        <v>365195</v>
      </c>
    </row>
    <row r="27" spans="1:14" ht="13.5" thickBot="1">
      <c r="A27" s="713" t="s">
        <v>1184</v>
      </c>
      <c r="B27" s="622" t="s">
        <v>1424</v>
      </c>
      <c r="C27" s="679">
        <v>65278</v>
      </c>
      <c r="D27" s="680">
        <v>16780</v>
      </c>
      <c r="E27" s="680">
        <v>26549</v>
      </c>
      <c r="F27" s="680"/>
      <c r="G27" s="680"/>
      <c r="H27" s="681"/>
      <c r="I27" s="682">
        <f aca="true" t="shared" si="4" ref="I27:I46">SUM(C27:H27)</f>
        <v>108607</v>
      </c>
      <c r="J27" s="683"/>
      <c r="K27" s="684"/>
      <c r="L27" s="671"/>
      <c r="M27" s="685"/>
      <c r="N27" s="614">
        <f>SUM(I27+M27)</f>
        <v>108607</v>
      </c>
    </row>
    <row r="28" spans="1:14" ht="15.75" thickBot="1">
      <c r="A28" s="2236" t="s">
        <v>2110</v>
      </c>
      <c r="B28" s="2237"/>
      <c r="C28" s="672">
        <f aca="true" t="shared" si="5" ref="C28:H28">SUM(C27:C27)</f>
        <v>65278</v>
      </c>
      <c r="D28" s="673">
        <f t="shared" si="5"/>
        <v>16780</v>
      </c>
      <c r="E28" s="673">
        <f t="shared" si="5"/>
        <v>26549</v>
      </c>
      <c r="F28" s="673">
        <f t="shared" si="5"/>
        <v>0</v>
      </c>
      <c r="G28" s="673">
        <f t="shared" si="5"/>
        <v>0</v>
      </c>
      <c r="H28" s="674">
        <f t="shared" si="5"/>
        <v>0</v>
      </c>
      <c r="I28" s="686">
        <f t="shared" si="4"/>
        <v>108607</v>
      </c>
      <c r="J28" s="673">
        <f>SUM(J27:J27)</f>
        <v>0</v>
      </c>
      <c r="K28" s="673">
        <f>SUM(K27:K27)</f>
        <v>0</v>
      </c>
      <c r="L28" s="674"/>
      <c r="M28" s="686">
        <f>SUM(M27:M27)</f>
        <v>0</v>
      </c>
      <c r="N28" s="686">
        <f>SUM(G28:M28)</f>
        <v>108607</v>
      </c>
    </row>
    <row r="29" spans="1:14" ht="12.75">
      <c r="A29" s="714">
        <v>102030</v>
      </c>
      <c r="B29" s="623" t="s">
        <v>1425</v>
      </c>
      <c r="C29" s="653">
        <v>6123</v>
      </c>
      <c r="D29" s="654">
        <v>1607</v>
      </c>
      <c r="E29" s="654">
        <v>12052</v>
      </c>
      <c r="F29" s="654"/>
      <c r="G29" s="654"/>
      <c r="H29" s="655"/>
      <c r="I29" s="650">
        <f t="shared" si="4"/>
        <v>19782</v>
      </c>
      <c r="J29" s="656"/>
      <c r="K29" s="657"/>
      <c r="L29" s="658"/>
      <c r="M29" s="687">
        <f aca="true" t="shared" si="6" ref="M29:M34">SUM(J29:K29)</f>
        <v>0</v>
      </c>
      <c r="N29" s="688">
        <f aca="true" t="shared" si="7" ref="N29:N47">SUM(I29+M29)</f>
        <v>19782</v>
      </c>
    </row>
    <row r="30" spans="1:14" ht="12.75">
      <c r="A30" s="635">
        <v>102030</v>
      </c>
      <c r="B30" s="619" t="s">
        <v>1426</v>
      </c>
      <c r="C30" s="659">
        <v>3903</v>
      </c>
      <c r="D30" s="660">
        <v>1023</v>
      </c>
      <c r="E30" s="660"/>
      <c r="F30" s="660"/>
      <c r="G30" s="660"/>
      <c r="H30" s="661"/>
      <c r="I30" s="650">
        <f t="shared" si="4"/>
        <v>4926</v>
      </c>
      <c r="J30" s="662"/>
      <c r="K30" s="663"/>
      <c r="L30" s="689"/>
      <c r="M30" s="687">
        <f t="shared" si="6"/>
        <v>0</v>
      </c>
      <c r="N30" s="688">
        <f t="shared" si="7"/>
        <v>4926</v>
      </c>
    </row>
    <row r="31" spans="1:14" ht="12.75">
      <c r="A31" s="635">
        <v>104042</v>
      </c>
      <c r="B31" s="619" t="s">
        <v>2162</v>
      </c>
      <c r="C31" s="659">
        <v>11876</v>
      </c>
      <c r="D31" s="660">
        <v>3145</v>
      </c>
      <c r="E31" s="660"/>
      <c r="F31" s="660"/>
      <c r="G31" s="660"/>
      <c r="H31" s="661"/>
      <c r="I31" s="650">
        <f t="shared" si="4"/>
        <v>15021</v>
      </c>
      <c r="J31" s="662"/>
      <c r="K31" s="663"/>
      <c r="L31" s="689"/>
      <c r="M31" s="687">
        <f t="shared" si="6"/>
        <v>0</v>
      </c>
      <c r="N31" s="688">
        <f t="shared" si="7"/>
        <v>15021</v>
      </c>
    </row>
    <row r="32" spans="1:14" ht="12.75">
      <c r="A32" s="635">
        <v>107051</v>
      </c>
      <c r="B32" s="619" t="s">
        <v>1427</v>
      </c>
      <c r="C32" s="659">
        <v>2222</v>
      </c>
      <c r="D32" s="660">
        <v>585</v>
      </c>
      <c r="E32" s="660"/>
      <c r="F32" s="660"/>
      <c r="G32" s="660"/>
      <c r="H32" s="661"/>
      <c r="I32" s="650">
        <f t="shared" si="4"/>
        <v>2807</v>
      </c>
      <c r="J32" s="662"/>
      <c r="K32" s="663"/>
      <c r="L32" s="689"/>
      <c r="M32" s="687">
        <f t="shared" si="6"/>
        <v>0</v>
      </c>
      <c r="N32" s="688">
        <f t="shared" si="7"/>
        <v>2807</v>
      </c>
    </row>
    <row r="33" spans="1:14" ht="12.75">
      <c r="A33" s="635">
        <v>107052</v>
      </c>
      <c r="B33" s="619" t="s">
        <v>1428</v>
      </c>
      <c r="C33" s="659">
        <v>10168</v>
      </c>
      <c r="D33" s="660">
        <v>2636</v>
      </c>
      <c r="E33" s="660"/>
      <c r="F33" s="660"/>
      <c r="G33" s="660"/>
      <c r="H33" s="661"/>
      <c r="I33" s="650">
        <f t="shared" si="4"/>
        <v>12804</v>
      </c>
      <c r="J33" s="662"/>
      <c r="K33" s="663"/>
      <c r="L33" s="689"/>
      <c r="M33" s="687">
        <f t="shared" si="6"/>
        <v>0</v>
      </c>
      <c r="N33" s="688">
        <f t="shared" si="7"/>
        <v>12804</v>
      </c>
    </row>
    <row r="34" spans="1:14" ht="13.5" thickBot="1">
      <c r="A34" s="635">
        <v>107055</v>
      </c>
      <c r="B34" s="621" t="s">
        <v>1429</v>
      </c>
      <c r="C34" s="665">
        <v>4775</v>
      </c>
      <c r="D34" s="666">
        <v>1245</v>
      </c>
      <c r="E34" s="666"/>
      <c r="F34" s="666"/>
      <c r="G34" s="666"/>
      <c r="H34" s="667"/>
      <c r="I34" s="682">
        <f t="shared" si="4"/>
        <v>6020</v>
      </c>
      <c r="J34" s="662"/>
      <c r="K34" s="670"/>
      <c r="L34" s="690"/>
      <c r="M34" s="687">
        <f t="shared" si="6"/>
        <v>0</v>
      </c>
      <c r="N34" s="688">
        <f t="shared" si="7"/>
        <v>6020</v>
      </c>
    </row>
    <row r="35" spans="1:14" ht="15.75" thickBot="1">
      <c r="A35" s="2236" t="s">
        <v>2111</v>
      </c>
      <c r="B35" s="2237"/>
      <c r="C35" s="672">
        <f aca="true" t="shared" si="8" ref="C35:H35">SUM(C29:C34)</f>
        <v>39067</v>
      </c>
      <c r="D35" s="673">
        <f t="shared" si="8"/>
        <v>10241</v>
      </c>
      <c r="E35" s="673">
        <f t="shared" si="8"/>
        <v>12052</v>
      </c>
      <c r="F35" s="673">
        <f t="shared" si="8"/>
        <v>0</v>
      </c>
      <c r="G35" s="673">
        <f t="shared" si="8"/>
        <v>0</v>
      </c>
      <c r="H35" s="674">
        <f t="shared" si="8"/>
        <v>0</v>
      </c>
      <c r="I35" s="686">
        <f t="shared" si="4"/>
        <v>61360</v>
      </c>
      <c r="J35" s="673">
        <f>SUM(J29:J34)</f>
        <v>0</v>
      </c>
      <c r="K35" s="673">
        <f>SUM(K29:K34)</f>
        <v>0</v>
      </c>
      <c r="L35" s="674"/>
      <c r="M35" s="686">
        <f>SUM(M29:M34)</f>
        <v>0</v>
      </c>
      <c r="N35" s="678">
        <f t="shared" si="7"/>
        <v>61360</v>
      </c>
    </row>
    <row r="36" spans="1:14" ht="12.75">
      <c r="A36" s="634" t="s">
        <v>1185</v>
      </c>
      <c r="B36" s="623" t="s">
        <v>1430</v>
      </c>
      <c r="C36" s="653"/>
      <c r="D36" s="654"/>
      <c r="E36" s="654">
        <v>1500</v>
      </c>
      <c r="F36" s="654"/>
      <c r="G36" s="654"/>
      <c r="H36" s="655"/>
      <c r="I36" s="650">
        <f t="shared" si="4"/>
        <v>1500</v>
      </c>
      <c r="J36" s="662"/>
      <c r="K36" s="663"/>
      <c r="L36" s="689"/>
      <c r="M36" s="687">
        <f>SUM(J36:K36)</f>
        <v>0</v>
      </c>
      <c r="N36" s="688">
        <f t="shared" si="7"/>
        <v>1500</v>
      </c>
    </row>
    <row r="37" spans="1:14" ht="12.75">
      <c r="A37" s="634" t="s">
        <v>1186</v>
      </c>
      <c r="B37" s="619" t="s">
        <v>1431</v>
      </c>
      <c r="C37" s="659">
        <v>4129</v>
      </c>
      <c r="D37" s="660">
        <v>1057</v>
      </c>
      <c r="E37" s="660">
        <v>0</v>
      </c>
      <c r="F37" s="660"/>
      <c r="G37" s="660"/>
      <c r="H37" s="661"/>
      <c r="I37" s="650">
        <f t="shared" si="4"/>
        <v>5186</v>
      </c>
      <c r="J37" s="662"/>
      <c r="K37" s="663"/>
      <c r="L37" s="689"/>
      <c r="M37" s="687">
        <f>SUM(J37:K37)</f>
        <v>0</v>
      </c>
      <c r="N37" s="688">
        <f t="shared" si="7"/>
        <v>5186</v>
      </c>
    </row>
    <row r="38" spans="1:14" ht="12.75">
      <c r="A38" s="634" t="s">
        <v>1187</v>
      </c>
      <c r="B38" s="619" t="s">
        <v>1432</v>
      </c>
      <c r="C38" s="659">
        <v>9174</v>
      </c>
      <c r="D38" s="660">
        <v>2330</v>
      </c>
      <c r="E38" s="660">
        <v>13769</v>
      </c>
      <c r="F38" s="660"/>
      <c r="G38" s="660"/>
      <c r="H38" s="661"/>
      <c r="I38" s="650">
        <f t="shared" si="4"/>
        <v>25273</v>
      </c>
      <c r="J38" s="662"/>
      <c r="K38" s="663"/>
      <c r="L38" s="689"/>
      <c r="M38" s="687">
        <f>SUM(J38:K38)</f>
        <v>0</v>
      </c>
      <c r="N38" s="688">
        <f t="shared" si="7"/>
        <v>25273</v>
      </c>
    </row>
    <row r="39" spans="1:14" ht="12.75">
      <c r="A39" s="634" t="s">
        <v>1188</v>
      </c>
      <c r="B39" s="619" t="s">
        <v>1433</v>
      </c>
      <c r="C39" s="659">
        <v>7479</v>
      </c>
      <c r="D39" s="660">
        <v>1930</v>
      </c>
      <c r="E39" s="660"/>
      <c r="F39" s="660"/>
      <c r="G39" s="660"/>
      <c r="H39" s="661"/>
      <c r="I39" s="650">
        <f t="shared" si="4"/>
        <v>9409</v>
      </c>
      <c r="J39" s="662"/>
      <c r="K39" s="663"/>
      <c r="L39" s="689"/>
      <c r="M39" s="687">
        <f>SUM(J39:K39)</f>
        <v>0</v>
      </c>
      <c r="N39" s="688">
        <f t="shared" si="7"/>
        <v>9409</v>
      </c>
    </row>
    <row r="40" spans="1:14" ht="13.5" thickBot="1">
      <c r="A40" s="634" t="s">
        <v>1189</v>
      </c>
      <c r="B40" s="621" t="s">
        <v>1434</v>
      </c>
      <c r="C40" s="665">
        <v>1847</v>
      </c>
      <c r="D40" s="666">
        <v>483</v>
      </c>
      <c r="E40" s="666"/>
      <c r="F40" s="666"/>
      <c r="G40" s="666"/>
      <c r="H40" s="667"/>
      <c r="I40" s="682">
        <f t="shared" si="4"/>
        <v>2330</v>
      </c>
      <c r="J40" s="662"/>
      <c r="K40" s="670"/>
      <c r="L40" s="690"/>
      <c r="M40" s="687">
        <f>SUM(J40:K40)</f>
        <v>0</v>
      </c>
      <c r="N40" s="688">
        <f t="shared" si="7"/>
        <v>2330</v>
      </c>
    </row>
    <row r="41" spans="1:14" ht="15.75" thickBot="1">
      <c r="A41" s="2236" t="s">
        <v>1435</v>
      </c>
      <c r="B41" s="2237"/>
      <c r="C41" s="672">
        <f>SUM(C36:C40)</f>
        <v>22629</v>
      </c>
      <c r="D41" s="673">
        <f>SUM(D37:D40)</f>
        <v>5800</v>
      </c>
      <c r="E41" s="673">
        <f>SUM(E36:E40)</f>
        <v>15269</v>
      </c>
      <c r="F41" s="673">
        <f>SUM(F37:F40)</f>
        <v>0</v>
      </c>
      <c r="G41" s="673">
        <f>SUM(G37:G40)</f>
        <v>0</v>
      </c>
      <c r="H41" s="674">
        <f>SUM(H37:H40)</f>
        <v>0</v>
      </c>
      <c r="I41" s="686">
        <f t="shared" si="4"/>
        <v>43698</v>
      </c>
      <c r="J41" s="673">
        <f>SUM(J35:J40)</f>
        <v>0</v>
      </c>
      <c r="K41" s="673">
        <f>SUM(K35:K40)</f>
        <v>0</v>
      </c>
      <c r="L41" s="674"/>
      <c r="M41" s="686">
        <f>SUM(M35:M40)</f>
        <v>0</v>
      </c>
      <c r="N41" s="678">
        <f t="shared" si="7"/>
        <v>43698</v>
      </c>
    </row>
    <row r="42" spans="1:14" ht="12.75">
      <c r="A42" s="633" t="s">
        <v>1190</v>
      </c>
      <c r="B42" s="623" t="s">
        <v>1436</v>
      </c>
      <c r="C42" s="691"/>
      <c r="D42" s="692"/>
      <c r="E42" s="692">
        <v>23495</v>
      </c>
      <c r="F42" s="692"/>
      <c r="G42" s="692"/>
      <c r="H42" s="693"/>
      <c r="I42" s="694">
        <f t="shared" si="4"/>
        <v>23495</v>
      </c>
      <c r="J42" s="695"/>
      <c r="K42" s="696"/>
      <c r="L42" s="658"/>
      <c r="M42" s="687">
        <f>SUM(J42:K42)</f>
        <v>0</v>
      </c>
      <c r="N42" s="688">
        <f t="shared" si="7"/>
        <v>23495</v>
      </c>
    </row>
    <row r="43" spans="1:14" ht="12.75">
      <c r="A43" s="634" t="s">
        <v>1192</v>
      </c>
      <c r="B43" s="619" t="s">
        <v>1437</v>
      </c>
      <c r="C43" s="659">
        <v>76981</v>
      </c>
      <c r="D43" s="660">
        <v>19862</v>
      </c>
      <c r="E43" s="660">
        <v>8599</v>
      </c>
      <c r="F43" s="660"/>
      <c r="G43" s="660"/>
      <c r="H43" s="661"/>
      <c r="I43" s="650">
        <f t="shared" si="4"/>
        <v>105442</v>
      </c>
      <c r="J43" s="662">
        <v>660</v>
      </c>
      <c r="K43" s="663">
        <v>650</v>
      </c>
      <c r="L43" s="689"/>
      <c r="M43" s="687">
        <f>SUM(J43:K43)</f>
        <v>1310</v>
      </c>
      <c r="N43" s="688">
        <f t="shared" si="7"/>
        <v>106752</v>
      </c>
    </row>
    <row r="44" spans="1:14" ht="12.75">
      <c r="A44" s="634" t="s">
        <v>1191</v>
      </c>
      <c r="B44" s="619" t="s">
        <v>1438</v>
      </c>
      <c r="C44" s="659">
        <v>19329</v>
      </c>
      <c r="D44" s="660">
        <v>5018</v>
      </c>
      <c r="E44" s="660"/>
      <c r="F44" s="660"/>
      <c r="G44" s="660"/>
      <c r="H44" s="661"/>
      <c r="I44" s="650">
        <f t="shared" si="4"/>
        <v>24347</v>
      </c>
      <c r="J44" s="662"/>
      <c r="K44" s="663"/>
      <c r="L44" s="689"/>
      <c r="M44" s="687">
        <f>SUM(J44:K44)</f>
        <v>0</v>
      </c>
      <c r="N44" s="688">
        <f t="shared" si="7"/>
        <v>24347</v>
      </c>
    </row>
    <row r="45" spans="1:14" ht="12.75">
      <c r="A45" s="635">
        <v>103030</v>
      </c>
      <c r="B45" s="619" t="s">
        <v>2002</v>
      </c>
      <c r="C45" s="659">
        <v>18280</v>
      </c>
      <c r="D45" s="660">
        <v>4574</v>
      </c>
      <c r="E45" s="660"/>
      <c r="F45" s="660"/>
      <c r="G45" s="660"/>
      <c r="H45" s="661"/>
      <c r="I45" s="697">
        <f>SUM(C45:H45)</f>
        <v>22854</v>
      </c>
      <c r="J45" s="662"/>
      <c r="K45" s="663"/>
      <c r="L45" s="689"/>
      <c r="M45" s="687">
        <f>SUM(J45:K45)</f>
        <v>0</v>
      </c>
      <c r="N45" s="688">
        <f t="shared" si="7"/>
        <v>22854</v>
      </c>
    </row>
    <row r="46" spans="1:14" ht="13.5" thickBot="1">
      <c r="A46" s="636">
        <v>103035</v>
      </c>
      <c r="B46" s="624" t="s">
        <v>1439</v>
      </c>
      <c r="C46" s="698"/>
      <c r="D46" s="699"/>
      <c r="E46" s="699">
        <v>4445</v>
      </c>
      <c r="F46" s="699"/>
      <c r="G46" s="699"/>
      <c r="H46" s="700"/>
      <c r="I46" s="701">
        <f t="shared" si="4"/>
        <v>4445</v>
      </c>
      <c r="J46" s="662"/>
      <c r="K46" s="702"/>
      <c r="L46" s="671"/>
      <c r="M46" s="687">
        <f>SUM(J46:K46)</f>
        <v>0</v>
      </c>
      <c r="N46" s="688">
        <f t="shared" si="7"/>
        <v>4445</v>
      </c>
    </row>
    <row r="47" spans="1:14" ht="15.75" thickBot="1">
      <c r="A47" s="2238" t="s">
        <v>2112</v>
      </c>
      <c r="B47" s="2239"/>
      <c r="C47" s="672">
        <f aca="true" t="shared" si="9" ref="C47:H47">SUM(C42:C46)</f>
        <v>114590</v>
      </c>
      <c r="D47" s="673">
        <f t="shared" si="9"/>
        <v>29454</v>
      </c>
      <c r="E47" s="673">
        <f t="shared" si="9"/>
        <v>36539</v>
      </c>
      <c r="F47" s="673">
        <f t="shared" si="9"/>
        <v>0</v>
      </c>
      <c r="G47" s="673">
        <f t="shared" si="9"/>
        <v>0</v>
      </c>
      <c r="H47" s="674">
        <f t="shared" si="9"/>
        <v>0</v>
      </c>
      <c r="I47" s="686">
        <f>SUM(C47:H47)</f>
        <v>180583</v>
      </c>
      <c r="J47" s="676">
        <f>SUM(J42:J46)</f>
        <v>660</v>
      </c>
      <c r="K47" s="677">
        <f>SUM(K42:K46)</f>
        <v>650</v>
      </c>
      <c r="L47" s="703"/>
      <c r="M47" s="676">
        <f>SUM(M42:M46)</f>
        <v>1310</v>
      </c>
      <c r="N47" s="678">
        <f t="shared" si="7"/>
        <v>181893</v>
      </c>
    </row>
    <row r="48" spans="1:14" ht="15.75" thickBot="1">
      <c r="A48" s="2232" t="s">
        <v>1178</v>
      </c>
      <c r="B48" s="2233"/>
      <c r="C48" s="704">
        <f aca="true" t="shared" si="10" ref="C48:H48">SUM(C47,C41,C35,C28,C26)</f>
        <v>304886</v>
      </c>
      <c r="D48" s="705">
        <f t="shared" si="10"/>
        <v>74988</v>
      </c>
      <c r="E48" s="705">
        <f t="shared" si="10"/>
        <v>221560</v>
      </c>
      <c r="F48" s="705">
        <f t="shared" si="10"/>
        <v>12221</v>
      </c>
      <c r="G48" s="705">
        <f t="shared" si="10"/>
        <v>32769</v>
      </c>
      <c r="H48" s="706">
        <f t="shared" si="10"/>
        <v>0</v>
      </c>
      <c r="I48" s="701">
        <f>SUM(C48:H48)</f>
        <v>646424</v>
      </c>
      <c r="J48" s="707">
        <f>SUM(J47,J41,J35,J28,J26)</f>
        <v>87235</v>
      </c>
      <c r="K48" s="705">
        <f>SUM(K47,K41,K35,K28,K26)</f>
        <v>20650</v>
      </c>
      <c r="L48" s="705">
        <f>SUM(L47,L41,L35,L28,L26)</f>
        <v>6444</v>
      </c>
      <c r="M48" s="707">
        <f>SUM(M47,M41,M35,M28,M26)</f>
        <v>114329</v>
      </c>
      <c r="N48" s="686">
        <f>SUM(N47,N41,N35,N28,N26)</f>
        <v>760753</v>
      </c>
    </row>
  </sheetData>
  <sheetProtection/>
  <mergeCells count="7">
    <mergeCell ref="A2:M2"/>
    <mergeCell ref="A48:B48"/>
    <mergeCell ref="A26:B26"/>
    <mergeCell ref="A28:B28"/>
    <mergeCell ref="A35:B35"/>
    <mergeCell ref="A41:B41"/>
    <mergeCell ref="A47:B47"/>
  </mergeCells>
  <printOptions/>
  <pageMargins left="0.7" right="0.7" top="0.25" bottom="0.17" header="0.22" footer="0.16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50.140625" style="18" bestFit="1" customWidth="1"/>
    <col min="2" max="2" width="13.421875" style="18" customWidth="1"/>
    <col min="3" max="3" width="13.140625" style="18" customWidth="1"/>
    <col min="4" max="4" width="16.00390625" style="18" customWidth="1"/>
    <col min="5" max="6" width="13.00390625" style="18" customWidth="1"/>
    <col min="7" max="7" width="14.8515625" style="18" customWidth="1"/>
    <col min="8" max="8" width="15.7109375" style="18" customWidth="1"/>
    <col min="9" max="9" width="14.140625" style="18" customWidth="1"/>
  </cols>
  <sheetData>
    <row r="1" spans="1:9" ht="15.75">
      <c r="A1" s="2190" t="s">
        <v>414</v>
      </c>
      <c r="B1" s="2190"/>
      <c r="C1" s="15"/>
      <c r="D1" s="15"/>
      <c r="E1" s="15"/>
      <c r="F1" s="15"/>
      <c r="G1" s="15"/>
      <c r="H1" s="15"/>
      <c r="I1" s="15"/>
    </row>
    <row r="2" spans="1:9" ht="15.75">
      <c r="A2" s="16"/>
      <c r="B2" s="16"/>
      <c r="C2" s="16"/>
      <c r="D2" s="16"/>
      <c r="E2" s="16"/>
      <c r="F2" s="16"/>
      <c r="G2" s="16"/>
      <c r="H2" s="16"/>
      <c r="I2" s="16"/>
    </row>
    <row r="3" spans="1:9" ht="15.75">
      <c r="A3" s="2192" t="s">
        <v>2150</v>
      </c>
      <c r="B3" s="2192"/>
      <c r="C3" s="2192"/>
      <c r="D3" s="2192"/>
      <c r="E3" s="2192"/>
      <c r="F3" s="2192"/>
      <c r="G3" s="2192"/>
      <c r="H3" s="2192"/>
      <c r="I3" s="2192"/>
    </row>
    <row r="4" spans="1:9" ht="15.75">
      <c r="A4" s="16"/>
      <c r="B4" s="16"/>
      <c r="C4" s="16"/>
      <c r="D4" s="16"/>
      <c r="E4" s="16"/>
      <c r="F4" s="16"/>
      <c r="G4" s="16"/>
      <c r="H4" s="16"/>
      <c r="I4" s="16"/>
    </row>
    <row r="5" spans="1:9" ht="16.5" thickBot="1">
      <c r="A5" s="17" t="s">
        <v>1333</v>
      </c>
      <c r="B5" s="928"/>
      <c r="C5" s="928"/>
      <c r="D5" s="928"/>
      <c r="E5" s="928"/>
      <c r="F5" s="928"/>
      <c r="G5" s="928"/>
      <c r="H5" s="928"/>
      <c r="I5" s="928" t="s">
        <v>1226</v>
      </c>
    </row>
    <row r="6" spans="1:9" s="716" customFormat="1" ht="15.75" customHeight="1">
      <c r="A6" s="2240" t="s">
        <v>1337</v>
      </c>
      <c r="B6" s="2240" t="s">
        <v>1355</v>
      </c>
      <c r="C6" s="2243" t="s">
        <v>1356</v>
      </c>
      <c r="D6" s="2246" t="s">
        <v>1357</v>
      </c>
      <c r="E6" s="2247"/>
      <c r="F6" s="2248"/>
      <c r="G6" s="2243" t="s">
        <v>1358</v>
      </c>
      <c r="H6" s="2256" t="s">
        <v>1359</v>
      </c>
      <c r="I6" s="2251" t="s">
        <v>2113</v>
      </c>
    </row>
    <row r="7" spans="1:9" ht="15.75" customHeight="1">
      <c r="A7" s="2241"/>
      <c r="B7" s="2241"/>
      <c r="C7" s="2244"/>
      <c r="D7" s="2254" t="s">
        <v>1360</v>
      </c>
      <c r="E7" s="2249" t="s">
        <v>2120</v>
      </c>
      <c r="F7" s="2250"/>
      <c r="G7" s="2244"/>
      <c r="H7" s="2257"/>
      <c r="I7" s="2252"/>
    </row>
    <row r="8" spans="1:9" ht="16.5" thickBot="1">
      <c r="A8" s="2242"/>
      <c r="B8" s="2242"/>
      <c r="C8" s="2245"/>
      <c r="D8" s="2255"/>
      <c r="E8" s="721" t="s">
        <v>1361</v>
      </c>
      <c r="F8" s="720" t="s">
        <v>1362</v>
      </c>
      <c r="G8" s="2245"/>
      <c r="H8" s="2255"/>
      <c r="I8" s="2253"/>
    </row>
    <row r="9" spans="1:9" ht="15.75">
      <c r="A9" s="23" t="s">
        <v>2047</v>
      </c>
      <c r="B9" s="722">
        <v>14876</v>
      </c>
      <c r="C9" s="24">
        <v>58858</v>
      </c>
      <c r="D9" s="25">
        <v>284638</v>
      </c>
      <c r="E9" s="26">
        <v>32000</v>
      </c>
      <c r="F9" s="27">
        <v>289818</v>
      </c>
      <c r="G9" s="24">
        <v>0</v>
      </c>
      <c r="H9" s="25">
        <v>-50294</v>
      </c>
      <c r="I9" s="937">
        <f>SUM(B9+C9+D9+E9+F9+G9+H9)</f>
        <v>629896</v>
      </c>
    </row>
    <row r="10" spans="1:9" ht="15.75">
      <c r="A10" s="22" t="s">
        <v>2110</v>
      </c>
      <c r="B10" s="722">
        <v>700</v>
      </c>
      <c r="C10" s="724"/>
      <c r="D10" s="27"/>
      <c r="E10" s="28"/>
      <c r="F10" s="27"/>
      <c r="G10" s="24"/>
      <c r="H10" s="27"/>
      <c r="I10" s="938">
        <f>SUM(B10+C10+D10+E10+F10+G10+H10)</f>
        <v>700</v>
      </c>
    </row>
    <row r="11" spans="1:9" ht="15.75">
      <c r="A11" s="21" t="s">
        <v>2111</v>
      </c>
      <c r="B11" s="722">
        <v>7720</v>
      </c>
      <c r="C11" s="29"/>
      <c r="D11" s="30"/>
      <c r="E11" s="28"/>
      <c r="F11" s="27"/>
      <c r="G11" s="24"/>
      <c r="H11" s="30"/>
      <c r="I11" s="938">
        <f>SUM(B11+C11+D11+E11+F11+G11+H11)</f>
        <v>7720</v>
      </c>
    </row>
    <row r="12" spans="1:9" s="717" customFormat="1" ht="15.75">
      <c r="A12" s="21" t="s">
        <v>1363</v>
      </c>
      <c r="B12" s="722">
        <v>6020</v>
      </c>
      <c r="C12" s="31"/>
      <c r="D12" s="30"/>
      <c r="E12" s="28"/>
      <c r="F12" s="27"/>
      <c r="G12" s="24"/>
      <c r="H12" s="30"/>
      <c r="I12" s="938">
        <f>SUM(B12+C12+D12+E12+F12+G12+H12)</f>
        <v>6020</v>
      </c>
    </row>
    <row r="13" spans="1:9" ht="16.5" thickBot="1">
      <c r="A13" s="32" t="s">
        <v>2112</v>
      </c>
      <c r="B13" s="722">
        <v>2088</v>
      </c>
      <c r="C13" s="725"/>
      <c r="D13" s="33"/>
      <c r="E13" s="34"/>
      <c r="F13" s="35"/>
      <c r="G13" s="726"/>
      <c r="H13" s="33"/>
      <c r="I13" s="939">
        <f>SUM(B13+C13+D13+E13+F13+G13+H13)</f>
        <v>2088</v>
      </c>
    </row>
    <row r="14" spans="1:9" ht="16.5" thickBot="1">
      <c r="A14" s="36" t="s">
        <v>2119</v>
      </c>
      <c r="B14" s="718">
        <f aca="true" t="shared" si="0" ref="B14:I14">SUM(B9:B13)</f>
        <v>31404</v>
      </c>
      <c r="C14" s="727">
        <f t="shared" si="0"/>
        <v>58858</v>
      </c>
      <c r="D14" s="719">
        <f t="shared" si="0"/>
        <v>284638</v>
      </c>
      <c r="E14" s="719">
        <f t="shared" si="0"/>
        <v>32000</v>
      </c>
      <c r="F14" s="719">
        <f t="shared" si="0"/>
        <v>289818</v>
      </c>
      <c r="G14" s="727">
        <f t="shared" si="0"/>
        <v>0</v>
      </c>
      <c r="H14" s="719">
        <f t="shared" si="0"/>
        <v>-50294</v>
      </c>
      <c r="I14" s="935">
        <f t="shared" si="0"/>
        <v>646424</v>
      </c>
    </row>
    <row r="15" spans="1:9" ht="16.5" thickBot="1">
      <c r="A15" s="16"/>
      <c r="B15" s="16"/>
      <c r="C15" s="16"/>
      <c r="D15" s="16"/>
      <c r="F15" s="16"/>
      <c r="G15" s="16"/>
      <c r="H15" s="16"/>
      <c r="I15" s="16"/>
    </row>
    <row r="16" spans="1:8" ht="46.5" customHeight="1" thickBot="1">
      <c r="A16" s="940" t="s">
        <v>1337</v>
      </c>
      <c r="B16" s="926" t="s">
        <v>1364</v>
      </c>
      <c r="C16" s="925" t="s">
        <v>1365</v>
      </c>
      <c r="D16" s="739" t="s">
        <v>1366</v>
      </c>
      <c r="E16" s="925" t="s">
        <v>1367</v>
      </c>
      <c r="F16" s="739" t="s">
        <v>1368</v>
      </c>
      <c r="G16" s="947" t="s">
        <v>1357</v>
      </c>
      <c r="H16" s="735" t="s">
        <v>1371</v>
      </c>
    </row>
    <row r="17" spans="1:8" ht="15.75">
      <c r="A17" s="919"/>
      <c r="B17" s="1231">
        <v>52500</v>
      </c>
      <c r="C17" s="923">
        <v>11535</v>
      </c>
      <c r="D17" s="924">
        <v>50294</v>
      </c>
      <c r="E17" s="730">
        <f>SUM(B17:D17)</f>
        <v>114329</v>
      </c>
      <c r="F17" s="25">
        <f aca="true" t="shared" si="1" ref="F17:F22">SUM(I9+E17)</f>
        <v>744225</v>
      </c>
      <c r="G17" s="731"/>
      <c r="H17" s="934">
        <f aca="true" t="shared" si="2" ref="H17:H22">SUM(F17:G17)</f>
        <v>744225</v>
      </c>
    </row>
    <row r="18" spans="1:8" ht="15.75">
      <c r="A18" s="21" t="s">
        <v>2110</v>
      </c>
      <c r="B18" s="1232"/>
      <c r="C18" s="729"/>
      <c r="D18" s="30"/>
      <c r="E18" s="730">
        <f>SUM(B18+C18+D18)</f>
        <v>0</v>
      </c>
      <c r="F18" s="25">
        <f t="shared" si="1"/>
        <v>700</v>
      </c>
      <c r="G18" s="732">
        <v>107907</v>
      </c>
      <c r="H18" s="934">
        <f t="shared" si="2"/>
        <v>108607</v>
      </c>
    </row>
    <row r="19" spans="1:8" ht="15.75">
      <c r="A19" s="21" t="s">
        <v>2111</v>
      </c>
      <c r="B19" s="1232"/>
      <c r="C19" s="729"/>
      <c r="D19" s="30"/>
      <c r="E19" s="730">
        <f>SUM(B19+C19+D19)</f>
        <v>0</v>
      </c>
      <c r="F19" s="25">
        <f t="shared" si="1"/>
        <v>7720</v>
      </c>
      <c r="G19" s="732">
        <v>53640</v>
      </c>
      <c r="H19" s="934">
        <f t="shared" si="2"/>
        <v>61360</v>
      </c>
    </row>
    <row r="20" spans="1:8" ht="15.75">
      <c r="A20" s="21" t="s">
        <v>1363</v>
      </c>
      <c r="B20" s="1232"/>
      <c r="C20" s="729"/>
      <c r="D20" s="30"/>
      <c r="E20" s="730">
        <f>SUM(B20+C20+D20)</f>
        <v>0</v>
      </c>
      <c r="F20" s="921">
        <f t="shared" si="1"/>
        <v>6020</v>
      </c>
      <c r="G20" s="732">
        <v>37678</v>
      </c>
      <c r="H20" s="936">
        <f t="shared" si="2"/>
        <v>43698</v>
      </c>
    </row>
    <row r="21" spans="1:8" ht="16.5" thickBot="1">
      <c r="A21" s="32" t="s">
        <v>2112</v>
      </c>
      <c r="B21" s="1233"/>
      <c r="C21" s="733"/>
      <c r="D21" s="33"/>
      <c r="E21" s="730">
        <f>SUM(B21+C21+D21)</f>
        <v>0</v>
      </c>
      <c r="F21" s="942">
        <f t="shared" si="1"/>
        <v>2088</v>
      </c>
      <c r="G21" s="734">
        <v>179805</v>
      </c>
      <c r="H21" s="943">
        <f t="shared" si="2"/>
        <v>181893</v>
      </c>
    </row>
    <row r="22" spans="1:8" s="716" customFormat="1" ht="16.5" thickBot="1">
      <c r="A22" s="718" t="s">
        <v>2119</v>
      </c>
      <c r="B22" s="1234">
        <f>SUM(B17:B21)</f>
        <v>52500</v>
      </c>
      <c r="C22" s="37">
        <f>SUM(C17:C21)</f>
        <v>11535</v>
      </c>
      <c r="D22" s="38">
        <f>SUM(D17:D21)</f>
        <v>50294</v>
      </c>
      <c r="E22" s="37">
        <f>SUM(B22+C22+D22)</f>
        <v>114329</v>
      </c>
      <c r="F22" s="44">
        <f t="shared" si="1"/>
        <v>760753</v>
      </c>
      <c r="G22" s="728">
        <f>SUM(G17:G21)</f>
        <v>379030</v>
      </c>
      <c r="H22" s="935">
        <f t="shared" si="2"/>
        <v>1139783</v>
      </c>
    </row>
    <row r="23" spans="1:9" ht="15.75">
      <c r="A23" s="17"/>
      <c r="B23" s="17"/>
      <c r="C23" s="20"/>
      <c r="D23" s="20"/>
      <c r="F23" s="20"/>
      <c r="G23" s="20"/>
      <c r="H23" s="20"/>
      <c r="I23" s="20"/>
    </row>
    <row r="24" spans="1:9" ht="16.5" thickBot="1">
      <c r="A24" s="944" t="s">
        <v>1336</v>
      </c>
      <c r="B24" s="17"/>
      <c r="C24" s="16"/>
      <c r="D24" s="16"/>
      <c r="E24" s="16"/>
      <c r="F24" s="16"/>
      <c r="G24" s="17"/>
      <c r="H24" s="16"/>
      <c r="I24" s="16"/>
    </row>
    <row r="25" spans="1:8" ht="48" thickBot="1">
      <c r="A25" s="940" t="s">
        <v>1337</v>
      </c>
      <c r="B25" s="740" t="s">
        <v>2114</v>
      </c>
      <c r="C25" s="736" t="s">
        <v>2115</v>
      </c>
      <c r="D25" s="736" t="s">
        <v>2015</v>
      </c>
      <c r="E25" s="736" t="s">
        <v>1372</v>
      </c>
      <c r="F25" s="736" t="s">
        <v>2116</v>
      </c>
      <c r="G25" s="737" t="s">
        <v>2117</v>
      </c>
      <c r="H25" s="735" t="s">
        <v>1373</v>
      </c>
    </row>
    <row r="26" spans="1:8" ht="15.75">
      <c r="A26" s="945" t="s">
        <v>2047</v>
      </c>
      <c r="B26" s="1236">
        <v>63322</v>
      </c>
      <c r="C26" s="25">
        <v>12713</v>
      </c>
      <c r="D26" s="25">
        <v>131151</v>
      </c>
      <c r="E26" s="25">
        <v>12221</v>
      </c>
      <c r="F26" s="25">
        <v>32769</v>
      </c>
      <c r="G26" s="723"/>
      <c r="H26" s="934">
        <f>SUM(B26+C26+D26+E26+F26+G26)</f>
        <v>252176</v>
      </c>
    </row>
    <row r="27" spans="1:8" ht="15.75">
      <c r="A27" s="21" t="s">
        <v>2110</v>
      </c>
      <c r="B27" s="1232">
        <v>65278</v>
      </c>
      <c r="C27" s="27">
        <v>16780</v>
      </c>
      <c r="D27" s="27">
        <v>26549</v>
      </c>
      <c r="E27" s="27"/>
      <c r="F27" s="27"/>
      <c r="G27" s="731"/>
      <c r="H27" s="934">
        <f>SUM(B27+C27+D27+E27+F27+G27)</f>
        <v>108607</v>
      </c>
    </row>
    <row r="28" spans="1:8" ht="15.75">
      <c r="A28" s="21" t="s">
        <v>2111</v>
      </c>
      <c r="B28" s="1232">
        <v>39067</v>
      </c>
      <c r="C28" s="30">
        <v>10241</v>
      </c>
      <c r="D28" s="30">
        <v>12052</v>
      </c>
      <c r="E28" s="30"/>
      <c r="F28" s="30"/>
      <c r="G28" s="732"/>
      <c r="H28" s="934">
        <f>SUM(B28+C28+D28+E28+F28+G28)</f>
        <v>61360</v>
      </c>
    </row>
    <row r="29" spans="1:8" ht="15.75">
      <c r="A29" s="21" t="s">
        <v>1363</v>
      </c>
      <c r="B29" s="1232">
        <v>22629</v>
      </c>
      <c r="C29" s="30">
        <v>5800</v>
      </c>
      <c r="D29" s="30">
        <v>15269</v>
      </c>
      <c r="E29" s="30"/>
      <c r="F29" s="30"/>
      <c r="G29" s="732"/>
      <c r="H29" s="934">
        <f>SUM(B29+C29+D29+E29+F29+G29)</f>
        <v>43698</v>
      </c>
    </row>
    <row r="30" spans="1:8" ht="16.5" thickBot="1">
      <c r="A30" s="32" t="s">
        <v>2112</v>
      </c>
      <c r="B30" s="1233">
        <v>114590</v>
      </c>
      <c r="C30" s="33">
        <v>29454</v>
      </c>
      <c r="D30" s="33">
        <v>36539</v>
      </c>
      <c r="E30" s="33"/>
      <c r="F30" s="33"/>
      <c r="G30" s="734"/>
      <c r="H30" s="946">
        <f>SUM(B30+C30+D30+E30+F30+G30)</f>
        <v>180583</v>
      </c>
    </row>
    <row r="31" spans="1:8" s="716" customFormat="1" ht="16.5" thickBot="1">
      <c r="A31" s="718" t="s">
        <v>2119</v>
      </c>
      <c r="B31" s="1237">
        <f>SUM(B26:B30)</f>
        <v>304886</v>
      </c>
      <c r="C31" s="738">
        <f aca="true" t="shared" si="3" ref="C31:H31">SUM(C26:C30)</f>
        <v>74988</v>
      </c>
      <c r="D31" s="738">
        <f t="shared" si="3"/>
        <v>221560</v>
      </c>
      <c r="E31" s="738">
        <f t="shared" si="3"/>
        <v>12221</v>
      </c>
      <c r="F31" s="738">
        <f t="shared" si="3"/>
        <v>32769</v>
      </c>
      <c r="G31" s="728">
        <f t="shared" si="3"/>
        <v>0</v>
      </c>
      <c r="H31" s="935">
        <f t="shared" si="3"/>
        <v>646424</v>
      </c>
    </row>
    <row r="32" spans="1:9" ht="16.5" thickBot="1">
      <c r="A32" s="17"/>
      <c r="B32" s="17"/>
      <c r="C32" s="17"/>
      <c r="D32" s="17"/>
      <c r="E32" s="17"/>
      <c r="F32" s="17"/>
      <c r="G32" s="17"/>
      <c r="H32" s="17"/>
      <c r="I32" s="17"/>
    </row>
    <row r="33" spans="1:8" ht="79.5" thickBot="1">
      <c r="A33" s="940" t="s">
        <v>1337</v>
      </c>
      <c r="B33" s="1235" t="s">
        <v>1375</v>
      </c>
      <c r="C33" s="736" t="s">
        <v>1376</v>
      </c>
      <c r="D33" s="736" t="s">
        <v>1377</v>
      </c>
      <c r="E33" s="739" t="s">
        <v>1378</v>
      </c>
      <c r="F33" s="736" t="s">
        <v>2118</v>
      </c>
      <c r="G33" s="735" t="s">
        <v>1379</v>
      </c>
      <c r="H33" s="929" t="s">
        <v>1380</v>
      </c>
    </row>
    <row r="34" spans="1:8" ht="15.75">
      <c r="A34" s="945" t="s">
        <v>2047</v>
      </c>
      <c r="B34" s="1236">
        <v>95474</v>
      </c>
      <c r="C34" s="25"/>
      <c r="D34" s="25">
        <v>17545</v>
      </c>
      <c r="E34" s="39">
        <f>SUM(B34+C34+D34)</f>
        <v>113019</v>
      </c>
      <c r="F34" s="25">
        <f aca="true" t="shared" si="4" ref="F34:F39">SUM(E34+H26)</f>
        <v>365195</v>
      </c>
      <c r="G34" s="948">
        <v>379030</v>
      </c>
      <c r="H34" s="930">
        <f aca="true" t="shared" si="5" ref="H34:H39">SUM(F34:G34)</f>
        <v>744225</v>
      </c>
    </row>
    <row r="35" spans="1:8" ht="15.75">
      <c r="A35" s="21" t="s">
        <v>2110</v>
      </c>
      <c r="B35" s="1232">
        <v>0</v>
      </c>
      <c r="C35" s="40"/>
      <c r="D35" s="40"/>
      <c r="E35" s="39">
        <f>SUM(B35+C35+D35)</f>
        <v>0</v>
      </c>
      <c r="F35" s="25">
        <f t="shared" si="4"/>
        <v>108607</v>
      </c>
      <c r="G35" s="949"/>
      <c r="H35" s="931">
        <f t="shared" si="5"/>
        <v>108607</v>
      </c>
    </row>
    <row r="36" spans="1:8" ht="15.75">
      <c r="A36" s="21" t="s">
        <v>2111</v>
      </c>
      <c r="B36" s="21"/>
      <c r="C36" s="41"/>
      <c r="D36" s="41"/>
      <c r="E36" s="39">
        <f>SUM(B36+C36+D36)</f>
        <v>0</v>
      </c>
      <c r="F36" s="25">
        <f t="shared" si="4"/>
        <v>61360</v>
      </c>
      <c r="G36" s="949"/>
      <c r="H36" s="931">
        <f t="shared" si="5"/>
        <v>61360</v>
      </c>
    </row>
    <row r="37" spans="1:8" ht="15.75">
      <c r="A37" s="21" t="s">
        <v>1363</v>
      </c>
      <c r="B37" s="1232"/>
      <c r="C37" s="41"/>
      <c r="D37" s="41"/>
      <c r="E37" s="39">
        <f>SUM(B37+C37+D37)</f>
        <v>0</v>
      </c>
      <c r="F37" s="25">
        <f t="shared" si="4"/>
        <v>43698</v>
      </c>
      <c r="G37" s="949"/>
      <c r="H37" s="931">
        <f t="shared" si="5"/>
        <v>43698</v>
      </c>
    </row>
    <row r="38" spans="1:8" ht="16.5" thickBot="1">
      <c r="A38" s="32" t="s">
        <v>2112</v>
      </c>
      <c r="B38" s="1233">
        <v>1310</v>
      </c>
      <c r="C38" s="42"/>
      <c r="D38" s="42"/>
      <c r="E38" s="39">
        <f>SUM(B38+C38+D38)</f>
        <v>1310</v>
      </c>
      <c r="F38" s="744">
        <f t="shared" si="4"/>
        <v>181893</v>
      </c>
      <c r="G38" s="950"/>
      <c r="H38" s="932">
        <f t="shared" si="5"/>
        <v>181893</v>
      </c>
    </row>
    <row r="39" spans="1:8" ht="16.5" thickBot="1">
      <c r="A39" s="718" t="s">
        <v>2119</v>
      </c>
      <c r="B39" s="1237">
        <f>SUM(B34:B38)</f>
        <v>96784</v>
      </c>
      <c r="C39" s="43">
        <f>SUM(C34:C38)</f>
        <v>0</v>
      </c>
      <c r="D39" s="43">
        <f>SUM(D34:D38)</f>
        <v>17545</v>
      </c>
      <c r="E39" s="745">
        <f>SUM(E34:E38)</f>
        <v>114329</v>
      </c>
      <c r="F39" s="44">
        <f t="shared" si="4"/>
        <v>760753</v>
      </c>
      <c r="G39" s="951">
        <f>SUM(G34:G38)</f>
        <v>379030</v>
      </c>
      <c r="H39" s="933">
        <f t="shared" si="5"/>
        <v>1139783</v>
      </c>
    </row>
  </sheetData>
  <sheetProtection/>
  <mergeCells count="11">
    <mergeCell ref="G6:G8"/>
    <mergeCell ref="A1:B1"/>
    <mergeCell ref="A3:I3"/>
    <mergeCell ref="A6:A8"/>
    <mergeCell ref="B6:B8"/>
    <mergeCell ref="C6:C8"/>
    <mergeCell ref="D6:F6"/>
    <mergeCell ref="E7:F7"/>
    <mergeCell ref="I6:I8"/>
    <mergeCell ref="D7:D8"/>
    <mergeCell ref="H6:H8"/>
  </mergeCells>
  <printOptions/>
  <pageMargins left="0.75" right="0.75" top="0.39" bottom="0.64" header="0.27" footer="0.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JEdit</dc:creator>
  <cp:keywords/>
  <dc:description/>
  <cp:lastModifiedBy>MGR</cp:lastModifiedBy>
  <cp:lastPrinted>2017-04-21T02:59:42Z</cp:lastPrinted>
  <dcterms:created xsi:type="dcterms:W3CDTF">2007-02-12T10:49:30Z</dcterms:created>
  <dcterms:modified xsi:type="dcterms:W3CDTF">2017-04-21T08:43:01Z</dcterms:modified>
  <cp:category/>
  <cp:version/>
  <cp:contentType/>
  <cp:contentStatus/>
</cp:coreProperties>
</file>