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Z:\TESTÜLETI BIZOTTSÁGI\2022. év\000 Rendeletek\"/>
    </mc:Choice>
  </mc:AlternateContent>
  <xr:revisionPtr revIDLastSave="0" documentId="8_{AAB54755-47B7-419F-9F54-881BDE5E3A44}" xr6:coauthVersionLast="47" xr6:coauthVersionMax="47" xr10:uidLastSave="{00000000-0000-0000-0000-000000000000}"/>
  <bookViews>
    <workbookView xWindow="-120" yWindow="-120" windowWidth="29040" windowHeight="15840" tabRatio="842" activeTab="5" xr2:uid="{00000000-000D-0000-FFFF-FFFF00000000}"/>
  </bookViews>
  <sheets>
    <sheet name="Mérleg" sheetId="76" r:id="rId1"/>
    <sheet name="1_mell" sheetId="51" r:id="rId2"/>
    <sheet name="2_Ktsgv_BK" sheetId="29" r:id="rId3"/>
    <sheet name="3_Város" sheetId="35" r:id="rId4"/>
    <sheet name="4_Norm" sheetId="15" r:id="rId5"/>
    <sheet name="5_Feladat" sheetId="49" r:id="rId6"/>
    <sheet name="6_Céltám" sheetId="20" r:id="rId7"/>
    <sheet name="7_Felhalm" sheetId="7" r:id="rId8"/>
    <sheet name="8_Szoc" sheetId="17" r:id="rId9"/>
    <sheet name="9_létszám" sheetId="8" r:id="rId10"/>
    <sheet name="10_Több_év" sheetId="23" r:id="rId11"/>
    <sheet name="11EU" sheetId="52" r:id="rId12"/>
    <sheet name="12Közv" sheetId="57" r:id="rId13"/>
    <sheet name="13Kölcs" sheetId="55" r:id="rId14"/>
    <sheet name="14Püterv" sheetId="54" r:id="rId15"/>
    <sheet name="15Eifelh" sheetId="56" r:id="rId16"/>
    <sheet name="16Bevétel" sheetId="58" r:id="rId17"/>
    <sheet name="17Kiadás" sheetId="59" r:id="rId18"/>
    <sheet name="18Peszk" sheetId="60" r:id="rId19"/>
    <sheet name="19Tart" sheetId="61" r:id="rId20"/>
    <sheet name="20Maradv" sheetId="62" r:id="rId21"/>
    <sheet name="21Mérleg" sheetId="63" r:id="rId22"/>
    <sheet name="22Befeszk" sheetId="64" r:id="rId23"/>
    <sheet name="23Adó" sheetId="65" r:id="rId24"/>
    <sheet name="24Köv" sheetId="66" r:id="rId25"/>
    <sheet name="25Köt" sheetId="67" r:id="rId26"/>
    <sheet name="26Értv" sheetId="68" r:id="rId27"/>
    <sheet name="27Befeszk" sheetId="69" r:id="rId28"/>
    <sheet name="28Msze" sheetId="70" r:id="rId29"/>
    <sheet name="29OnkVagy" sheetId="71" r:id="rId30"/>
    <sheet name="30PHVagy" sheetId="72" r:id="rId31"/>
    <sheet name="31ESZIVagy" sheetId="73" r:id="rId32"/>
    <sheet name="32MűvVagy" sheetId="74" r:id="rId33"/>
    <sheet name="33OVIVagy" sheetId="75" r:id="rId34"/>
    <sheet name="Munka1" sheetId="77" r:id="rId35"/>
  </sheets>
  <externalReferences>
    <externalReference r:id="rId36"/>
  </externalReferences>
  <definedNames>
    <definedName name="_xlnm.Print_Area" localSheetId="2">'2_Ktsgv_BK'!$A$1:$BA$125</definedName>
    <definedName name="_xlnm.Print_Area" localSheetId="3">'3_Város'!$A$1:$BP$380</definedName>
    <definedName name="_xlnm.Print_Area" localSheetId="5">'5_Feladat'!$A$1:$Y$132</definedName>
    <definedName name="_xlnm.Print_Area" localSheetId="7">'7_Felhalm'!$A$1:$J$82</definedName>
    <definedName name="_xlnm.Print_Area" localSheetId="9">'9_létszám'!$A$1:$F$21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34" i="35" l="1"/>
  <c r="BO233" i="35"/>
  <c r="BN360" i="35"/>
  <c r="BN327" i="35"/>
  <c r="BN326" i="35"/>
  <c r="BN325" i="35"/>
  <c r="BN296" i="35"/>
  <c r="BN263" i="35"/>
  <c r="BN262" i="35"/>
  <c r="BN261" i="35"/>
  <c r="BN200" i="35"/>
  <c r="BN199" i="35"/>
  <c r="BN198" i="35"/>
  <c r="BN170" i="35"/>
  <c r="BN137" i="35"/>
  <c r="BN136" i="35"/>
  <c r="BN135" i="35"/>
  <c r="BN125" i="35"/>
  <c r="BN119" i="35"/>
  <c r="BN118" i="35"/>
  <c r="BN117" i="35"/>
  <c r="BN116" i="35"/>
  <c r="BN109" i="35"/>
  <c r="BN108" i="35"/>
  <c r="BN107" i="35"/>
  <c r="BN104" i="35"/>
  <c r="BN103" i="35"/>
  <c r="BN76" i="35"/>
  <c r="BN75" i="35"/>
  <c r="BN74" i="35"/>
  <c r="BN73" i="35"/>
  <c r="BN72" i="35"/>
  <c r="BN56" i="35"/>
  <c r="BN55" i="35"/>
  <c r="BN54" i="35"/>
  <c r="BN53" i="35"/>
  <c r="BN46" i="35"/>
  <c r="BN45" i="35"/>
  <c r="BN44" i="35"/>
  <c r="BN41" i="35"/>
  <c r="BN40" i="35"/>
  <c r="BN13" i="35"/>
  <c r="BN12" i="35"/>
  <c r="BN11" i="35"/>
  <c r="BN10" i="35"/>
  <c r="BN9" i="35"/>
  <c r="AF374" i="35"/>
  <c r="AF373" i="35"/>
  <c r="AF370" i="35"/>
  <c r="AF369" i="35"/>
  <c r="AF367" i="35"/>
  <c r="AF357" i="35"/>
  <c r="AF351" i="35"/>
  <c r="AF348" i="35"/>
  <c r="AF347" i="35"/>
  <c r="AF346" i="35"/>
  <c r="AF345" i="35"/>
  <c r="AF342" i="35"/>
  <c r="AF310" i="35"/>
  <c r="AF309" i="35"/>
  <c r="AF306" i="35"/>
  <c r="AF305" i="35"/>
  <c r="AF303" i="35"/>
  <c r="AF296" i="35"/>
  <c r="AF293" i="35"/>
  <c r="AF290" i="35"/>
  <c r="AF287" i="35"/>
  <c r="AF285" i="35"/>
  <c r="AF282" i="35"/>
  <c r="AF278" i="35"/>
  <c r="AF265" i="35"/>
  <c r="AF247" i="35"/>
  <c r="AF246" i="35"/>
  <c r="AF243" i="35"/>
  <c r="AF242" i="35"/>
  <c r="AF240" i="35"/>
  <c r="AF239" i="35"/>
  <c r="AF230" i="35"/>
  <c r="AF229" i="35"/>
  <c r="AF224" i="35"/>
  <c r="AF221" i="35"/>
  <c r="AF219" i="35"/>
  <c r="AF218" i="35"/>
  <c r="AF215" i="35"/>
  <c r="AF184" i="35"/>
  <c r="AF183" i="35"/>
  <c r="AF180" i="35"/>
  <c r="AF179" i="35"/>
  <c r="AF177" i="35"/>
  <c r="AF176" i="35"/>
  <c r="AF167" i="35"/>
  <c r="AF166" i="35"/>
  <c r="AF158" i="35"/>
  <c r="AF156" i="35"/>
  <c r="AF152" i="35"/>
  <c r="AF125" i="35"/>
  <c r="AF121" i="35"/>
  <c r="AF120" i="35"/>
  <c r="AF119" i="35"/>
  <c r="AF118" i="35"/>
  <c r="AF114" i="35"/>
  <c r="AF110" i="35"/>
  <c r="AF109" i="35"/>
  <c r="AF107" i="35"/>
  <c r="AF104" i="35"/>
  <c r="AF101" i="35"/>
  <c r="AF98" i="35"/>
  <c r="AF95" i="35"/>
  <c r="AF94" i="35"/>
  <c r="AF93" i="35"/>
  <c r="AF89" i="35"/>
  <c r="AF86" i="35"/>
  <c r="AF83" i="35"/>
  <c r="AF81" i="35"/>
  <c r="AF80" i="35"/>
  <c r="AF79" i="35"/>
  <c r="AF76" i="35"/>
  <c r="AF73" i="35"/>
  <c r="AF58" i="35"/>
  <c r="AF57" i="35"/>
  <c r="AF56" i="35"/>
  <c r="AF55" i="35"/>
  <c r="AF54" i="35"/>
  <c r="AF53" i="35"/>
  <c r="AF51" i="35"/>
  <c r="AF50" i="35"/>
  <c r="AF47" i="35"/>
  <c r="AF46" i="35"/>
  <c r="AF44" i="35"/>
  <c r="AF42" i="35"/>
  <c r="AF41" i="35"/>
  <c r="AF40" i="35"/>
  <c r="AF38" i="35"/>
  <c r="AF13" i="35"/>
  <c r="AF10" i="35"/>
  <c r="AF23" i="35"/>
  <c r="AF20" i="35"/>
  <c r="AF18" i="35"/>
  <c r="AF17" i="35"/>
  <c r="AF16" i="35"/>
  <c r="AX47" i="29"/>
  <c r="AW47" i="29"/>
  <c r="AF29" i="35"/>
  <c r="AF30" i="35"/>
  <c r="AF31" i="35"/>
  <c r="AF32" i="35"/>
  <c r="AF35" i="35"/>
  <c r="AG26" i="35"/>
  <c r="AF26" i="35"/>
  <c r="AF62" i="35"/>
  <c r="J66" i="7"/>
  <c r="J62" i="7"/>
  <c r="J60" i="7"/>
  <c r="J59" i="7"/>
  <c r="J58" i="7"/>
  <c r="J57" i="7"/>
  <c r="J56" i="7"/>
  <c r="J55" i="7"/>
  <c r="J54" i="7"/>
  <c r="J51" i="7"/>
  <c r="J49" i="7"/>
  <c r="J48" i="7"/>
  <c r="J47" i="7"/>
  <c r="J46" i="7"/>
  <c r="J45" i="7"/>
  <c r="J39" i="7"/>
  <c r="J41" i="7"/>
  <c r="J34" i="7"/>
  <c r="J35" i="7"/>
  <c r="J80" i="7"/>
  <c r="J12" i="7"/>
  <c r="J13" i="7"/>
  <c r="J14" i="7"/>
  <c r="J19" i="7"/>
  <c r="J15" i="7"/>
  <c r="J16" i="7"/>
  <c r="J17" i="7"/>
  <c r="J18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6" i="7"/>
  <c r="J37" i="7"/>
  <c r="J10" i="7"/>
  <c r="J11" i="7"/>
  <c r="J41" i="20"/>
  <c r="J40" i="20"/>
  <c r="J51" i="20"/>
  <c r="J50" i="20"/>
  <c r="J49" i="20"/>
  <c r="J48" i="20"/>
  <c r="J47" i="20"/>
  <c r="J54" i="20"/>
  <c r="J28" i="20"/>
  <c r="J29" i="20"/>
  <c r="J30" i="20"/>
  <c r="J31" i="20"/>
  <c r="J32" i="20"/>
  <c r="J33" i="20"/>
  <c r="J34" i="20"/>
  <c r="J35" i="20"/>
  <c r="J36" i="20"/>
  <c r="J37" i="20"/>
  <c r="J38" i="20"/>
  <c r="J27" i="20"/>
  <c r="J18" i="20"/>
  <c r="J20" i="20"/>
  <c r="J22" i="20"/>
  <c r="J17" i="20"/>
  <c r="J16" i="20"/>
  <c r="J10" i="20"/>
  <c r="J11" i="20"/>
  <c r="J12" i="20"/>
  <c r="J13" i="20"/>
  <c r="J9" i="20"/>
  <c r="Z50" i="76"/>
  <c r="Z47" i="76"/>
  <c r="Z46" i="76"/>
  <c r="Z39" i="76"/>
  <c r="Z38" i="76"/>
  <c r="Z23" i="76"/>
  <c r="Z24" i="76"/>
  <c r="Z14" i="76"/>
  <c r="Z17" i="76"/>
  <c r="Z20" i="76"/>
  <c r="AA37" i="51"/>
  <c r="AA36" i="51"/>
  <c r="AA34" i="51"/>
  <c r="AA33" i="51"/>
  <c r="AA32" i="51"/>
  <c r="AA44" i="51"/>
  <c r="AA41" i="76"/>
  <c r="AA42" i="76"/>
  <c r="AA43" i="76"/>
  <c r="Y50" i="76"/>
  <c r="AB50" i="76" s="1"/>
  <c r="Y48" i="76"/>
  <c r="AB48" i="76" s="1"/>
  <c r="X48" i="76"/>
  <c r="W48" i="76"/>
  <c r="Z48" i="76" s="1"/>
  <c r="X44" i="76"/>
  <c r="W44" i="76"/>
  <c r="Z44" i="76" s="1"/>
  <c r="Y37" i="76"/>
  <c r="AB37" i="76" s="1"/>
  <c r="Y38" i="76"/>
  <c r="AB38" i="76" s="1"/>
  <c r="Y39" i="76"/>
  <c r="AB39" i="76" s="1"/>
  <c r="Y40" i="76"/>
  <c r="AB40" i="76" s="1"/>
  <c r="Y41" i="76"/>
  <c r="AB41" i="76" s="1"/>
  <c r="Y42" i="76"/>
  <c r="AB42" i="76" s="1"/>
  <c r="Y43" i="76"/>
  <c r="AB43" i="76" s="1"/>
  <c r="Y36" i="76"/>
  <c r="AB36" i="76" s="1"/>
  <c r="Y35" i="76"/>
  <c r="AB35" i="76" s="1"/>
  <c r="Y29" i="76"/>
  <c r="W28" i="76"/>
  <c r="W30" i="76" s="1"/>
  <c r="X25" i="76"/>
  <c r="AA25" i="76" s="1"/>
  <c r="W25" i="76"/>
  <c r="Z25" i="76" s="1"/>
  <c r="Y11" i="76"/>
  <c r="AB11" i="76" s="1"/>
  <c r="Y12" i="76"/>
  <c r="AB12" i="76" s="1"/>
  <c r="Y13" i="76"/>
  <c r="AB13" i="76" s="1"/>
  <c r="Y14" i="76"/>
  <c r="AB14" i="76" s="1"/>
  <c r="Y15" i="76"/>
  <c r="AB15" i="76" s="1"/>
  <c r="Y16" i="76"/>
  <c r="AB16" i="76" s="1"/>
  <c r="Y17" i="76"/>
  <c r="AB17" i="76" s="1"/>
  <c r="Y18" i="76"/>
  <c r="AB18" i="76" s="1"/>
  <c r="Y19" i="76"/>
  <c r="Y10" i="76"/>
  <c r="Y9" i="76"/>
  <c r="AB9" i="76" s="1"/>
  <c r="Y27" i="76"/>
  <c r="AB27" i="76" s="1"/>
  <c r="Y23" i="76"/>
  <c r="AB23" i="76" s="1"/>
  <c r="Y24" i="76"/>
  <c r="AB24" i="76" s="1"/>
  <c r="Y22" i="76"/>
  <c r="AB22" i="76" s="1"/>
  <c r="Z27" i="76"/>
  <c r="Z26" i="76"/>
  <c r="AA22" i="76"/>
  <c r="AB20" i="76"/>
  <c r="AA20" i="76"/>
  <c r="AA19" i="76"/>
  <c r="Z19" i="76"/>
  <c r="AA18" i="76"/>
  <c r="AA16" i="76"/>
  <c r="Z15" i="76"/>
  <c r="AA13" i="76"/>
  <c r="Z12" i="76"/>
  <c r="Z11" i="76"/>
  <c r="Z9" i="76"/>
  <c r="AA27" i="51"/>
  <c r="AA24" i="51"/>
  <c r="AA23" i="51"/>
  <c r="AB22" i="51"/>
  <c r="AA11" i="51"/>
  <c r="AA12" i="51"/>
  <c r="AB13" i="51"/>
  <c r="AA14" i="51"/>
  <c r="AA15" i="51"/>
  <c r="AB16" i="51"/>
  <c r="AA17" i="51"/>
  <c r="AB18" i="51"/>
  <c r="AA19" i="51"/>
  <c r="AB19" i="51"/>
  <c r="AB47" i="76"/>
  <c r="AB46" i="76"/>
  <c r="AA40" i="76"/>
  <c r="Z40" i="76"/>
  <c r="Z37" i="76"/>
  <c r="Z36" i="76"/>
  <c r="Z35" i="76"/>
  <c r="AB40" i="51"/>
  <c r="AB39" i="51"/>
  <c r="AB38" i="51"/>
  <c r="AB37" i="51"/>
  <c r="AA35" i="51"/>
  <c r="AA43" i="51"/>
  <c r="AA47" i="51"/>
  <c r="AW124" i="29"/>
  <c r="AW122" i="29"/>
  <c r="AW120" i="29"/>
  <c r="AW114" i="29"/>
  <c r="AW112" i="29"/>
  <c r="AY107" i="29"/>
  <c r="AW107" i="29"/>
  <c r="AW106" i="29"/>
  <c r="AY104" i="29"/>
  <c r="AW104" i="29"/>
  <c r="BA99" i="29"/>
  <c r="AY99" i="29"/>
  <c r="AX99" i="29"/>
  <c r="AX102" i="29"/>
  <c r="AY102" i="29"/>
  <c r="AZ102" i="29"/>
  <c r="BA102" i="29"/>
  <c r="AW102" i="29"/>
  <c r="AW99" i="29"/>
  <c r="AW80" i="29"/>
  <c r="BA77" i="29"/>
  <c r="AZ77" i="29"/>
  <c r="AY77" i="29"/>
  <c r="AX77" i="29"/>
  <c r="BA76" i="29"/>
  <c r="AZ76" i="29"/>
  <c r="AY76" i="29"/>
  <c r="AX76" i="29"/>
  <c r="AW76" i="29"/>
  <c r="AW75" i="29"/>
  <c r="AW68" i="29"/>
  <c r="AW66" i="29"/>
  <c r="AZ64" i="29"/>
  <c r="AW64" i="29"/>
  <c r="AW59" i="29"/>
  <c r="BA56" i="29"/>
  <c r="AZ56" i="29"/>
  <c r="AY56" i="29"/>
  <c r="AX56" i="29"/>
  <c r="AW56" i="29"/>
  <c r="AX51" i="29"/>
  <c r="BA53" i="29"/>
  <c r="AZ53" i="29"/>
  <c r="AY53" i="29"/>
  <c r="AX53" i="29"/>
  <c r="AW53" i="29"/>
  <c r="BA52" i="29"/>
  <c r="AW52" i="29"/>
  <c r="BA51" i="29"/>
  <c r="AZ51" i="29"/>
  <c r="AY51" i="29"/>
  <c r="AW51" i="29"/>
  <c r="BA50" i="29"/>
  <c r="AY50" i="29"/>
  <c r="AY47" i="29"/>
  <c r="AZ47" i="29"/>
  <c r="BA47" i="29"/>
  <c r="AY20" i="29"/>
  <c r="AW44" i="29"/>
  <c r="AW41" i="29"/>
  <c r="AW37" i="29"/>
  <c r="AW34" i="29"/>
  <c r="AW32" i="29"/>
  <c r="AW26" i="29"/>
  <c r="AW15" i="29"/>
  <c r="AW20" i="29"/>
  <c r="AZ20" i="29"/>
  <c r="AW10" i="29"/>
  <c r="AW11" i="29"/>
  <c r="AW12" i="29"/>
  <c r="AW13" i="29"/>
  <c r="AW14" i="29"/>
  <c r="AW9" i="29"/>
  <c r="AZ99" i="29"/>
  <c r="BA98" i="29"/>
  <c r="AZ98" i="29"/>
  <c r="AY98" i="29"/>
  <c r="AX98" i="29"/>
  <c r="AW98" i="29"/>
  <c r="AZ97" i="29"/>
  <c r="AW97" i="29"/>
  <c r="AZ96" i="29"/>
  <c r="AY96" i="29"/>
  <c r="AX96" i="29"/>
  <c r="AW94" i="29"/>
  <c r="AW90" i="29"/>
  <c r="AX90" i="29"/>
  <c r="AY90" i="29"/>
  <c r="AZ90" i="29"/>
  <c r="BA90" i="29"/>
  <c r="AW91" i="29"/>
  <c r="AW92" i="29"/>
  <c r="BA89" i="29"/>
  <c r="AZ89" i="29"/>
  <c r="AY89" i="29"/>
  <c r="AX89" i="29"/>
  <c r="AW89" i="29"/>
  <c r="BA88" i="29"/>
  <c r="AZ88" i="29"/>
  <c r="AY88" i="29"/>
  <c r="AX88" i="29"/>
  <c r="AW88" i="29"/>
  <c r="BN62" i="35"/>
  <c r="BO44" i="35"/>
  <c r="BO45" i="35"/>
  <c r="BM41" i="35"/>
  <c r="BO9" i="35"/>
  <c r="BO10" i="35"/>
  <c r="BO11" i="35"/>
  <c r="BP178" i="35"/>
  <c r="BP368" i="35"/>
  <c r="BO263" i="35"/>
  <c r="BO262" i="35"/>
  <c r="BO261" i="35"/>
  <c r="BO198" i="35"/>
  <c r="BO199" i="35"/>
  <c r="BO252" i="35"/>
  <c r="BO73" i="35"/>
  <c r="BO72" i="35"/>
  <c r="AA265" i="35"/>
  <c r="F98" i="58"/>
  <c r="G98" i="58"/>
  <c r="H98" i="58"/>
  <c r="I98" i="58"/>
  <c r="J98" i="58"/>
  <c r="K98" i="58"/>
  <c r="L98" i="58"/>
  <c r="M98" i="58"/>
  <c r="N98" i="58"/>
  <c r="O98" i="58"/>
  <c r="P98" i="58"/>
  <c r="R98" i="58"/>
  <c r="S98" i="58"/>
  <c r="T98" i="58"/>
  <c r="K70" i="52"/>
  <c r="J70" i="52"/>
  <c r="I70" i="52"/>
  <c r="H70" i="52"/>
  <c r="K67" i="52"/>
  <c r="J67" i="52"/>
  <c r="I67" i="52"/>
  <c r="H67" i="52"/>
  <c r="K64" i="52"/>
  <c r="J64" i="52"/>
  <c r="I64" i="52"/>
  <c r="H64" i="52"/>
  <c r="K63" i="52"/>
  <c r="K62" i="52"/>
  <c r="K61" i="52"/>
  <c r="K60" i="52"/>
  <c r="J59" i="52"/>
  <c r="I59" i="52"/>
  <c r="H59" i="52"/>
  <c r="K58" i="52"/>
  <c r="K57" i="52"/>
  <c r="K56" i="52"/>
  <c r="K55" i="52"/>
  <c r="J54" i="52"/>
  <c r="I54" i="52"/>
  <c r="H54" i="52"/>
  <c r="K53" i="52"/>
  <c r="K52" i="52"/>
  <c r="K51" i="52"/>
  <c r="K50" i="52"/>
  <c r="J49" i="52"/>
  <c r="I49" i="52"/>
  <c r="H49" i="52"/>
  <c r="E49" i="52"/>
  <c r="K48" i="52"/>
  <c r="K47" i="52"/>
  <c r="K46" i="52"/>
  <c r="K45" i="52"/>
  <c r="J44" i="52"/>
  <c r="I44" i="52"/>
  <c r="H44" i="52"/>
  <c r="K43" i="52"/>
  <c r="K42" i="52"/>
  <c r="K41" i="52"/>
  <c r="K40" i="52"/>
  <c r="K39" i="52"/>
  <c r="J38" i="52"/>
  <c r="I38" i="52"/>
  <c r="H38" i="52"/>
  <c r="E38" i="52"/>
  <c r="K32" i="52"/>
  <c r="J32" i="52"/>
  <c r="I32" i="52"/>
  <c r="H32" i="52"/>
  <c r="K30" i="52"/>
  <c r="K29" i="52"/>
  <c r="K28" i="52"/>
  <c r="K27" i="52"/>
  <c r="K26" i="52"/>
  <c r="J25" i="52"/>
  <c r="I25" i="52"/>
  <c r="H25" i="52"/>
  <c r="K24" i="52"/>
  <c r="K23" i="52"/>
  <c r="K22" i="52"/>
  <c r="K21" i="52"/>
  <c r="K20" i="52"/>
  <c r="K19" i="52"/>
  <c r="J18" i="52"/>
  <c r="I18" i="52"/>
  <c r="H18" i="52"/>
  <c r="F18" i="52"/>
  <c r="K17" i="52"/>
  <c r="K16" i="52"/>
  <c r="K15" i="52"/>
  <c r="K14" i="52"/>
  <c r="K13" i="52"/>
  <c r="K12" i="52"/>
  <c r="J11" i="52"/>
  <c r="I11" i="52"/>
  <c r="H11" i="52"/>
  <c r="K9" i="52"/>
  <c r="K8" i="52"/>
  <c r="K7" i="52"/>
  <c r="J6" i="52"/>
  <c r="I6" i="52"/>
  <c r="H6" i="52"/>
  <c r="Y132" i="49"/>
  <c r="W131" i="49"/>
  <c r="U131" i="49"/>
  <c r="T131" i="49"/>
  <c r="S131" i="49"/>
  <c r="R131" i="49"/>
  <c r="Q131" i="49"/>
  <c r="P131" i="49"/>
  <c r="O131" i="49"/>
  <c r="J131" i="49"/>
  <c r="I131" i="49"/>
  <c r="H131" i="49"/>
  <c r="G131" i="49"/>
  <c r="F131" i="49"/>
  <c r="E131" i="49"/>
  <c r="D131" i="49"/>
  <c r="V130" i="49"/>
  <c r="X130" i="49" s="1"/>
  <c r="L130" i="49"/>
  <c r="N130" i="49" s="1"/>
  <c r="V129" i="49"/>
  <c r="X129" i="49" s="1"/>
  <c r="L129" i="49"/>
  <c r="N129" i="49" s="1"/>
  <c r="V128" i="49"/>
  <c r="X128" i="49" s="1"/>
  <c r="L128" i="49"/>
  <c r="N128" i="49" s="1"/>
  <c r="V127" i="49"/>
  <c r="X127" i="49" s="1"/>
  <c r="L127" i="49"/>
  <c r="N127" i="49" s="1"/>
  <c r="V126" i="49"/>
  <c r="X126" i="49" s="1"/>
  <c r="L126" i="49"/>
  <c r="N126" i="49" s="1"/>
  <c r="V125" i="49"/>
  <c r="X125" i="49" s="1"/>
  <c r="L125" i="49"/>
  <c r="N125" i="49" s="1"/>
  <c r="V124" i="49"/>
  <c r="L124" i="49"/>
  <c r="W123" i="49"/>
  <c r="U123" i="49"/>
  <c r="T123" i="49"/>
  <c r="S123" i="49"/>
  <c r="R123" i="49"/>
  <c r="Q123" i="49"/>
  <c r="P123" i="49"/>
  <c r="O123" i="49"/>
  <c r="J123" i="49"/>
  <c r="I123" i="49"/>
  <c r="H123" i="49"/>
  <c r="G123" i="49"/>
  <c r="F123" i="49"/>
  <c r="E123" i="49"/>
  <c r="D123" i="49"/>
  <c r="V122" i="49"/>
  <c r="X122" i="49" s="1"/>
  <c r="L122" i="49"/>
  <c r="N122" i="49" s="1"/>
  <c r="V121" i="49"/>
  <c r="X121" i="49" s="1"/>
  <c r="L121" i="49"/>
  <c r="N121" i="49" s="1"/>
  <c r="V120" i="49"/>
  <c r="X120" i="49" s="1"/>
  <c r="L120" i="49"/>
  <c r="N120" i="49" s="1"/>
  <c r="V119" i="49"/>
  <c r="X119" i="49" s="1"/>
  <c r="L119" i="49"/>
  <c r="N119" i="49" s="1"/>
  <c r="V118" i="49"/>
  <c r="X118" i="49" s="1"/>
  <c r="L118" i="49"/>
  <c r="N118" i="49" s="1"/>
  <c r="V117" i="49"/>
  <c r="L117" i="49"/>
  <c r="W116" i="49"/>
  <c r="U116" i="49"/>
  <c r="T116" i="49"/>
  <c r="S116" i="49"/>
  <c r="R116" i="49"/>
  <c r="Q116" i="49"/>
  <c r="P116" i="49"/>
  <c r="O116" i="49"/>
  <c r="J116" i="49"/>
  <c r="I116" i="49"/>
  <c r="H116" i="49"/>
  <c r="G116" i="49"/>
  <c r="F116" i="49"/>
  <c r="E116" i="49"/>
  <c r="D116" i="49"/>
  <c r="V115" i="49"/>
  <c r="X115" i="49" s="1"/>
  <c r="L115" i="49"/>
  <c r="N115" i="49" s="1"/>
  <c r="V114" i="49"/>
  <c r="X114" i="49" s="1"/>
  <c r="L114" i="49"/>
  <c r="N114" i="49" s="1"/>
  <c r="V113" i="49"/>
  <c r="X113" i="49" s="1"/>
  <c r="L113" i="49"/>
  <c r="N113" i="49" s="1"/>
  <c r="V112" i="49"/>
  <c r="X112" i="49" s="1"/>
  <c r="L112" i="49"/>
  <c r="N112" i="49" s="1"/>
  <c r="V111" i="49"/>
  <c r="X111" i="49" s="1"/>
  <c r="L111" i="49"/>
  <c r="N111" i="49" s="1"/>
  <c r="V110" i="49"/>
  <c r="X110" i="49" s="1"/>
  <c r="L110" i="49"/>
  <c r="N110" i="49" s="1"/>
  <c r="V109" i="49"/>
  <c r="L109" i="49"/>
  <c r="W108" i="49"/>
  <c r="U108" i="49"/>
  <c r="T108" i="49"/>
  <c r="S108" i="49"/>
  <c r="R108" i="49"/>
  <c r="Q108" i="49"/>
  <c r="P108" i="49"/>
  <c r="O108" i="49"/>
  <c r="K108" i="49"/>
  <c r="J108" i="49"/>
  <c r="I108" i="49"/>
  <c r="H108" i="49"/>
  <c r="G108" i="49"/>
  <c r="F108" i="49"/>
  <c r="E108" i="49"/>
  <c r="D108" i="49"/>
  <c r="V107" i="49"/>
  <c r="L107" i="49"/>
  <c r="N107" i="49" s="1"/>
  <c r="N108" i="49" s="1"/>
  <c r="W106" i="49"/>
  <c r="U106" i="49"/>
  <c r="T106" i="49"/>
  <c r="R106" i="49"/>
  <c r="Q106" i="49"/>
  <c r="P106" i="49"/>
  <c r="O106" i="49"/>
  <c r="M106" i="49"/>
  <c r="M132" i="49" s="1"/>
  <c r="K106" i="49"/>
  <c r="J106" i="49"/>
  <c r="I106" i="49"/>
  <c r="H106" i="49"/>
  <c r="G106" i="49"/>
  <c r="F106" i="49"/>
  <c r="E106" i="49"/>
  <c r="D106" i="49"/>
  <c r="V105" i="49"/>
  <c r="X105" i="49" s="1"/>
  <c r="L105" i="49"/>
  <c r="N105" i="49" s="1"/>
  <c r="V104" i="49"/>
  <c r="X104" i="49" s="1"/>
  <c r="L104" i="49"/>
  <c r="N104" i="49" s="1"/>
  <c r="V103" i="49"/>
  <c r="X103" i="49" s="1"/>
  <c r="L103" i="49"/>
  <c r="N103" i="49" s="1"/>
  <c r="V102" i="49"/>
  <c r="X102" i="49" s="1"/>
  <c r="L102" i="49"/>
  <c r="N102" i="49" s="1"/>
  <c r="V101" i="49"/>
  <c r="X101" i="49" s="1"/>
  <c r="L101" i="49"/>
  <c r="N101" i="49" s="1"/>
  <c r="V100" i="49"/>
  <c r="X100" i="49" s="1"/>
  <c r="L100" i="49"/>
  <c r="N100" i="49" s="1"/>
  <c r="V99" i="49"/>
  <c r="X99" i="49" s="1"/>
  <c r="L99" i="49"/>
  <c r="N99" i="49" s="1"/>
  <c r="V98" i="49"/>
  <c r="X98" i="49" s="1"/>
  <c r="L98" i="49"/>
  <c r="N98" i="49" s="1"/>
  <c r="V97" i="49"/>
  <c r="X97" i="49" s="1"/>
  <c r="L97" i="49"/>
  <c r="N97" i="49" s="1"/>
  <c r="V96" i="49"/>
  <c r="X96" i="49" s="1"/>
  <c r="L96" i="49"/>
  <c r="N96" i="49" s="1"/>
  <c r="V95" i="49"/>
  <c r="X95" i="49" s="1"/>
  <c r="L95" i="49"/>
  <c r="N95" i="49" s="1"/>
  <c r="V94" i="49"/>
  <c r="X94" i="49" s="1"/>
  <c r="L94" i="49"/>
  <c r="N94" i="49" s="1"/>
  <c r="V93" i="49"/>
  <c r="X93" i="49" s="1"/>
  <c r="L93" i="49"/>
  <c r="N93" i="49" s="1"/>
  <c r="V92" i="49"/>
  <c r="X92" i="49" s="1"/>
  <c r="L92" i="49"/>
  <c r="N92" i="49" s="1"/>
  <c r="V91" i="49"/>
  <c r="X91" i="49" s="1"/>
  <c r="L91" i="49"/>
  <c r="N91" i="49" s="1"/>
  <c r="V90" i="49"/>
  <c r="X90" i="49" s="1"/>
  <c r="L90" i="49"/>
  <c r="N90" i="49" s="1"/>
  <c r="V89" i="49"/>
  <c r="X89" i="49" s="1"/>
  <c r="L89" i="49"/>
  <c r="N89" i="49" s="1"/>
  <c r="V88" i="49"/>
  <c r="X88" i="49" s="1"/>
  <c r="L88" i="49"/>
  <c r="N88" i="49" s="1"/>
  <c r="V87" i="49"/>
  <c r="X87" i="49" s="1"/>
  <c r="L87" i="49"/>
  <c r="N87" i="49" s="1"/>
  <c r="S86" i="49"/>
  <c r="V86" i="49" s="1"/>
  <c r="X86" i="49" s="1"/>
  <c r="L86" i="49"/>
  <c r="N86" i="49" s="1"/>
  <c r="S85" i="49"/>
  <c r="V85" i="49" s="1"/>
  <c r="X85" i="49" s="1"/>
  <c r="L85" i="49"/>
  <c r="N85" i="49" s="1"/>
  <c r="S84" i="49"/>
  <c r="V84" i="49" s="1"/>
  <c r="X84" i="49" s="1"/>
  <c r="L84" i="49"/>
  <c r="N84" i="49" s="1"/>
  <c r="V83" i="49"/>
  <c r="X83" i="49" s="1"/>
  <c r="L83" i="49"/>
  <c r="N83" i="49" s="1"/>
  <c r="V82" i="49"/>
  <c r="X82" i="49" s="1"/>
  <c r="L82" i="49"/>
  <c r="N82" i="49" s="1"/>
  <c r="S81" i="49"/>
  <c r="V81" i="49" s="1"/>
  <c r="X81" i="49" s="1"/>
  <c r="L81" i="49"/>
  <c r="N81" i="49" s="1"/>
  <c r="V80" i="49"/>
  <c r="X80" i="49" s="1"/>
  <c r="L80" i="49"/>
  <c r="N80" i="49" s="1"/>
  <c r="V79" i="49"/>
  <c r="X79" i="49" s="1"/>
  <c r="L79" i="49"/>
  <c r="N79" i="49" s="1"/>
  <c r="V78" i="49"/>
  <c r="X78" i="49" s="1"/>
  <c r="L78" i="49"/>
  <c r="N78" i="49" s="1"/>
  <c r="S77" i="49"/>
  <c r="V77" i="49" s="1"/>
  <c r="X77" i="49" s="1"/>
  <c r="L77" i="49"/>
  <c r="N77" i="49" s="1"/>
  <c r="S76" i="49"/>
  <c r="V76" i="49" s="1"/>
  <c r="X76" i="49" s="1"/>
  <c r="L76" i="49"/>
  <c r="N76" i="49" s="1"/>
  <c r="V75" i="49"/>
  <c r="X75" i="49" s="1"/>
  <c r="L75" i="49"/>
  <c r="N75" i="49" s="1"/>
  <c r="V74" i="49"/>
  <c r="X74" i="49" s="1"/>
  <c r="L74" i="49"/>
  <c r="N74" i="49" s="1"/>
  <c r="V73" i="49"/>
  <c r="X73" i="49" s="1"/>
  <c r="L73" i="49"/>
  <c r="N73" i="49" s="1"/>
  <c r="S72" i="49"/>
  <c r="V72" i="49" s="1"/>
  <c r="X72" i="49" s="1"/>
  <c r="L72" i="49"/>
  <c r="N72" i="49" s="1"/>
  <c r="V71" i="49"/>
  <c r="X71" i="49" s="1"/>
  <c r="L71" i="49"/>
  <c r="N71" i="49" s="1"/>
  <c r="S70" i="49"/>
  <c r="V70" i="49" s="1"/>
  <c r="X70" i="49" s="1"/>
  <c r="L70" i="49"/>
  <c r="N70" i="49" s="1"/>
  <c r="V69" i="49"/>
  <c r="X69" i="49" s="1"/>
  <c r="L69" i="49"/>
  <c r="S68" i="49"/>
  <c r="L68" i="49"/>
  <c r="N68" i="49" s="1"/>
  <c r="V67" i="49"/>
  <c r="X67" i="49" s="1"/>
  <c r="L67" i="49"/>
  <c r="N67" i="49" s="1"/>
  <c r="V66" i="49"/>
  <c r="X66" i="49" s="1"/>
  <c r="L66" i="49"/>
  <c r="N66" i="49" s="1"/>
  <c r="V65" i="49"/>
  <c r="X65" i="49" s="1"/>
  <c r="L65" i="49"/>
  <c r="N65" i="49" s="1"/>
  <c r="AE53" i="15"/>
  <c r="W53" i="15"/>
  <c r="O53" i="15"/>
  <c r="AE48" i="15"/>
  <c r="W48" i="15"/>
  <c r="O48" i="15"/>
  <c r="G48" i="15"/>
  <c r="AI46" i="15"/>
  <c r="AG46" i="15"/>
  <c r="AF46" i="15"/>
  <c r="AE46" i="15"/>
  <c r="AA46" i="15"/>
  <c r="Y46" i="15"/>
  <c r="X46" i="15"/>
  <c r="W46" i="15"/>
  <c r="S46" i="15"/>
  <c r="Q46" i="15"/>
  <c r="P46" i="15"/>
  <c r="O46" i="15"/>
  <c r="K46" i="15"/>
  <c r="I46" i="15"/>
  <c r="H46" i="15"/>
  <c r="G46" i="15"/>
  <c r="F46" i="15"/>
  <c r="AD45" i="15"/>
  <c r="AD46" i="15" s="1"/>
  <c r="V45" i="15"/>
  <c r="N45" i="15"/>
  <c r="N46" i="15" s="1"/>
  <c r="J45" i="15"/>
  <c r="J46" i="15" s="1"/>
  <c r="AH42" i="15"/>
  <c r="AG42" i="15"/>
  <c r="AF42" i="15"/>
  <c r="Z42" i="15"/>
  <c r="Y42" i="15"/>
  <c r="X42" i="15"/>
  <c r="R42" i="15"/>
  <c r="Q42" i="15"/>
  <c r="P42" i="15"/>
  <c r="J42" i="15"/>
  <c r="I42" i="15"/>
  <c r="H42" i="15"/>
  <c r="F42" i="15"/>
  <c r="AD41" i="15"/>
  <c r="V41" i="15"/>
  <c r="W41" i="15" s="1"/>
  <c r="W42" i="15" s="1"/>
  <c r="N41" i="15"/>
  <c r="O41" i="15" s="1"/>
  <c r="O42" i="15" s="1"/>
  <c r="G41" i="15"/>
  <c r="G42" i="15" s="1"/>
  <c r="AI40" i="15"/>
  <c r="AA40" i="15"/>
  <c r="S40" i="15"/>
  <c r="K40" i="15"/>
  <c r="AD39" i="15"/>
  <c r="AI39" i="15" s="1"/>
  <c r="AI42" i="15" s="1"/>
  <c r="V39" i="15"/>
  <c r="N39" i="15"/>
  <c r="S39" i="15" s="1"/>
  <c r="S42" i="15" s="1"/>
  <c r="K39" i="15"/>
  <c r="AH36" i="15"/>
  <c r="AF36" i="15"/>
  <c r="AE36" i="15"/>
  <c r="Z36" i="15"/>
  <c r="X36" i="15"/>
  <c r="W36" i="15"/>
  <c r="R36" i="15"/>
  <c r="P36" i="15"/>
  <c r="O36" i="15"/>
  <c r="J36" i="15"/>
  <c r="H36" i="15"/>
  <c r="G36" i="15"/>
  <c r="F36" i="15"/>
  <c r="AI35" i="15"/>
  <c r="AA35" i="15"/>
  <c r="S35" i="15"/>
  <c r="K35" i="15"/>
  <c r="AD34" i="15"/>
  <c r="AI34" i="15" s="1"/>
  <c r="V34" i="15"/>
  <c r="AA34" i="15" s="1"/>
  <c r="N34" i="15"/>
  <c r="S34" i="15" s="1"/>
  <c r="K34" i="15"/>
  <c r="AD33" i="15"/>
  <c r="AI33" i="15" s="1"/>
  <c r="AI36" i="15" s="1"/>
  <c r="V33" i="15"/>
  <c r="AA33" i="15" s="1"/>
  <c r="AA36" i="15" s="1"/>
  <c r="N33" i="15"/>
  <c r="S33" i="15" s="1"/>
  <c r="K33" i="15"/>
  <c r="AD32" i="15"/>
  <c r="AG32" i="15" s="1"/>
  <c r="V32" i="15"/>
  <c r="Y32" i="15" s="1"/>
  <c r="N32" i="15"/>
  <c r="Q32" i="15" s="1"/>
  <c r="I32" i="15"/>
  <c r="AD31" i="15"/>
  <c r="AG31" i="15" s="1"/>
  <c r="V31" i="15"/>
  <c r="Y31" i="15" s="1"/>
  <c r="N31" i="15"/>
  <c r="Q31" i="15" s="1"/>
  <c r="I31" i="15"/>
  <c r="AD30" i="15"/>
  <c r="AG30" i="15" s="1"/>
  <c r="V30" i="15"/>
  <c r="Y30" i="15" s="1"/>
  <c r="N30" i="15"/>
  <c r="Q30" i="15" s="1"/>
  <c r="I30" i="15"/>
  <c r="AD29" i="15"/>
  <c r="AG29" i="15" s="1"/>
  <c r="V29" i="15"/>
  <c r="Y29" i="15" s="1"/>
  <c r="N29" i="15"/>
  <c r="Q29" i="15" s="1"/>
  <c r="I29" i="15"/>
  <c r="AD28" i="15"/>
  <c r="AG28" i="15" s="1"/>
  <c r="V28" i="15"/>
  <c r="Y28" i="15" s="1"/>
  <c r="N28" i="15"/>
  <c r="Q28" i="15" s="1"/>
  <c r="I28" i="15"/>
  <c r="AD27" i="15"/>
  <c r="AG27" i="15" s="1"/>
  <c r="V27" i="15"/>
  <c r="Y27" i="15" s="1"/>
  <c r="N27" i="15"/>
  <c r="Q27" i="15" s="1"/>
  <c r="I27" i="15"/>
  <c r="AD26" i="15"/>
  <c r="AG26" i="15" s="1"/>
  <c r="V26" i="15"/>
  <c r="N26" i="15"/>
  <c r="Q26" i="15" s="1"/>
  <c r="I26" i="15"/>
  <c r="AH23" i="15"/>
  <c r="AG23" i="15"/>
  <c r="AF23" i="15"/>
  <c r="AE23" i="15"/>
  <c r="Z23" i="15"/>
  <c r="Y23" i="15"/>
  <c r="X23" i="15"/>
  <c r="W23" i="15"/>
  <c r="R23" i="15"/>
  <c r="Q23" i="15"/>
  <c r="P23" i="15"/>
  <c r="O23" i="15"/>
  <c r="J23" i="15"/>
  <c r="I23" i="15"/>
  <c r="H23" i="15"/>
  <c r="G23" i="15"/>
  <c r="F23" i="15"/>
  <c r="AD22" i="15"/>
  <c r="AI22" i="15" s="1"/>
  <c r="V22" i="15"/>
  <c r="AA22" i="15" s="1"/>
  <c r="N22" i="15"/>
  <c r="S22" i="15" s="1"/>
  <c r="K22" i="15"/>
  <c r="AD21" i="15"/>
  <c r="AI21" i="15" s="1"/>
  <c r="V21" i="15"/>
  <c r="AA21" i="15" s="1"/>
  <c r="N21" i="15"/>
  <c r="S21" i="15" s="1"/>
  <c r="AD20" i="15"/>
  <c r="AI20" i="15" s="1"/>
  <c r="V20" i="15"/>
  <c r="AA20" i="15" s="1"/>
  <c r="N20" i="15"/>
  <c r="S20" i="15" s="1"/>
  <c r="K20" i="15"/>
  <c r="AD19" i="15"/>
  <c r="AI19" i="15" s="1"/>
  <c r="V19" i="15"/>
  <c r="AA19" i="15" s="1"/>
  <c r="N19" i="15"/>
  <c r="S19" i="15" s="1"/>
  <c r="K19" i="15"/>
  <c r="AD18" i="15"/>
  <c r="V18" i="15"/>
  <c r="AA18" i="15" s="1"/>
  <c r="N18" i="15"/>
  <c r="K18" i="15"/>
  <c r="AI15" i="15"/>
  <c r="AH15" i="15"/>
  <c r="AG15" i="15"/>
  <c r="AA15" i="15"/>
  <c r="Z15" i="15"/>
  <c r="Y15" i="15"/>
  <c r="S15" i="15"/>
  <c r="R15" i="15"/>
  <c r="Q15" i="15"/>
  <c r="K15" i="15"/>
  <c r="J15" i="15"/>
  <c r="I15" i="15"/>
  <c r="AE14" i="15"/>
  <c r="W14" i="15"/>
  <c r="O14" i="15"/>
  <c r="G14" i="15"/>
  <c r="AE13" i="15"/>
  <c r="W13" i="15"/>
  <c r="O13" i="15"/>
  <c r="G13" i="15"/>
  <c r="AE12" i="15"/>
  <c r="W12" i="15"/>
  <c r="O12" i="15"/>
  <c r="G12" i="15"/>
  <c r="AE11" i="15"/>
  <c r="W11" i="15"/>
  <c r="O11" i="15"/>
  <c r="G11" i="15"/>
  <c r="AE10" i="15"/>
  <c r="W10" i="15"/>
  <c r="O10" i="15"/>
  <c r="G10" i="15"/>
  <c r="AE9" i="15"/>
  <c r="AE15" i="15" s="1"/>
  <c r="W9" i="15"/>
  <c r="O9" i="15"/>
  <c r="G9" i="15"/>
  <c r="G15" i="15" s="1"/>
  <c r="AD8" i="15"/>
  <c r="AD15" i="15" s="1"/>
  <c r="V8" i="15"/>
  <c r="N8" i="15"/>
  <c r="N15" i="15" s="1"/>
  <c r="F8" i="15"/>
  <c r="O15" i="15" l="1"/>
  <c r="P132" i="49"/>
  <c r="W15" i="15"/>
  <c r="W50" i="15" s="1"/>
  <c r="W55" i="15" s="1"/>
  <c r="X49" i="76"/>
  <c r="F132" i="49"/>
  <c r="J132" i="49"/>
  <c r="L108" i="49"/>
  <c r="G50" i="15"/>
  <c r="G55" i="15" s="1"/>
  <c r="K132" i="49"/>
  <c r="L123" i="49"/>
  <c r="K6" i="52"/>
  <c r="K59" i="52"/>
  <c r="W49" i="76"/>
  <c r="Z49" i="76" s="1"/>
  <c r="Z28" i="76"/>
  <c r="I36" i="15"/>
  <c r="I50" i="15" s="1"/>
  <c r="I55" i="15" s="1"/>
  <c r="E132" i="49"/>
  <c r="T132" i="49"/>
  <c r="AA44" i="76"/>
  <c r="V15" i="15"/>
  <c r="X8" i="15"/>
  <c r="X15" i="15" s="1"/>
  <c r="X50" i="15" s="1"/>
  <c r="X55" i="15" s="1"/>
  <c r="V42" i="15"/>
  <c r="AA39" i="15"/>
  <c r="AA42" i="15" s="1"/>
  <c r="AA23" i="15"/>
  <c r="V46" i="15"/>
  <c r="Z45" i="15"/>
  <c r="Z46" i="15" s="1"/>
  <c r="Z50" i="15" s="1"/>
  <c r="Z55" i="15" s="1"/>
  <c r="F15" i="15"/>
  <c r="F50" i="15" s="1"/>
  <c r="F55" i="15" s="1"/>
  <c r="H8" i="15"/>
  <c r="H15" i="15" s="1"/>
  <c r="H50" i="15" s="1"/>
  <c r="H55" i="15" s="1"/>
  <c r="AD23" i="15"/>
  <c r="K36" i="15"/>
  <c r="K42" i="15"/>
  <c r="G132" i="49"/>
  <c r="W132" i="49"/>
  <c r="Y44" i="76"/>
  <c r="K23" i="15"/>
  <c r="V36" i="15"/>
  <c r="D132" i="49"/>
  <c r="H132" i="49"/>
  <c r="K25" i="52"/>
  <c r="K54" i="52"/>
  <c r="O50" i="15"/>
  <c r="O55" i="15" s="1"/>
  <c r="P8" i="15"/>
  <c r="P15" i="15" s="1"/>
  <c r="P50" i="15" s="1"/>
  <c r="P55" i="15" s="1"/>
  <c r="AF8" i="15"/>
  <c r="AF15" i="15" s="1"/>
  <c r="AF50" i="15" s="1"/>
  <c r="AF55" i="15" s="1"/>
  <c r="N23" i="15"/>
  <c r="AD42" i="15"/>
  <c r="R45" i="15"/>
  <c r="R46" i="15" s="1"/>
  <c r="R50" i="15" s="1"/>
  <c r="R55" i="15" s="1"/>
  <c r="AH45" i="15"/>
  <c r="AH46" i="15" s="1"/>
  <c r="AH50" i="15" s="1"/>
  <c r="AH55" i="15" s="1"/>
  <c r="O132" i="49"/>
  <c r="K11" i="52"/>
  <c r="K44" i="52"/>
  <c r="K49" i="52"/>
  <c r="K18" i="52"/>
  <c r="K38" i="52"/>
  <c r="S106" i="49"/>
  <c r="S132" i="49" s="1"/>
  <c r="V68" i="49"/>
  <c r="X68" i="49" s="1"/>
  <c r="X106" i="49" s="1"/>
  <c r="L106" i="49"/>
  <c r="V108" i="49"/>
  <c r="X107" i="49"/>
  <c r="X108" i="49" s="1"/>
  <c r="I132" i="49"/>
  <c r="L116" i="49"/>
  <c r="N109" i="49"/>
  <c r="N116" i="49" s="1"/>
  <c r="V116" i="49"/>
  <c r="X109" i="49"/>
  <c r="X116" i="49" s="1"/>
  <c r="Q132" i="49"/>
  <c r="U132" i="49"/>
  <c r="V123" i="49"/>
  <c r="X117" i="49"/>
  <c r="X123" i="49" s="1"/>
  <c r="R132" i="49"/>
  <c r="L131" i="49"/>
  <c r="N124" i="49"/>
  <c r="N131" i="49" s="1"/>
  <c r="V131" i="49"/>
  <c r="X124" i="49"/>
  <c r="X131" i="49" s="1"/>
  <c r="X26" i="76"/>
  <c r="Y25" i="76"/>
  <c r="AB25" i="76" s="1"/>
  <c r="V106" i="49"/>
  <c r="N69" i="49"/>
  <c r="N106" i="49" s="1"/>
  <c r="N117" i="49"/>
  <c r="N123" i="49" s="1"/>
  <c r="Q36" i="15"/>
  <c r="Q50" i="15" s="1"/>
  <c r="Q55" i="15" s="1"/>
  <c r="J50" i="15"/>
  <c r="J55" i="15" s="1"/>
  <c r="AG36" i="15"/>
  <c r="AG50" i="15" s="1"/>
  <c r="AG55" i="15" s="1"/>
  <c r="S36" i="15"/>
  <c r="N42" i="15"/>
  <c r="S18" i="15"/>
  <c r="S23" i="15" s="1"/>
  <c r="AI18" i="15"/>
  <c r="AI23" i="15" s="1"/>
  <c r="AI50" i="15" s="1"/>
  <c r="AI55" i="15" s="1"/>
  <c r="V23" i="15"/>
  <c r="Y26" i="15"/>
  <c r="Y36" i="15" s="1"/>
  <c r="Y50" i="15" s="1"/>
  <c r="Y55" i="15" s="1"/>
  <c r="AE41" i="15"/>
  <c r="AE42" i="15" s="1"/>
  <c r="AE50" i="15" s="1"/>
  <c r="AE55" i="15" s="1"/>
  <c r="N36" i="15"/>
  <c r="AD36" i="15"/>
  <c r="W51" i="76" l="1"/>
  <c r="X132" i="49"/>
  <c r="V50" i="15"/>
  <c r="V55" i="15" s="1"/>
  <c r="N50" i="15"/>
  <c r="N55" i="15" s="1"/>
  <c r="AA50" i="15"/>
  <c r="AA55" i="15" s="1"/>
  <c r="X51" i="76"/>
  <c r="AA49" i="76"/>
  <c r="AD50" i="15"/>
  <c r="AD55" i="15" s="1"/>
  <c r="K50" i="15"/>
  <c r="K55" i="15" s="1"/>
  <c r="V132" i="49"/>
  <c r="W54" i="76"/>
  <c r="Z51" i="76"/>
  <c r="AB44" i="76"/>
  <c r="Y49" i="76"/>
  <c r="S50" i="15"/>
  <c r="S55" i="15" s="1"/>
  <c r="N132" i="49"/>
  <c r="L132" i="49"/>
  <c r="Y26" i="76"/>
  <c r="AB26" i="76" s="1"/>
  <c r="X28" i="76"/>
  <c r="AA26" i="76"/>
  <c r="I53" i="7"/>
  <c r="C30" i="68"/>
  <c r="B30" i="68"/>
  <c r="D28" i="68"/>
  <c r="D30" i="68" s="1"/>
  <c r="D13" i="68"/>
  <c r="D9" i="68"/>
  <c r="D11" i="68"/>
  <c r="D15" i="68"/>
  <c r="D17" i="68"/>
  <c r="D19" i="68"/>
  <c r="D21" i="68"/>
  <c r="AA51" i="76" l="1"/>
  <c r="X54" i="76"/>
  <c r="Y51" i="76"/>
  <c r="AB49" i="76"/>
  <c r="Y28" i="76"/>
  <c r="AB28" i="76" s="1"/>
  <c r="X30" i="76"/>
  <c r="Y30" i="76" s="1"/>
  <c r="AA28" i="76"/>
  <c r="U91" i="58"/>
  <c r="U92" i="58"/>
  <c r="U93" i="58"/>
  <c r="U94" i="58"/>
  <c r="U95" i="58"/>
  <c r="Q94" i="58"/>
  <c r="Q95" i="58"/>
  <c r="Q91" i="58"/>
  <c r="Q92" i="58"/>
  <c r="Q93" i="58"/>
  <c r="U90" i="58"/>
  <c r="Q90" i="58"/>
  <c r="E94" i="58" l="1"/>
  <c r="E93" i="58"/>
  <c r="Q98" i="58"/>
  <c r="AB51" i="76"/>
  <c r="Y54" i="76"/>
  <c r="E90" i="58"/>
  <c r="U98" i="58"/>
  <c r="E92" i="58"/>
  <c r="E91" i="58"/>
  <c r="E95" i="58"/>
  <c r="W47" i="51"/>
  <c r="V45" i="51"/>
  <c r="U45" i="51"/>
  <c r="W44" i="51"/>
  <c r="W43" i="51"/>
  <c r="W42" i="51"/>
  <c r="V41" i="51"/>
  <c r="U41" i="51"/>
  <c r="W40" i="51"/>
  <c r="W39" i="51"/>
  <c r="W38" i="51"/>
  <c r="W37" i="51"/>
  <c r="W36" i="51"/>
  <c r="W35" i="51"/>
  <c r="W34" i="51"/>
  <c r="W33" i="51"/>
  <c r="W32" i="51"/>
  <c r="W27" i="51"/>
  <c r="V25" i="51"/>
  <c r="U25" i="51"/>
  <c r="W24" i="51"/>
  <c r="W23" i="51"/>
  <c r="W22" i="51"/>
  <c r="W21" i="51"/>
  <c r="W19" i="51"/>
  <c r="W18" i="51"/>
  <c r="W17" i="51"/>
  <c r="W16" i="51"/>
  <c r="W15" i="51"/>
  <c r="W14" i="51"/>
  <c r="W13" i="51"/>
  <c r="W12" i="51"/>
  <c r="W11" i="51"/>
  <c r="V9" i="51"/>
  <c r="V20" i="51" s="1"/>
  <c r="U9" i="51"/>
  <c r="U20" i="51" s="1"/>
  <c r="V46" i="51" l="1"/>
  <c r="V48" i="51" s="1"/>
  <c r="V26" i="51"/>
  <c r="V28" i="51" s="1"/>
  <c r="U26" i="51"/>
  <c r="U28" i="51" s="1"/>
  <c r="W9" i="51"/>
  <c r="W20" i="51" s="1"/>
  <c r="E98" i="58"/>
  <c r="W45" i="51"/>
  <c r="W25" i="51"/>
  <c r="W41" i="51"/>
  <c r="U46" i="51"/>
  <c r="U48" i="51" s="1"/>
  <c r="AR7" i="29"/>
  <c r="AS7" i="29"/>
  <c r="AT7" i="29"/>
  <c r="AU7" i="29"/>
  <c r="AQ8" i="29"/>
  <c r="AP9" i="29"/>
  <c r="AP10" i="29"/>
  <c r="AP11" i="29"/>
  <c r="AP12" i="29"/>
  <c r="AP13" i="29"/>
  <c r="AP14" i="29"/>
  <c r="AP15" i="29"/>
  <c r="AP16" i="29"/>
  <c r="AP17" i="29"/>
  <c r="AP18" i="29"/>
  <c r="AP19" i="29"/>
  <c r="AP20" i="29"/>
  <c r="AQ21" i="29"/>
  <c r="AR21" i="29"/>
  <c r="AS21" i="29"/>
  <c r="AT21" i="29"/>
  <c r="AU21" i="29"/>
  <c r="AP26" i="29"/>
  <c r="AZ26" i="29"/>
  <c r="AQ31" i="29"/>
  <c r="AR31" i="29"/>
  <c r="AS31" i="29"/>
  <c r="AT31" i="29"/>
  <c r="AU31" i="29"/>
  <c r="AP32" i="29"/>
  <c r="AP33" i="29"/>
  <c r="AP34" i="29"/>
  <c r="AR35" i="29"/>
  <c r="AS35" i="29"/>
  <c r="AT35" i="29"/>
  <c r="AU35" i="29"/>
  <c r="AQ36" i="29"/>
  <c r="AP37" i="29"/>
  <c r="AQ38" i="29"/>
  <c r="AP38" i="29" s="1"/>
  <c r="AP39" i="29"/>
  <c r="AQ40" i="29"/>
  <c r="AP40" i="29" s="1"/>
  <c r="AP41" i="29"/>
  <c r="AP42" i="29"/>
  <c r="AQ43" i="29"/>
  <c r="AR43" i="29"/>
  <c r="AS43" i="29"/>
  <c r="AT43" i="29"/>
  <c r="AU43" i="29"/>
  <c r="AP44" i="29"/>
  <c r="AQ45" i="29"/>
  <c r="AR45" i="29"/>
  <c r="AS45" i="29"/>
  <c r="AT45" i="29"/>
  <c r="AU45" i="29"/>
  <c r="AP46" i="29"/>
  <c r="AP47" i="29"/>
  <c r="AP48" i="29"/>
  <c r="AP49" i="29"/>
  <c r="AP50" i="29"/>
  <c r="AP51" i="29"/>
  <c r="AP52" i="29"/>
  <c r="AP53" i="29"/>
  <c r="AP54" i="29"/>
  <c r="AP55" i="29"/>
  <c r="AP56" i="29"/>
  <c r="AQ57" i="29"/>
  <c r="AR57" i="29"/>
  <c r="AS57" i="29"/>
  <c r="AT57" i="29"/>
  <c r="AU57" i="29"/>
  <c r="AP58" i="29"/>
  <c r="AP59" i="29"/>
  <c r="AP60" i="29"/>
  <c r="AP61" i="29"/>
  <c r="AQ62" i="29"/>
  <c r="AR62" i="29"/>
  <c r="AS62" i="29"/>
  <c r="AT62" i="29"/>
  <c r="AU62" i="29"/>
  <c r="AP63" i="29"/>
  <c r="AP64" i="29"/>
  <c r="AQ65" i="29"/>
  <c r="AR65" i="29"/>
  <c r="AS65" i="29"/>
  <c r="AT65" i="29"/>
  <c r="AU65" i="29"/>
  <c r="AP66" i="29"/>
  <c r="AP67" i="29"/>
  <c r="AP68" i="29"/>
  <c r="AP69" i="29"/>
  <c r="AQ72" i="29"/>
  <c r="AR72" i="29"/>
  <c r="AS72" i="29"/>
  <c r="AT72" i="29"/>
  <c r="AU72" i="29"/>
  <c r="AP73" i="29"/>
  <c r="AP74" i="29"/>
  <c r="AP75" i="29"/>
  <c r="AP76" i="29"/>
  <c r="AP77" i="29"/>
  <c r="AP78" i="29"/>
  <c r="AP80" i="29"/>
  <c r="AQ87" i="29"/>
  <c r="AR87" i="29"/>
  <c r="AS87" i="29"/>
  <c r="AT87" i="29"/>
  <c r="AU87" i="29"/>
  <c r="AP88" i="29"/>
  <c r="AP89" i="29"/>
  <c r="AP90" i="29"/>
  <c r="AP91" i="29"/>
  <c r="AP92" i="29"/>
  <c r="AP94" i="29"/>
  <c r="AQ95" i="29"/>
  <c r="AR95" i="29"/>
  <c r="AS95" i="29"/>
  <c r="AT95" i="29"/>
  <c r="AU95" i="29"/>
  <c r="AP96" i="29"/>
  <c r="AP97" i="29"/>
  <c r="AP98" i="29"/>
  <c r="AP99" i="29"/>
  <c r="AP100" i="29"/>
  <c r="AP101" i="29"/>
  <c r="AP102" i="29"/>
  <c r="AQ103" i="29"/>
  <c r="AR103" i="29"/>
  <c r="AS103" i="29"/>
  <c r="AT103" i="29"/>
  <c r="AU103" i="29"/>
  <c r="AP104" i="29"/>
  <c r="AP105" i="29"/>
  <c r="AP106" i="29"/>
  <c r="AP107" i="29"/>
  <c r="AQ108" i="29"/>
  <c r="AR108" i="29"/>
  <c r="AS108" i="29"/>
  <c r="AT108" i="29"/>
  <c r="AU108" i="29"/>
  <c r="AP109" i="29"/>
  <c r="AP110" i="29"/>
  <c r="AP111" i="29"/>
  <c r="AP112" i="29"/>
  <c r="AP113" i="29"/>
  <c r="AP114" i="29"/>
  <c r="AQ117" i="29"/>
  <c r="AR117" i="29"/>
  <c r="AS117" i="29"/>
  <c r="AS116" i="29" s="1"/>
  <c r="AT117" i="29"/>
  <c r="AT116" i="29" s="1"/>
  <c r="AU117" i="29"/>
  <c r="AP118" i="29"/>
  <c r="AP119" i="29"/>
  <c r="AP120" i="29"/>
  <c r="AP121" i="29"/>
  <c r="AP122" i="29"/>
  <c r="AP124" i="29"/>
  <c r="W26" i="51" l="1"/>
  <c r="W28" i="51" s="1"/>
  <c r="AR71" i="29"/>
  <c r="AP62" i="29"/>
  <c r="AU27" i="29"/>
  <c r="AU70" i="29" s="1"/>
  <c r="AQ7" i="29"/>
  <c r="AP7" i="29" s="1"/>
  <c r="AT93" i="29"/>
  <c r="AU71" i="29"/>
  <c r="AQ71" i="29"/>
  <c r="W46" i="51"/>
  <c r="W48" i="51" s="1"/>
  <c r="AR93" i="29"/>
  <c r="AR115" i="29" s="1"/>
  <c r="AT27" i="29"/>
  <c r="AT71" i="29"/>
  <c r="AP31" i="29"/>
  <c r="AP8" i="29"/>
  <c r="AP45" i="29"/>
  <c r="AP117" i="29"/>
  <c r="AQ93" i="29"/>
  <c r="AP95" i="29"/>
  <c r="AP65" i="29"/>
  <c r="AR116" i="29"/>
  <c r="AP108" i="29"/>
  <c r="AP103" i="29"/>
  <c r="AP57" i="29"/>
  <c r="AS27" i="29"/>
  <c r="AP21" i="29"/>
  <c r="AU116" i="29"/>
  <c r="AU93" i="29"/>
  <c r="AT115" i="29"/>
  <c r="AQ116" i="29"/>
  <c r="AS93" i="29"/>
  <c r="AP87" i="29"/>
  <c r="AP72" i="29"/>
  <c r="AR27" i="29"/>
  <c r="AS71" i="29"/>
  <c r="AQ35" i="29"/>
  <c r="AP43" i="29"/>
  <c r="AP36" i="29"/>
  <c r="F9" i="71"/>
  <c r="F10" i="71"/>
  <c r="F11" i="71"/>
  <c r="F12" i="71"/>
  <c r="F13" i="71"/>
  <c r="F14" i="71"/>
  <c r="F15" i="71"/>
  <c r="F16" i="71"/>
  <c r="D17" i="71"/>
  <c r="E17" i="71"/>
  <c r="F19" i="71"/>
  <c r="F20" i="71"/>
  <c r="F21" i="71"/>
  <c r="D23" i="71"/>
  <c r="E23" i="71"/>
  <c r="E25" i="71" s="1"/>
  <c r="F26" i="71"/>
  <c r="F27" i="71"/>
  <c r="F28" i="71"/>
  <c r="F29" i="71"/>
  <c r="F30" i="71"/>
  <c r="F31" i="71"/>
  <c r="F32" i="71"/>
  <c r="D33" i="71"/>
  <c r="E33" i="71"/>
  <c r="F34" i="71"/>
  <c r="F35" i="71"/>
  <c r="F36" i="71"/>
  <c r="F37" i="71"/>
  <c r="F38" i="71"/>
  <c r="F39" i="71"/>
  <c r="F40" i="71"/>
  <c r="D41" i="71"/>
  <c r="E41" i="71"/>
  <c r="F42" i="71"/>
  <c r="F43" i="71"/>
  <c r="F44" i="71"/>
  <c r="F45" i="71"/>
  <c r="F46" i="71"/>
  <c r="F47" i="71"/>
  <c r="F48" i="71"/>
  <c r="F49" i="71"/>
  <c r="F50" i="71"/>
  <c r="F51" i="71"/>
  <c r="F52" i="71"/>
  <c r="F53" i="71"/>
  <c r="F54" i="71"/>
  <c r="D55" i="71"/>
  <c r="E55" i="71"/>
  <c r="F56" i="71"/>
  <c r="F57" i="71"/>
  <c r="F58" i="71"/>
  <c r="D59" i="71"/>
  <c r="E59" i="71"/>
  <c r="F61" i="71"/>
  <c r="F62" i="71"/>
  <c r="F63" i="71"/>
  <c r="F64" i="71"/>
  <c r="D65" i="71"/>
  <c r="E65" i="71"/>
  <c r="F66" i="71"/>
  <c r="F67" i="71"/>
  <c r="D68" i="71"/>
  <c r="D69" i="71" s="1"/>
  <c r="E68" i="71"/>
  <c r="F70" i="71"/>
  <c r="F71" i="71"/>
  <c r="F72" i="71"/>
  <c r="F73" i="71"/>
  <c r="F74" i="71"/>
  <c r="F75" i="71"/>
  <c r="F76" i="71"/>
  <c r="F77" i="71"/>
  <c r="F78" i="71"/>
  <c r="F79" i="71"/>
  <c r="F80" i="71"/>
  <c r="D81" i="71"/>
  <c r="E81" i="71"/>
  <c r="F82" i="71"/>
  <c r="F83" i="71"/>
  <c r="D84" i="71"/>
  <c r="E84" i="71"/>
  <c r="F86" i="71"/>
  <c r="F87" i="71"/>
  <c r="F91" i="71"/>
  <c r="F92" i="71"/>
  <c r="F93" i="71"/>
  <c r="F94" i="71"/>
  <c r="F95" i="71"/>
  <c r="F96" i="71"/>
  <c r="F97" i="71"/>
  <c r="D98" i="71"/>
  <c r="E98" i="71"/>
  <c r="F100" i="71"/>
  <c r="F101" i="71"/>
  <c r="F102" i="71"/>
  <c r="F103" i="71"/>
  <c r="F104" i="71"/>
  <c r="F105" i="71"/>
  <c r="D106" i="71"/>
  <c r="E106" i="71"/>
  <c r="F108" i="71"/>
  <c r="F109" i="71"/>
  <c r="F110" i="71"/>
  <c r="F111" i="71"/>
  <c r="F112" i="71"/>
  <c r="D113" i="71"/>
  <c r="E113" i="71"/>
  <c r="F114" i="71"/>
  <c r="F115" i="71"/>
  <c r="F116" i="71"/>
  <c r="F117" i="71"/>
  <c r="D118" i="71"/>
  <c r="E118" i="71"/>
  <c r="F119" i="71"/>
  <c r="F120" i="71" s="1"/>
  <c r="D120" i="71"/>
  <c r="E120" i="71"/>
  <c r="D121" i="71"/>
  <c r="E121" i="71"/>
  <c r="F122" i="71"/>
  <c r="F124" i="71"/>
  <c r="F125" i="71"/>
  <c r="F126" i="71"/>
  <c r="D127" i="71"/>
  <c r="E127" i="71"/>
  <c r="F128" i="71"/>
  <c r="F129" i="71"/>
  <c r="F130" i="71"/>
  <c r="F131" i="71"/>
  <c r="D132" i="71"/>
  <c r="E132" i="71"/>
  <c r="F134" i="71"/>
  <c r="F135" i="71"/>
  <c r="F136" i="71"/>
  <c r="F137" i="71"/>
  <c r="F138" i="71"/>
  <c r="D139" i="71"/>
  <c r="E139" i="71"/>
  <c r="F140" i="71"/>
  <c r="F141" i="71"/>
  <c r="F142" i="71"/>
  <c r="F143" i="71"/>
  <c r="F144" i="71"/>
  <c r="F145" i="71"/>
  <c r="F146" i="71"/>
  <c r="F147" i="71"/>
  <c r="F148" i="71"/>
  <c r="D149" i="71"/>
  <c r="E149" i="71"/>
  <c r="F151" i="71"/>
  <c r="F152" i="71"/>
  <c r="D153" i="71"/>
  <c r="E153" i="71"/>
  <c r="F154" i="71"/>
  <c r="F155" i="71" s="1"/>
  <c r="D155" i="71"/>
  <c r="E155" i="71"/>
  <c r="F157" i="71"/>
  <c r="F159" i="71"/>
  <c r="F160" i="71"/>
  <c r="F161" i="71"/>
  <c r="F162" i="71"/>
  <c r="F163" i="71"/>
  <c r="F164" i="71"/>
  <c r="F165" i="71"/>
  <c r="F167" i="71"/>
  <c r="D170" i="71"/>
  <c r="E170" i="71"/>
  <c r="F171" i="71"/>
  <c r="E27" i="73"/>
  <c r="F27" i="73"/>
  <c r="D27" i="73"/>
  <c r="D33" i="75"/>
  <c r="E33" i="75"/>
  <c r="F33" i="75"/>
  <c r="B15" i="60"/>
  <c r="I76" i="7"/>
  <c r="I70" i="7"/>
  <c r="I68" i="7"/>
  <c r="I65" i="7"/>
  <c r="I63" i="7"/>
  <c r="I50" i="7"/>
  <c r="I44" i="7"/>
  <c r="I40" i="7"/>
  <c r="I38" i="7"/>
  <c r="I9" i="7"/>
  <c r="I46" i="20"/>
  <c r="I25" i="20"/>
  <c r="I15" i="20"/>
  <c r="I8" i="20"/>
  <c r="AG342" i="35"/>
  <c r="AG278" i="35"/>
  <c r="AG202" i="35"/>
  <c r="AG13" i="35"/>
  <c r="BP304" i="35"/>
  <c r="BI378" i="35"/>
  <c r="BI376" i="35"/>
  <c r="BI375" i="35"/>
  <c r="BI374" i="35"/>
  <c r="BI373" i="35"/>
  <c r="BI372" i="35"/>
  <c r="BI371" i="35"/>
  <c r="BI370" i="35"/>
  <c r="BI369" i="35"/>
  <c r="BJ368" i="35"/>
  <c r="BI367" i="35"/>
  <c r="BI366" i="35"/>
  <c r="BI365" i="35"/>
  <c r="BI364" i="35"/>
  <c r="BI363" i="35"/>
  <c r="BI362" i="35"/>
  <c r="BI361" i="35"/>
  <c r="BI360" i="35"/>
  <c r="BL359" i="35"/>
  <c r="BK359" i="35"/>
  <c r="BJ359" i="35"/>
  <c r="BI358" i="35"/>
  <c r="BI357" i="35"/>
  <c r="BI356" i="35"/>
  <c r="BI355" i="35"/>
  <c r="BI354" i="35"/>
  <c r="BI353" i="35"/>
  <c r="BI352" i="35"/>
  <c r="BI351" i="35"/>
  <c r="BI350" i="35"/>
  <c r="BI349" i="35"/>
  <c r="BI348" i="35"/>
  <c r="BI347" i="35"/>
  <c r="BI346" i="35"/>
  <c r="BI345" i="35"/>
  <c r="BI344" i="35"/>
  <c r="BI343" i="35"/>
  <c r="BI342" i="35"/>
  <c r="BI341" i="35"/>
  <c r="BI340" i="35"/>
  <c r="BI339" i="35"/>
  <c r="BI338" i="35"/>
  <c r="BI337" i="35"/>
  <c r="BI336" i="35"/>
  <c r="BI335" i="35"/>
  <c r="BI334" i="35"/>
  <c r="BI333" i="35"/>
  <c r="BI332" i="35"/>
  <c r="BI331" i="35"/>
  <c r="BI330" i="35"/>
  <c r="BI329" i="35"/>
  <c r="BI328" i="35"/>
  <c r="BI327" i="35"/>
  <c r="BI326" i="35"/>
  <c r="BI325" i="35"/>
  <c r="BI314" i="35"/>
  <c r="BI312" i="35"/>
  <c r="BI311" i="35"/>
  <c r="BI310" i="35"/>
  <c r="BI309" i="35"/>
  <c r="BI308" i="35"/>
  <c r="BI307" i="35"/>
  <c r="BI306" i="35"/>
  <c r="BI305" i="35"/>
  <c r="BL304" i="35"/>
  <c r="BK304" i="35"/>
  <c r="BJ304" i="35"/>
  <c r="BI303" i="35"/>
  <c r="BI302" i="35"/>
  <c r="BI301" i="35"/>
  <c r="BI300" i="35"/>
  <c r="BI299" i="35"/>
  <c r="BI298" i="35"/>
  <c r="BI297" i="35"/>
  <c r="BI296" i="35"/>
  <c r="BL295" i="35"/>
  <c r="BK295" i="35"/>
  <c r="BJ295" i="35"/>
  <c r="BI294" i="35"/>
  <c r="BI293" i="35"/>
  <c r="BI292" i="35"/>
  <c r="BI291" i="35"/>
  <c r="BI290" i="35"/>
  <c r="BI289" i="35"/>
  <c r="BI288" i="35"/>
  <c r="BI287" i="35"/>
  <c r="BI286" i="35"/>
  <c r="BI285" i="35"/>
  <c r="BI284" i="35"/>
  <c r="BI283" i="35"/>
  <c r="BI282" i="35"/>
  <c r="BI281" i="35"/>
  <c r="BI280" i="35"/>
  <c r="BI279" i="35"/>
  <c r="BI278" i="35"/>
  <c r="BI277" i="35"/>
  <c r="BI276" i="35"/>
  <c r="BI275" i="35"/>
  <c r="BI274" i="35"/>
  <c r="BI273" i="35"/>
  <c r="BI272" i="35"/>
  <c r="BI271" i="35"/>
  <c r="BI270" i="35"/>
  <c r="BI269" i="35"/>
  <c r="BI268" i="35"/>
  <c r="BI267" i="35"/>
  <c r="BI266" i="35"/>
  <c r="BI265" i="35"/>
  <c r="BI264" i="35"/>
  <c r="BI263" i="35"/>
  <c r="BI262" i="35"/>
  <c r="BI261" i="35"/>
  <c r="BI251" i="35"/>
  <c r="BI249" i="35"/>
  <c r="BI248" i="35"/>
  <c r="BI247" i="35"/>
  <c r="BI246" i="35"/>
  <c r="BI245" i="35"/>
  <c r="BI244" i="35"/>
  <c r="BI243" i="35"/>
  <c r="BI242" i="35"/>
  <c r="BK241" i="35"/>
  <c r="BI240" i="35"/>
  <c r="BI239" i="35"/>
  <c r="BI238" i="35"/>
  <c r="BI237" i="35"/>
  <c r="BI236" i="35"/>
  <c r="BI235" i="35"/>
  <c r="BI234" i="35"/>
  <c r="BI233" i="35"/>
  <c r="BL232" i="35"/>
  <c r="BK232" i="35"/>
  <c r="BJ232" i="35"/>
  <c r="BI231" i="35"/>
  <c r="BI230" i="35"/>
  <c r="BI229" i="35"/>
  <c r="BI228" i="35"/>
  <c r="BI227" i="35"/>
  <c r="BI226" i="35"/>
  <c r="BI225" i="35"/>
  <c r="BI224" i="35"/>
  <c r="BI223" i="35"/>
  <c r="BI222" i="35"/>
  <c r="BI221" i="35"/>
  <c r="BI220" i="35"/>
  <c r="BI219" i="35"/>
  <c r="BI218" i="35"/>
  <c r="BI217" i="35"/>
  <c r="BI216" i="35"/>
  <c r="BI215" i="35"/>
  <c r="BI214" i="35"/>
  <c r="BI213" i="35"/>
  <c r="BI212" i="35"/>
  <c r="BI211" i="35"/>
  <c r="BI210" i="35"/>
  <c r="BI209" i="35"/>
  <c r="BI208" i="35"/>
  <c r="BI207" i="35"/>
  <c r="BI206" i="35"/>
  <c r="BI205" i="35"/>
  <c r="BI204" i="35"/>
  <c r="BI203" i="35"/>
  <c r="BI202" i="35"/>
  <c r="BI201" i="35"/>
  <c r="BI200" i="35"/>
  <c r="BI199" i="35"/>
  <c r="BI198" i="35"/>
  <c r="BI188" i="35"/>
  <c r="BI186" i="35"/>
  <c r="BI185" i="35"/>
  <c r="BI184" i="35"/>
  <c r="BI183" i="35"/>
  <c r="BI182" i="35"/>
  <c r="BI181" i="35"/>
  <c r="BI180" i="35"/>
  <c r="BI179" i="35"/>
  <c r="BJ178" i="35"/>
  <c r="BI177" i="35"/>
  <c r="BI176" i="35"/>
  <c r="BI175" i="35"/>
  <c r="BI174" i="35"/>
  <c r="BI173" i="35"/>
  <c r="BI172" i="35"/>
  <c r="BI171" i="35"/>
  <c r="BI170" i="35"/>
  <c r="BJ169" i="35"/>
  <c r="BI168" i="35"/>
  <c r="BI167" i="35"/>
  <c r="BI166" i="35"/>
  <c r="BI165" i="35"/>
  <c r="BI164" i="35"/>
  <c r="BI163" i="35"/>
  <c r="BI162" i="35"/>
  <c r="BI161" i="35"/>
  <c r="BI160" i="35"/>
  <c r="BI159" i="35"/>
  <c r="BI158" i="35"/>
  <c r="BI157" i="35"/>
  <c r="BI156" i="35"/>
  <c r="BI155" i="35"/>
  <c r="BI154" i="35"/>
  <c r="BI153" i="35"/>
  <c r="BI152" i="35"/>
  <c r="BI151" i="35"/>
  <c r="BI150" i="35"/>
  <c r="BI149" i="35"/>
  <c r="BI148" i="35"/>
  <c r="BI147" i="35"/>
  <c r="BI146" i="35"/>
  <c r="BI145" i="35"/>
  <c r="BI144" i="35"/>
  <c r="BI143" i="35"/>
  <c r="BI142" i="35"/>
  <c r="BI141" i="35"/>
  <c r="BI140" i="35"/>
  <c r="BI139" i="35"/>
  <c r="BI138" i="35"/>
  <c r="BI137" i="35"/>
  <c r="BI136" i="35"/>
  <c r="BI135" i="35"/>
  <c r="BI125" i="35"/>
  <c r="BI123" i="35"/>
  <c r="BI122" i="35"/>
  <c r="BI121" i="35"/>
  <c r="BI120" i="35"/>
  <c r="BI119" i="35"/>
  <c r="BI118" i="35"/>
  <c r="BI117" i="35"/>
  <c r="BI116" i="35"/>
  <c r="BJ115" i="35"/>
  <c r="BI114" i="35"/>
  <c r="BI113" i="35"/>
  <c r="BI112" i="35"/>
  <c r="BI111" i="35"/>
  <c r="BI110" i="35"/>
  <c r="BI109" i="35"/>
  <c r="BI108" i="35"/>
  <c r="BI107" i="35"/>
  <c r="BK106" i="35"/>
  <c r="BJ106" i="35"/>
  <c r="BI105" i="35"/>
  <c r="BI104" i="35"/>
  <c r="BI103" i="35"/>
  <c r="BI102" i="35"/>
  <c r="BI101" i="35"/>
  <c r="BI100" i="35"/>
  <c r="BI99" i="35"/>
  <c r="BI98" i="35"/>
  <c r="BI97" i="35"/>
  <c r="BI96" i="35"/>
  <c r="BI95" i="35"/>
  <c r="BI94" i="35"/>
  <c r="BI93" i="35"/>
  <c r="BI92" i="35"/>
  <c r="BI91" i="35"/>
  <c r="BI90" i="35"/>
  <c r="BI89" i="35"/>
  <c r="BI88" i="35"/>
  <c r="BI87" i="35"/>
  <c r="BI86" i="35"/>
  <c r="BI85" i="35"/>
  <c r="BI84" i="35"/>
  <c r="BI83" i="35"/>
  <c r="BI82" i="35"/>
  <c r="BI81" i="35"/>
  <c r="BI80" i="35"/>
  <c r="BI79" i="35"/>
  <c r="BI78" i="35"/>
  <c r="BI77" i="35"/>
  <c r="BI76" i="35"/>
  <c r="BI75" i="35"/>
  <c r="BI74" i="35"/>
  <c r="BI73" i="35"/>
  <c r="BI72" i="35"/>
  <c r="BI62" i="35"/>
  <c r="BL60" i="35"/>
  <c r="BK60" i="35"/>
  <c r="BJ60" i="35"/>
  <c r="BI59" i="35"/>
  <c r="BI58" i="35"/>
  <c r="BI57" i="35"/>
  <c r="BI56" i="35"/>
  <c r="BI55" i="35"/>
  <c r="BI54" i="35"/>
  <c r="BI53" i="35"/>
  <c r="BL52" i="35"/>
  <c r="BK52" i="35"/>
  <c r="BJ52" i="35"/>
  <c r="BI48" i="35"/>
  <c r="BI46" i="35"/>
  <c r="BI45" i="35"/>
  <c r="BI44" i="35"/>
  <c r="BL43" i="35"/>
  <c r="BK43" i="35"/>
  <c r="BJ43" i="35"/>
  <c r="BI40" i="35"/>
  <c r="BI14" i="35"/>
  <c r="BI13" i="35"/>
  <c r="BI12" i="35"/>
  <c r="BI11" i="35"/>
  <c r="BI10" i="35"/>
  <c r="BI9" i="35"/>
  <c r="AH359" i="35"/>
  <c r="AH377" i="35" s="1"/>
  <c r="AH379" i="35" s="1"/>
  <c r="AH313" i="35"/>
  <c r="AH315" i="35" s="1"/>
  <c r="AH276" i="35"/>
  <c r="AH252" i="35"/>
  <c r="AH232" i="35"/>
  <c r="AA378" i="35"/>
  <c r="AA376" i="35"/>
  <c r="AA375" i="35"/>
  <c r="AA374" i="35"/>
  <c r="AA373" i="35"/>
  <c r="AA372" i="35"/>
  <c r="AA371" i="35"/>
  <c r="AA370" i="35"/>
  <c r="AA369" i="35"/>
  <c r="AB368" i="35"/>
  <c r="AA367" i="35"/>
  <c r="AA366" i="35"/>
  <c r="AA365" i="35"/>
  <c r="AA364" i="35"/>
  <c r="AA363" i="35"/>
  <c r="AA362" i="35"/>
  <c r="AA361" i="35"/>
  <c r="AA360" i="35"/>
  <c r="AD359" i="35"/>
  <c r="AD377" i="35" s="1"/>
  <c r="AD379" i="35" s="1"/>
  <c r="AA358" i="35"/>
  <c r="AA357" i="35"/>
  <c r="AA356" i="35"/>
  <c r="AA355" i="35"/>
  <c r="AA354" i="35"/>
  <c r="AA353" i="35"/>
  <c r="AB352" i="35"/>
  <c r="AA352" i="35" s="1"/>
  <c r="AA351" i="35"/>
  <c r="AA350" i="35"/>
  <c r="AA349" i="35"/>
  <c r="AA348" i="35"/>
  <c r="AA347" i="35"/>
  <c r="AA346" i="35"/>
  <c r="AA345" i="35"/>
  <c r="AA344" i="35"/>
  <c r="AA343" i="35"/>
  <c r="AA342" i="35"/>
  <c r="AA341" i="35"/>
  <c r="AC340" i="35"/>
  <c r="AC359" i="35" s="1"/>
  <c r="AC377" i="35" s="1"/>
  <c r="AC379" i="35" s="1"/>
  <c r="AB340" i="35"/>
  <c r="AA339" i="35"/>
  <c r="AA338" i="35"/>
  <c r="AA337" i="35"/>
  <c r="AA336" i="35"/>
  <c r="AA335" i="35"/>
  <c r="AA334" i="35"/>
  <c r="AA333" i="35"/>
  <c r="AA332" i="35"/>
  <c r="AA331" i="35"/>
  <c r="AA330" i="35"/>
  <c r="AA329" i="35"/>
  <c r="AA328" i="35"/>
  <c r="AA327" i="35"/>
  <c r="AA326" i="35"/>
  <c r="AA314" i="35"/>
  <c r="AD313" i="35"/>
  <c r="AD315" i="35" s="1"/>
  <c r="AA312" i="35"/>
  <c r="AA311" i="35"/>
  <c r="AA310" i="35"/>
  <c r="AA309" i="35"/>
  <c r="AA308" i="35"/>
  <c r="AA307" i="35"/>
  <c r="AA306" i="35"/>
  <c r="AA305" i="35"/>
  <c r="AB304" i="35"/>
  <c r="AA304" i="35" s="1"/>
  <c r="AA303" i="35"/>
  <c r="AA302" i="35"/>
  <c r="AA301" i="35"/>
  <c r="AA300" i="35"/>
  <c r="AA299" i="35"/>
  <c r="AA298" i="35"/>
  <c r="AA297" i="35"/>
  <c r="AA296" i="35"/>
  <c r="AA294" i="35"/>
  <c r="AA293" i="35"/>
  <c r="AA292" i="35"/>
  <c r="AA291" i="35"/>
  <c r="AA290" i="35"/>
  <c r="AA289" i="35"/>
  <c r="AB288" i="35"/>
  <c r="AA288" i="35" s="1"/>
  <c r="AA287" i="35"/>
  <c r="AA286" i="35"/>
  <c r="AA285" i="35"/>
  <c r="AA284" i="35"/>
  <c r="AA283" i="35"/>
  <c r="AA282" i="35"/>
  <c r="AA281" i="35"/>
  <c r="AA280" i="35"/>
  <c r="AA279" i="35"/>
  <c r="AA278" i="35"/>
  <c r="AA277" i="35"/>
  <c r="AD276" i="35"/>
  <c r="AC276" i="35"/>
  <c r="AC295" i="35" s="1"/>
  <c r="AC313" i="35" s="1"/>
  <c r="AC315" i="35" s="1"/>
  <c r="AB276" i="35"/>
  <c r="AA275" i="35"/>
  <c r="AA274" i="35"/>
  <c r="AA273" i="35"/>
  <c r="AA272" i="35"/>
  <c r="AA271" i="35"/>
  <c r="AA270" i="35"/>
  <c r="AA269" i="35"/>
  <c r="AA268" i="35"/>
  <c r="AA267" i="35"/>
  <c r="AA266" i="35"/>
  <c r="AA264" i="35"/>
  <c r="AA263" i="35"/>
  <c r="AA262" i="35"/>
  <c r="AB261" i="35"/>
  <c r="AA261" i="35" s="1"/>
  <c r="AD252" i="35"/>
  <c r="AA251" i="35"/>
  <c r="AA249" i="35"/>
  <c r="AA248" i="35"/>
  <c r="AA247" i="35"/>
  <c r="AA246" i="35"/>
  <c r="AA245" i="35"/>
  <c r="AA244" i="35"/>
  <c r="AA243" i="35"/>
  <c r="AA242" i="35"/>
  <c r="AB241" i="35"/>
  <c r="AA241" i="35" s="1"/>
  <c r="AA240" i="35"/>
  <c r="AA239" i="35"/>
  <c r="AA238" i="35"/>
  <c r="AA237" i="35"/>
  <c r="AA236" i="35"/>
  <c r="AA235" i="35"/>
  <c r="AA234" i="35"/>
  <c r="AA233" i="35"/>
  <c r="AD232" i="35"/>
  <c r="AA231" i="35"/>
  <c r="AA230" i="35"/>
  <c r="AA229" i="35"/>
  <c r="AA228" i="35"/>
  <c r="AA227" i="35"/>
  <c r="AA226" i="35"/>
  <c r="AB225" i="35"/>
  <c r="AA225" i="35" s="1"/>
  <c r="AA224" i="35"/>
  <c r="AA223" i="35"/>
  <c r="AA222" i="35"/>
  <c r="AA221" i="35"/>
  <c r="AA220" i="35"/>
  <c r="AA219" i="35"/>
  <c r="AA218" i="35"/>
  <c r="AA217" i="35"/>
  <c r="AA216" i="35"/>
  <c r="AA215" i="35"/>
  <c r="AA214" i="35"/>
  <c r="AB213" i="35"/>
  <c r="AA213" i="35" s="1"/>
  <c r="AA212" i="35"/>
  <c r="AA211" i="35"/>
  <c r="AA210" i="35"/>
  <c r="AA209" i="35"/>
  <c r="AA208" i="35"/>
  <c r="AA207" i="35"/>
  <c r="AA206" i="35"/>
  <c r="AA205" i="35"/>
  <c r="AA204" i="35"/>
  <c r="AA203" i="35"/>
  <c r="AA202" i="35"/>
  <c r="AA201" i="35"/>
  <c r="AA200" i="35"/>
  <c r="AA199" i="35"/>
  <c r="AC198" i="35"/>
  <c r="AC232" i="35" s="1"/>
  <c r="AC250" i="35" s="1"/>
  <c r="AC252" i="35" s="1"/>
  <c r="AA188" i="35"/>
  <c r="AA186" i="35"/>
  <c r="AA185" i="35"/>
  <c r="AA184" i="35"/>
  <c r="AA183" i="35"/>
  <c r="AA182" i="35"/>
  <c r="AA181" i="35"/>
  <c r="AA180" i="35"/>
  <c r="AA179" i="35"/>
  <c r="AB178" i="35"/>
  <c r="AA177" i="35"/>
  <c r="AA176" i="35"/>
  <c r="AA175" i="35"/>
  <c r="AA174" i="35"/>
  <c r="AA173" i="35"/>
  <c r="AA172" i="35"/>
  <c r="AA171" i="35"/>
  <c r="AA170" i="35"/>
  <c r="AA168" i="35"/>
  <c r="AA167" i="35"/>
  <c r="AA166" i="35"/>
  <c r="AA165" i="35"/>
  <c r="AA164" i="35"/>
  <c r="AA163" i="35"/>
  <c r="AB162" i="35"/>
  <c r="AA162" i="35" s="1"/>
  <c r="AA161" i="35"/>
  <c r="AA160" i="35"/>
  <c r="AA159" i="35"/>
  <c r="AA158" i="35"/>
  <c r="AA157" i="35"/>
  <c r="AA156" i="35"/>
  <c r="AA155" i="35"/>
  <c r="AA154" i="35"/>
  <c r="AA153" i="35"/>
  <c r="AA152" i="35"/>
  <c r="AA151" i="35"/>
  <c r="AA150" i="35"/>
  <c r="AA125" i="35"/>
  <c r="AB123" i="35"/>
  <c r="AA123" i="35" s="1"/>
  <c r="AA122" i="35"/>
  <c r="AA121" i="35"/>
  <c r="AA120" i="35"/>
  <c r="AA119" i="35"/>
  <c r="AA118" i="35"/>
  <c r="AA117" i="35"/>
  <c r="AA116" i="35"/>
  <c r="AB115" i="35"/>
  <c r="AA114" i="35"/>
  <c r="AA113" i="35"/>
  <c r="AA112" i="35"/>
  <c r="AA111" i="35"/>
  <c r="AA110" i="35"/>
  <c r="AA109" i="35"/>
  <c r="AA108" i="35"/>
  <c r="AA107" i="35"/>
  <c r="AA105" i="35"/>
  <c r="AA104" i="35"/>
  <c r="AA103" i="35"/>
  <c r="AA102" i="35"/>
  <c r="AA101" i="35"/>
  <c r="AA100" i="35"/>
  <c r="AB99" i="35"/>
  <c r="AA99" i="35" s="1"/>
  <c r="AA98" i="35"/>
  <c r="AA97" i="35"/>
  <c r="AA96" i="35"/>
  <c r="AA95" i="35"/>
  <c r="AA94" i="35"/>
  <c r="AA93" i="35"/>
  <c r="AA92" i="35"/>
  <c r="AA91" i="35"/>
  <c r="AA90" i="35"/>
  <c r="AA89" i="35"/>
  <c r="AA88" i="35"/>
  <c r="AB87" i="35"/>
  <c r="AA87" i="35" s="1"/>
  <c r="AA86" i="35"/>
  <c r="AA85" i="35"/>
  <c r="AA84" i="35"/>
  <c r="AA83" i="35"/>
  <c r="AA82" i="35"/>
  <c r="AA81" i="35"/>
  <c r="AA80" i="35"/>
  <c r="AA79" i="35"/>
  <c r="AA78" i="35"/>
  <c r="AB77" i="35"/>
  <c r="AA77" i="35" s="1"/>
  <c r="AA76" i="35"/>
  <c r="AA73" i="35"/>
  <c r="AB72" i="35"/>
  <c r="AA72" i="35" s="1"/>
  <c r="AA62" i="35"/>
  <c r="AA60" i="35"/>
  <c r="AA59" i="35"/>
  <c r="AA58" i="35"/>
  <c r="AA57" i="35"/>
  <c r="AA56" i="35"/>
  <c r="AA55" i="35"/>
  <c r="AA54" i="35"/>
  <c r="AA53" i="35"/>
  <c r="AD52" i="35"/>
  <c r="AC52" i="35"/>
  <c r="AB52" i="35"/>
  <c r="AA51" i="35"/>
  <c r="AA50" i="35"/>
  <c r="AA49" i="35"/>
  <c r="AA48" i="35"/>
  <c r="AA47" i="35"/>
  <c r="AA46" i="35"/>
  <c r="AA45" i="35"/>
  <c r="AA44" i="35"/>
  <c r="AA42" i="35"/>
  <c r="AA41" i="35"/>
  <c r="AA40" i="35"/>
  <c r="AA39" i="35"/>
  <c r="AA38" i="35"/>
  <c r="AA37" i="35"/>
  <c r="AB36" i="35"/>
  <c r="AA36" i="35" s="1"/>
  <c r="AA35" i="35"/>
  <c r="AA34" i="35"/>
  <c r="AA33" i="35"/>
  <c r="AA32" i="35"/>
  <c r="AA31" i="35"/>
  <c r="AA30" i="35"/>
  <c r="AA29" i="35"/>
  <c r="AA28" i="35"/>
  <c r="AA27" i="35"/>
  <c r="AA26" i="35"/>
  <c r="AA25" i="35"/>
  <c r="AD24" i="35"/>
  <c r="AD43" i="35" s="1"/>
  <c r="AC24" i="35"/>
  <c r="AB24" i="35"/>
  <c r="AA23" i="35"/>
  <c r="AA22" i="35"/>
  <c r="AA21" i="35"/>
  <c r="AA20" i="35"/>
  <c r="AA19" i="35"/>
  <c r="AA18" i="35"/>
  <c r="AA17" i="35"/>
  <c r="AA16" i="35"/>
  <c r="AA15" i="35"/>
  <c r="AB14" i="35"/>
  <c r="AA13" i="35"/>
  <c r="AA12" i="35"/>
  <c r="AA11" i="35"/>
  <c r="AA10" i="35"/>
  <c r="AC9" i="35"/>
  <c r="AB9" i="35"/>
  <c r="Z47" i="51"/>
  <c r="AC47" i="51" s="1"/>
  <c r="Y45" i="51"/>
  <c r="X45" i="51"/>
  <c r="AA45" i="51" s="1"/>
  <c r="Z44" i="51"/>
  <c r="AC44" i="51" s="1"/>
  <c r="Z43" i="51"/>
  <c r="AC43" i="51" s="1"/>
  <c r="Z42" i="51"/>
  <c r="Y41" i="51"/>
  <c r="AB41" i="51" s="1"/>
  <c r="X41" i="51"/>
  <c r="AA41" i="51" s="1"/>
  <c r="Z40" i="51"/>
  <c r="AC40" i="51" s="1"/>
  <c r="Z39" i="51"/>
  <c r="AC39" i="51" s="1"/>
  <c r="Z38" i="51"/>
  <c r="AC38" i="51" s="1"/>
  <c r="Z37" i="51"/>
  <c r="AC37" i="51" s="1"/>
  <c r="Z36" i="51"/>
  <c r="AC36" i="51" s="1"/>
  <c r="Z35" i="51"/>
  <c r="AC35" i="51" s="1"/>
  <c r="Z34" i="51"/>
  <c r="AC34" i="51" s="1"/>
  <c r="Z33" i="51"/>
  <c r="AC33" i="51" s="1"/>
  <c r="Z32" i="51"/>
  <c r="AC32" i="51" s="1"/>
  <c r="Z27" i="51"/>
  <c r="AC27" i="51" s="1"/>
  <c r="Y25" i="51"/>
  <c r="AB25" i="51" s="1"/>
  <c r="X25" i="51"/>
  <c r="AA25" i="51" s="1"/>
  <c r="Z24" i="51"/>
  <c r="AC24" i="51" s="1"/>
  <c r="Z23" i="51"/>
  <c r="AC23" i="51" s="1"/>
  <c r="Z22" i="51"/>
  <c r="AC22" i="51" s="1"/>
  <c r="Z21" i="51"/>
  <c r="Z19" i="51"/>
  <c r="Z18" i="51"/>
  <c r="AC18" i="51" s="1"/>
  <c r="Z17" i="51"/>
  <c r="AC17" i="51" s="1"/>
  <c r="Z16" i="51"/>
  <c r="AC16" i="51" s="1"/>
  <c r="Z15" i="51"/>
  <c r="AC15" i="51" s="1"/>
  <c r="Z14" i="51"/>
  <c r="AC14" i="51" s="1"/>
  <c r="Z13" i="51"/>
  <c r="AC13" i="51" s="1"/>
  <c r="Z12" i="51"/>
  <c r="AC12" i="51" s="1"/>
  <c r="Z11" i="51"/>
  <c r="AC11" i="51" s="1"/>
  <c r="Y9" i="51"/>
  <c r="Y20" i="51" s="1"/>
  <c r="AB20" i="51" s="1"/>
  <c r="X9" i="51"/>
  <c r="G259" i="63"/>
  <c r="G260" i="63"/>
  <c r="G261" i="63"/>
  <c r="F56" i="75"/>
  <c r="E55" i="75"/>
  <c r="D55" i="75"/>
  <c r="F54" i="75"/>
  <c r="F53" i="75"/>
  <c r="F49" i="75"/>
  <c r="E48" i="75"/>
  <c r="D48" i="75"/>
  <c r="F47" i="75"/>
  <c r="F46" i="75"/>
  <c r="F45" i="75"/>
  <c r="F44" i="75"/>
  <c r="F43" i="75"/>
  <c r="F42" i="75"/>
  <c r="F41" i="75"/>
  <c r="F39" i="75"/>
  <c r="E38" i="75"/>
  <c r="D38" i="75"/>
  <c r="F37" i="75"/>
  <c r="F36" i="75"/>
  <c r="F35" i="75"/>
  <c r="F34" i="75"/>
  <c r="F27" i="75"/>
  <c r="E19" i="75"/>
  <c r="D19" i="75"/>
  <c r="F17" i="75"/>
  <c r="F14" i="75"/>
  <c r="F11" i="75"/>
  <c r="E60" i="74"/>
  <c r="D60" i="74"/>
  <c r="F59" i="74"/>
  <c r="F58" i="74"/>
  <c r="F54" i="74"/>
  <c r="E54" i="74"/>
  <c r="D54" i="74"/>
  <c r="F43" i="74"/>
  <c r="E43" i="74"/>
  <c r="D43" i="74"/>
  <c r="E38" i="74"/>
  <c r="D38" i="74"/>
  <c r="F38" i="74"/>
  <c r="E31" i="74"/>
  <c r="D31" i="74"/>
  <c r="F31" i="74"/>
  <c r="E21" i="74"/>
  <c r="D21" i="74"/>
  <c r="F20" i="74"/>
  <c r="F21" i="74" s="1"/>
  <c r="E17" i="74"/>
  <c r="D17" i="74"/>
  <c r="F16" i="74"/>
  <c r="F15" i="74"/>
  <c r="E12" i="74"/>
  <c r="D12" i="74"/>
  <c r="F11" i="74"/>
  <c r="F12" i="74" s="1"/>
  <c r="E66" i="73"/>
  <c r="D66" i="73"/>
  <c r="F65" i="73"/>
  <c r="F64" i="73"/>
  <c r="F55" i="73"/>
  <c r="F60" i="73" s="1"/>
  <c r="E55" i="73"/>
  <c r="E60" i="73" s="1"/>
  <c r="D55" i="73"/>
  <c r="D60" i="73" s="1"/>
  <c r="F48" i="73"/>
  <c r="E48" i="73"/>
  <c r="D48" i="73"/>
  <c r="F43" i="73"/>
  <c r="E43" i="73"/>
  <c r="D43" i="73"/>
  <c r="E36" i="73"/>
  <c r="D36" i="73"/>
  <c r="F36" i="73"/>
  <c r="E21" i="73"/>
  <c r="D21" i="73"/>
  <c r="F20" i="73"/>
  <c r="F21" i="73" s="1"/>
  <c r="E17" i="73"/>
  <c r="D17" i="73"/>
  <c r="F16" i="73"/>
  <c r="F15" i="73"/>
  <c r="E12" i="73"/>
  <c r="D12" i="73"/>
  <c r="F11" i="73"/>
  <c r="F12" i="73" s="1"/>
  <c r="E60" i="72"/>
  <c r="D60" i="72"/>
  <c r="F59" i="72"/>
  <c r="F58" i="72"/>
  <c r="F52" i="72"/>
  <c r="E49" i="72"/>
  <c r="E54" i="72" s="1"/>
  <c r="D49" i="72"/>
  <c r="D54" i="72" s="1"/>
  <c r="F48" i="72"/>
  <c r="F49" i="72" s="1"/>
  <c r="F42" i="72"/>
  <c r="E42" i="72"/>
  <c r="D42" i="72"/>
  <c r="E37" i="72"/>
  <c r="D37" i="72"/>
  <c r="F36" i="72"/>
  <c r="F35" i="72"/>
  <c r="F34" i="72"/>
  <c r="F33" i="72"/>
  <c r="E30" i="72"/>
  <c r="D30" i="72"/>
  <c r="F30" i="72"/>
  <c r="E20" i="72"/>
  <c r="D20" i="72"/>
  <c r="F19" i="72"/>
  <c r="F20" i="72" s="1"/>
  <c r="E16" i="72"/>
  <c r="D16" i="72"/>
  <c r="F15" i="72"/>
  <c r="F16" i="72" s="1"/>
  <c r="E12" i="72"/>
  <c r="D12" i="72"/>
  <c r="F11" i="72"/>
  <c r="F12" i="72" s="1"/>
  <c r="H18" i="70"/>
  <c r="H17" i="70"/>
  <c r="H16" i="70"/>
  <c r="H15" i="70"/>
  <c r="H14" i="70"/>
  <c r="H13" i="70"/>
  <c r="H12" i="70"/>
  <c r="I33" i="69"/>
  <c r="H33" i="69"/>
  <c r="G33" i="69"/>
  <c r="F33" i="69"/>
  <c r="E33" i="69"/>
  <c r="D33" i="69"/>
  <c r="C33" i="69"/>
  <c r="I32" i="69"/>
  <c r="H32" i="69"/>
  <c r="G32" i="69"/>
  <c r="F32" i="69"/>
  <c r="E32" i="69"/>
  <c r="D32" i="69"/>
  <c r="C32" i="69"/>
  <c r="I31" i="69"/>
  <c r="H31" i="69"/>
  <c r="G31" i="69"/>
  <c r="F31" i="69"/>
  <c r="E31" i="69"/>
  <c r="D31" i="69"/>
  <c r="C31" i="69"/>
  <c r="I30" i="69"/>
  <c r="H30" i="69"/>
  <c r="G30" i="69"/>
  <c r="F30" i="69"/>
  <c r="E30" i="69"/>
  <c r="D30" i="69"/>
  <c r="C30" i="69"/>
  <c r="I29" i="69"/>
  <c r="H29" i="69"/>
  <c r="G29" i="69"/>
  <c r="F29" i="69"/>
  <c r="E29" i="69"/>
  <c r="D29" i="69"/>
  <c r="C29" i="69"/>
  <c r="I28" i="69"/>
  <c r="H28" i="69"/>
  <c r="G28" i="69"/>
  <c r="F28" i="69"/>
  <c r="E28" i="69"/>
  <c r="D28" i="69"/>
  <c r="C28" i="69"/>
  <c r="I27" i="69"/>
  <c r="H27" i="69"/>
  <c r="G27" i="69"/>
  <c r="F27" i="69"/>
  <c r="E27" i="69"/>
  <c r="D27" i="69"/>
  <c r="C27" i="69"/>
  <c r="I26" i="69"/>
  <c r="H26" i="69"/>
  <c r="G26" i="69"/>
  <c r="F26" i="69"/>
  <c r="E26" i="69"/>
  <c r="D26" i="69"/>
  <c r="C26" i="69"/>
  <c r="I25" i="69"/>
  <c r="H25" i="69"/>
  <c r="G25" i="69"/>
  <c r="F25" i="69"/>
  <c r="E25" i="69"/>
  <c r="D25" i="69"/>
  <c r="C25" i="69"/>
  <c r="I24" i="69"/>
  <c r="H24" i="69"/>
  <c r="G24" i="69"/>
  <c r="F24" i="69"/>
  <c r="E24" i="69"/>
  <c r="D24" i="69"/>
  <c r="C24" i="69"/>
  <c r="I23" i="69"/>
  <c r="H23" i="69"/>
  <c r="G23" i="69"/>
  <c r="F23" i="69"/>
  <c r="E23" i="69"/>
  <c r="D23" i="69"/>
  <c r="C23" i="69"/>
  <c r="I22" i="69"/>
  <c r="H22" i="69"/>
  <c r="G22" i="69"/>
  <c r="F22" i="69"/>
  <c r="E22" i="69"/>
  <c r="D22" i="69"/>
  <c r="C22" i="69"/>
  <c r="I21" i="69"/>
  <c r="H21" i="69"/>
  <c r="G21" i="69"/>
  <c r="F21" i="69"/>
  <c r="E21" i="69"/>
  <c r="D21" i="69"/>
  <c r="C21" i="69"/>
  <c r="I20" i="69"/>
  <c r="H20" i="69"/>
  <c r="G20" i="69"/>
  <c r="F20" i="69"/>
  <c r="E20" i="69"/>
  <c r="D20" i="69"/>
  <c r="C20" i="69"/>
  <c r="I19" i="69"/>
  <c r="H19" i="69"/>
  <c r="G19" i="69"/>
  <c r="F19" i="69"/>
  <c r="E19" i="69"/>
  <c r="D19" i="69"/>
  <c r="C19" i="69"/>
  <c r="I18" i="69"/>
  <c r="H18" i="69"/>
  <c r="G18" i="69"/>
  <c r="F18" i="69"/>
  <c r="E18" i="69"/>
  <c r="D18" i="69"/>
  <c r="C18" i="69"/>
  <c r="I17" i="69"/>
  <c r="H17" i="69"/>
  <c r="G17" i="69"/>
  <c r="F17" i="69"/>
  <c r="E17" i="69"/>
  <c r="D17" i="69"/>
  <c r="C17" i="69"/>
  <c r="I16" i="69"/>
  <c r="H16" i="69"/>
  <c r="G16" i="69"/>
  <c r="F16" i="69"/>
  <c r="E16" i="69"/>
  <c r="D16" i="69"/>
  <c r="C16" i="69"/>
  <c r="I15" i="69"/>
  <c r="H15" i="69"/>
  <c r="G15" i="69"/>
  <c r="F15" i="69"/>
  <c r="E15" i="69"/>
  <c r="D15" i="69"/>
  <c r="C15" i="69"/>
  <c r="I14" i="69"/>
  <c r="H14" i="69"/>
  <c r="G14" i="69"/>
  <c r="F14" i="69"/>
  <c r="E14" i="69"/>
  <c r="D14" i="69"/>
  <c r="C14" i="69"/>
  <c r="I13" i="69"/>
  <c r="H13" i="69"/>
  <c r="G13" i="69"/>
  <c r="F13" i="69"/>
  <c r="E13" i="69"/>
  <c r="D13" i="69"/>
  <c r="C13" i="69"/>
  <c r="I12" i="69"/>
  <c r="H12" i="69"/>
  <c r="G12" i="69"/>
  <c r="F12" i="69"/>
  <c r="E12" i="69"/>
  <c r="D12" i="69"/>
  <c r="C12" i="69"/>
  <c r="I11" i="69"/>
  <c r="H11" i="69"/>
  <c r="G11" i="69"/>
  <c r="F11" i="69"/>
  <c r="E11" i="69"/>
  <c r="D11" i="69"/>
  <c r="C11" i="69"/>
  <c r="I10" i="69"/>
  <c r="H10" i="69"/>
  <c r="G10" i="69"/>
  <c r="F10" i="69"/>
  <c r="E10" i="69"/>
  <c r="D10" i="69"/>
  <c r="C10" i="69"/>
  <c r="I9" i="69"/>
  <c r="H9" i="69"/>
  <c r="G9" i="69"/>
  <c r="F9" i="69"/>
  <c r="E9" i="69"/>
  <c r="D9" i="69"/>
  <c r="C9" i="69"/>
  <c r="I8" i="69"/>
  <c r="H8" i="69"/>
  <c r="G8" i="69"/>
  <c r="F8" i="69"/>
  <c r="E8" i="69"/>
  <c r="D8" i="69"/>
  <c r="C8" i="69"/>
  <c r="C23" i="68"/>
  <c r="B23" i="68"/>
  <c r="H76" i="67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53" i="67"/>
  <c r="H52" i="67"/>
  <c r="H51" i="67"/>
  <c r="H50" i="67"/>
  <c r="H49" i="67"/>
  <c r="H48" i="67"/>
  <c r="H4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127" i="66"/>
  <c r="H126" i="66"/>
  <c r="H125" i="66"/>
  <c r="H124" i="66"/>
  <c r="H123" i="66"/>
  <c r="H122" i="66"/>
  <c r="H121" i="66"/>
  <c r="H120" i="66"/>
  <c r="H119" i="66"/>
  <c r="H118" i="66"/>
  <c r="H117" i="66"/>
  <c r="H116" i="66"/>
  <c r="H115" i="66"/>
  <c r="H114" i="66"/>
  <c r="H113" i="66"/>
  <c r="H112" i="66"/>
  <c r="H111" i="66"/>
  <c r="H110" i="66"/>
  <c r="H109" i="66"/>
  <c r="H108" i="66"/>
  <c r="H107" i="66"/>
  <c r="H106" i="66"/>
  <c r="H105" i="66"/>
  <c r="H104" i="66"/>
  <c r="H103" i="66"/>
  <c r="H102" i="66"/>
  <c r="H101" i="66"/>
  <c r="H100" i="66"/>
  <c r="H99" i="66"/>
  <c r="H98" i="66"/>
  <c r="H97" i="66"/>
  <c r="H96" i="66"/>
  <c r="H95" i="66"/>
  <c r="H94" i="66"/>
  <c r="H93" i="66"/>
  <c r="H92" i="66"/>
  <c r="H91" i="66"/>
  <c r="H90" i="66"/>
  <c r="H89" i="66"/>
  <c r="H88" i="66"/>
  <c r="H87" i="66"/>
  <c r="H86" i="66"/>
  <c r="H85" i="66"/>
  <c r="H84" i="66"/>
  <c r="H83" i="66"/>
  <c r="H82" i="66"/>
  <c r="H81" i="66"/>
  <c r="H80" i="66"/>
  <c r="H79" i="66"/>
  <c r="H78" i="66"/>
  <c r="H77" i="66"/>
  <c r="H76" i="66"/>
  <c r="H75" i="66"/>
  <c r="H74" i="66"/>
  <c r="H73" i="66"/>
  <c r="H72" i="66"/>
  <c r="H71" i="66"/>
  <c r="H70" i="66"/>
  <c r="H69" i="66"/>
  <c r="H68" i="66"/>
  <c r="H67" i="66"/>
  <c r="H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H53" i="66"/>
  <c r="H52" i="66"/>
  <c r="H51" i="66"/>
  <c r="H50" i="66"/>
  <c r="H49" i="66"/>
  <c r="H48" i="66"/>
  <c r="H47" i="66"/>
  <c r="H46" i="66"/>
  <c r="H45" i="66"/>
  <c r="H44" i="66"/>
  <c r="H43" i="66"/>
  <c r="H42" i="66"/>
  <c r="H41" i="66"/>
  <c r="H40" i="66"/>
  <c r="H39" i="66"/>
  <c r="H38" i="66"/>
  <c r="H37" i="66"/>
  <c r="H36" i="66"/>
  <c r="H35" i="66"/>
  <c r="H34" i="66"/>
  <c r="H33" i="66"/>
  <c r="H32" i="66"/>
  <c r="H31" i="66"/>
  <c r="H30" i="66"/>
  <c r="H29" i="66"/>
  <c r="H28" i="66"/>
  <c r="H27" i="66"/>
  <c r="H26" i="66"/>
  <c r="H25" i="66"/>
  <c r="H24" i="66"/>
  <c r="H23" i="66"/>
  <c r="H22" i="66"/>
  <c r="H21" i="66"/>
  <c r="H20" i="66"/>
  <c r="H19" i="66"/>
  <c r="H18" i="66"/>
  <c r="H17" i="66"/>
  <c r="H16" i="66"/>
  <c r="H15" i="66"/>
  <c r="H14" i="66"/>
  <c r="H13" i="66"/>
  <c r="H12" i="66"/>
  <c r="H11" i="66"/>
  <c r="H10" i="66"/>
  <c r="H9" i="66"/>
  <c r="C38" i="65"/>
  <c r="C40" i="65" s="1"/>
  <c r="C21" i="65"/>
  <c r="C23" i="65" s="1"/>
  <c r="G30" i="64"/>
  <c r="F28" i="64"/>
  <c r="F30" i="64" s="1"/>
  <c r="D28" i="64"/>
  <c r="C28" i="64"/>
  <c r="B28" i="64"/>
  <c r="H27" i="64"/>
  <c r="H26" i="64"/>
  <c r="H25" i="64"/>
  <c r="E23" i="64"/>
  <c r="E30" i="64" s="1"/>
  <c r="D23" i="64"/>
  <c r="C23" i="64"/>
  <c r="B23" i="64"/>
  <c r="H22" i="64"/>
  <c r="H21" i="64"/>
  <c r="H20" i="64"/>
  <c r="H19" i="64"/>
  <c r="H18" i="64"/>
  <c r="H17" i="64"/>
  <c r="H16" i="64"/>
  <c r="H15" i="64"/>
  <c r="H14" i="64"/>
  <c r="H13" i="64"/>
  <c r="H12" i="64"/>
  <c r="H11" i="64"/>
  <c r="H10" i="64"/>
  <c r="H9" i="64"/>
  <c r="G258" i="63"/>
  <c r="G257" i="63"/>
  <c r="G256" i="63"/>
  <c r="G255" i="63"/>
  <c r="G254" i="63"/>
  <c r="G253" i="63"/>
  <c r="G252" i="63"/>
  <c r="G251" i="63"/>
  <c r="G250" i="63"/>
  <c r="G249" i="63"/>
  <c r="G248" i="63"/>
  <c r="G247" i="63"/>
  <c r="G246" i="63"/>
  <c r="G245" i="63"/>
  <c r="G244" i="63"/>
  <c r="G243" i="63"/>
  <c r="G242" i="63"/>
  <c r="G241" i="63"/>
  <c r="G240" i="63"/>
  <c r="G239" i="63"/>
  <c r="G238" i="63"/>
  <c r="G237" i="63"/>
  <c r="G236" i="63"/>
  <c r="G235" i="63"/>
  <c r="G234" i="63"/>
  <c r="G233" i="63"/>
  <c r="G232" i="63"/>
  <c r="G231" i="63"/>
  <c r="G230" i="63"/>
  <c r="G229" i="63"/>
  <c r="G228" i="63"/>
  <c r="G227" i="63"/>
  <c r="G226" i="63"/>
  <c r="G225" i="63"/>
  <c r="G224" i="63"/>
  <c r="G223" i="63"/>
  <c r="G222" i="63"/>
  <c r="G221" i="63"/>
  <c r="G220" i="63"/>
  <c r="G219" i="63"/>
  <c r="G218" i="63"/>
  <c r="G217" i="63"/>
  <c r="G216" i="63"/>
  <c r="G215" i="63"/>
  <c r="G214" i="63"/>
  <c r="G213" i="63"/>
  <c r="G212" i="63"/>
  <c r="G211" i="63"/>
  <c r="G210" i="63"/>
  <c r="G209" i="63"/>
  <c r="G208" i="63"/>
  <c r="G207" i="63"/>
  <c r="G206" i="63"/>
  <c r="G205" i="63"/>
  <c r="G204" i="63"/>
  <c r="G203" i="63"/>
  <c r="G202" i="63"/>
  <c r="G201" i="63"/>
  <c r="G200" i="63"/>
  <c r="G199" i="63"/>
  <c r="G198" i="63"/>
  <c r="G197" i="63"/>
  <c r="G196" i="63"/>
  <c r="G195" i="63"/>
  <c r="G194" i="63"/>
  <c r="G193" i="63"/>
  <c r="G192" i="63"/>
  <c r="G191" i="63"/>
  <c r="G190" i="63"/>
  <c r="G189" i="63"/>
  <c r="G188" i="63"/>
  <c r="G187" i="63"/>
  <c r="G186" i="63"/>
  <c r="G185" i="63"/>
  <c r="G184" i="63"/>
  <c r="G183" i="63"/>
  <c r="G182" i="63"/>
  <c r="G181" i="63"/>
  <c r="G180" i="63"/>
  <c r="G179" i="63"/>
  <c r="G178" i="63"/>
  <c r="G177" i="63"/>
  <c r="G176" i="63"/>
  <c r="G175" i="63"/>
  <c r="G174" i="63"/>
  <c r="G173" i="63"/>
  <c r="G172" i="63"/>
  <c r="G171" i="63"/>
  <c r="G170" i="63"/>
  <c r="G169" i="63"/>
  <c r="G168" i="63"/>
  <c r="G167" i="63"/>
  <c r="G166" i="63"/>
  <c r="G165" i="63"/>
  <c r="G164" i="63"/>
  <c r="G163" i="63"/>
  <c r="G162" i="63"/>
  <c r="G161" i="63"/>
  <c r="G160" i="63"/>
  <c r="G159" i="63"/>
  <c r="G158" i="63"/>
  <c r="G157" i="63"/>
  <c r="G156" i="63"/>
  <c r="G155" i="63"/>
  <c r="G154" i="63"/>
  <c r="G153" i="63"/>
  <c r="G152" i="63"/>
  <c r="G151" i="63"/>
  <c r="G150" i="63"/>
  <c r="G149" i="63"/>
  <c r="G148" i="63"/>
  <c r="G147" i="63"/>
  <c r="G146" i="63"/>
  <c r="G145" i="63"/>
  <c r="G144" i="63"/>
  <c r="G143" i="63"/>
  <c r="G142" i="63"/>
  <c r="G141" i="63"/>
  <c r="G140" i="63"/>
  <c r="G139" i="63"/>
  <c r="G138" i="63"/>
  <c r="G137" i="63"/>
  <c r="G136" i="63"/>
  <c r="G135" i="63"/>
  <c r="G134" i="63"/>
  <c r="G133" i="63"/>
  <c r="G132" i="63"/>
  <c r="G131" i="63"/>
  <c r="G130" i="63"/>
  <c r="G129" i="63"/>
  <c r="G128" i="63"/>
  <c r="G127" i="63"/>
  <c r="G126" i="63"/>
  <c r="G125" i="63"/>
  <c r="G124" i="63"/>
  <c r="G123" i="63"/>
  <c r="G122" i="63"/>
  <c r="G121" i="63"/>
  <c r="G120" i="63"/>
  <c r="G119" i="63"/>
  <c r="G118" i="63"/>
  <c r="G117" i="63"/>
  <c r="G116" i="63"/>
  <c r="G115" i="63"/>
  <c r="G114" i="63"/>
  <c r="G113" i="63"/>
  <c r="G112" i="63"/>
  <c r="G111" i="63"/>
  <c r="G110" i="63"/>
  <c r="G109" i="63"/>
  <c r="G108" i="63"/>
  <c r="G107" i="63"/>
  <c r="G106" i="63"/>
  <c r="G105" i="63"/>
  <c r="G104" i="63"/>
  <c r="G103" i="63"/>
  <c r="G102" i="63"/>
  <c r="G101" i="63"/>
  <c r="G100" i="63"/>
  <c r="G99" i="63"/>
  <c r="G98" i="63"/>
  <c r="G97" i="63"/>
  <c r="G96" i="63"/>
  <c r="G95" i="63"/>
  <c r="G94" i="63"/>
  <c r="G93" i="63"/>
  <c r="G92" i="63"/>
  <c r="G91" i="63"/>
  <c r="G90" i="63"/>
  <c r="G89" i="63"/>
  <c r="G88" i="63"/>
  <c r="G87" i="63"/>
  <c r="G86" i="63"/>
  <c r="G85" i="63"/>
  <c r="G84" i="63"/>
  <c r="G83" i="63"/>
  <c r="G82" i="63"/>
  <c r="G81" i="63"/>
  <c r="G80" i="63"/>
  <c r="G79" i="63"/>
  <c r="G78" i="63"/>
  <c r="G77" i="63"/>
  <c r="G76" i="63"/>
  <c r="G75" i="63"/>
  <c r="G74" i="63"/>
  <c r="G73" i="63"/>
  <c r="G72" i="63"/>
  <c r="G71" i="63"/>
  <c r="G70" i="63"/>
  <c r="G69" i="63"/>
  <c r="G68" i="63"/>
  <c r="G67" i="63"/>
  <c r="G66" i="63"/>
  <c r="G65" i="63"/>
  <c r="G64" i="63"/>
  <c r="G63" i="63"/>
  <c r="G62" i="63"/>
  <c r="G61" i="63"/>
  <c r="G60" i="63"/>
  <c r="G59" i="63"/>
  <c r="G58" i="63"/>
  <c r="G57" i="63"/>
  <c r="G56" i="63"/>
  <c r="G55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C12" i="61"/>
  <c r="B12" i="61"/>
  <c r="C10" i="61"/>
  <c r="B10" i="61"/>
  <c r="C15" i="60"/>
  <c r="I18" i="17"/>
  <c r="BE54" i="35"/>
  <c r="BE55" i="35"/>
  <c r="BE56" i="35"/>
  <c r="BE57" i="35"/>
  <c r="BE58" i="35"/>
  <c r="BE59" i="35"/>
  <c r="BE53" i="35"/>
  <c r="BG43" i="35"/>
  <c r="BH43" i="35"/>
  <c r="BF43" i="35"/>
  <c r="BE10" i="35"/>
  <c r="BE11" i="35"/>
  <c r="BE12" i="35"/>
  <c r="BE13" i="35"/>
  <c r="BE14" i="35"/>
  <c r="BE9" i="35"/>
  <c r="BE40" i="35"/>
  <c r="BE62" i="35"/>
  <c r="BG60" i="35"/>
  <c r="BH60" i="35"/>
  <c r="BF60" i="35"/>
  <c r="BG52" i="35"/>
  <c r="BH52" i="35"/>
  <c r="BF52" i="35"/>
  <c r="BE45" i="35"/>
  <c r="BE46" i="35"/>
  <c r="BE47" i="35"/>
  <c r="BE48" i="35"/>
  <c r="BE44" i="35"/>
  <c r="Y52" i="35"/>
  <c r="Z52" i="35"/>
  <c r="X52" i="35"/>
  <c r="X36" i="35"/>
  <c r="Y24" i="35"/>
  <c r="Z24" i="35"/>
  <c r="Z43" i="35" s="1"/>
  <c r="X24" i="35"/>
  <c r="X14" i="35"/>
  <c r="W14" i="35" s="1"/>
  <c r="W10" i="35"/>
  <c r="W11" i="35"/>
  <c r="W12" i="35"/>
  <c r="W13" i="35"/>
  <c r="W15" i="35"/>
  <c r="W16" i="35"/>
  <c r="W17" i="35"/>
  <c r="W18" i="35"/>
  <c r="W19" i="35"/>
  <c r="W20" i="35"/>
  <c r="W21" i="35"/>
  <c r="W22" i="35"/>
  <c r="W23" i="35"/>
  <c r="W25" i="35"/>
  <c r="W26" i="35"/>
  <c r="W27" i="35"/>
  <c r="W28" i="35"/>
  <c r="W29" i="35"/>
  <c r="W30" i="35"/>
  <c r="W31" i="35"/>
  <c r="W32" i="35"/>
  <c r="W33" i="35"/>
  <c r="W34" i="35"/>
  <c r="W35" i="35"/>
  <c r="W37" i="35"/>
  <c r="W38" i="35"/>
  <c r="W39" i="35"/>
  <c r="W40" i="35"/>
  <c r="W41" i="35"/>
  <c r="W42" i="35"/>
  <c r="W44" i="35"/>
  <c r="W45" i="35"/>
  <c r="W46" i="35"/>
  <c r="W47" i="35"/>
  <c r="W48" i="35"/>
  <c r="W49" i="35"/>
  <c r="W50" i="35"/>
  <c r="W51" i="35"/>
  <c r="W53" i="35"/>
  <c r="W54" i="35"/>
  <c r="W55" i="35"/>
  <c r="W56" i="35"/>
  <c r="W57" i="35"/>
  <c r="W58" i="35"/>
  <c r="W59" i="35"/>
  <c r="W60" i="35"/>
  <c r="W62" i="35"/>
  <c r="X9" i="35"/>
  <c r="Y9" i="35"/>
  <c r="Y43" i="35" s="1"/>
  <c r="BF368" i="35"/>
  <c r="BE326" i="35"/>
  <c r="BE327" i="35"/>
  <c r="BE328" i="35"/>
  <c r="BE329" i="35"/>
  <c r="BE330" i="35"/>
  <c r="BE331" i="35"/>
  <c r="BE332" i="35"/>
  <c r="BE333" i="35"/>
  <c r="BE334" i="35"/>
  <c r="BE335" i="35"/>
  <c r="BE336" i="35"/>
  <c r="BE337" i="35"/>
  <c r="BE338" i="35"/>
  <c r="BE339" i="35"/>
  <c r="BE340" i="35"/>
  <c r="BE341" i="35"/>
  <c r="BE342" i="35"/>
  <c r="BE343" i="35"/>
  <c r="BE344" i="35"/>
  <c r="BE345" i="35"/>
  <c r="BE346" i="35"/>
  <c r="BE347" i="35"/>
  <c r="BE348" i="35"/>
  <c r="BE349" i="35"/>
  <c r="BE350" i="35"/>
  <c r="BE351" i="35"/>
  <c r="BE352" i="35"/>
  <c r="BE353" i="35"/>
  <c r="BE354" i="35"/>
  <c r="BE355" i="35"/>
  <c r="BE356" i="35"/>
  <c r="BE357" i="35"/>
  <c r="BE358" i="35"/>
  <c r="BE360" i="35"/>
  <c r="BE361" i="35"/>
  <c r="BE362" i="35"/>
  <c r="BE363" i="35"/>
  <c r="BE364" i="35"/>
  <c r="BE365" i="35"/>
  <c r="BE366" i="35"/>
  <c r="BE367" i="35"/>
  <c r="BE369" i="35"/>
  <c r="BE370" i="35"/>
  <c r="BE371" i="35"/>
  <c r="BE372" i="35"/>
  <c r="BE373" i="35"/>
  <c r="BE374" i="35"/>
  <c r="BE375" i="35"/>
  <c r="BE376" i="35"/>
  <c r="BE378" i="35"/>
  <c r="BE325" i="35"/>
  <c r="BG359" i="35"/>
  <c r="BH359" i="35"/>
  <c r="BF359" i="35"/>
  <c r="X368" i="35"/>
  <c r="Z359" i="35"/>
  <c r="Z377" i="35" s="1"/>
  <c r="Z379" i="35" s="1"/>
  <c r="X352" i="35"/>
  <c r="W352" i="35" s="1"/>
  <c r="X340" i="35"/>
  <c r="Y340" i="35"/>
  <c r="W343" i="35"/>
  <c r="W344" i="35"/>
  <c r="W345" i="35"/>
  <c r="W346" i="35"/>
  <c r="W347" i="35"/>
  <c r="W348" i="35"/>
  <c r="W349" i="35"/>
  <c r="W350" i="35"/>
  <c r="W351" i="35"/>
  <c r="W353" i="35"/>
  <c r="W354" i="35"/>
  <c r="W355" i="35"/>
  <c r="W356" i="35"/>
  <c r="W357" i="35"/>
  <c r="W358" i="35"/>
  <c r="W360" i="35"/>
  <c r="W361" i="35"/>
  <c r="W362" i="35"/>
  <c r="W363" i="35"/>
  <c r="W364" i="35"/>
  <c r="W365" i="35"/>
  <c r="W366" i="35"/>
  <c r="W367" i="35"/>
  <c r="W369" i="35"/>
  <c r="W370" i="35"/>
  <c r="W371" i="35"/>
  <c r="W372" i="35"/>
  <c r="W373" i="35"/>
  <c r="W374" i="35"/>
  <c r="W375" i="35"/>
  <c r="W376" i="35"/>
  <c r="W378" i="35"/>
  <c r="W326" i="35"/>
  <c r="W327" i="35"/>
  <c r="W328" i="35"/>
  <c r="W329" i="35"/>
  <c r="W330" i="35"/>
  <c r="W331" i="35"/>
  <c r="W332" i="35"/>
  <c r="W333" i="35"/>
  <c r="W334" i="35"/>
  <c r="W335" i="35"/>
  <c r="W336" i="35"/>
  <c r="W337" i="35"/>
  <c r="W338" i="35"/>
  <c r="W339" i="35"/>
  <c r="W341" i="35"/>
  <c r="W342" i="35"/>
  <c r="BG304" i="35"/>
  <c r="BH304" i="35"/>
  <c r="BF304" i="35"/>
  <c r="BG295" i="35"/>
  <c r="BH295" i="35"/>
  <c r="BF295" i="35"/>
  <c r="BE262" i="35"/>
  <c r="BE263" i="35"/>
  <c r="BE264" i="35"/>
  <c r="BE265" i="35"/>
  <c r="BE266" i="35"/>
  <c r="BE267" i="35"/>
  <c r="BE268" i="35"/>
  <c r="BE269" i="35"/>
  <c r="BE270" i="35"/>
  <c r="BE271" i="35"/>
  <c r="BE272" i="35"/>
  <c r="BE273" i="35"/>
  <c r="BE274" i="35"/>
  <c r="BE275" i="35"/>
  <c r="BE276" i="35"/>
  <c r="BE277" i="35"/>
  <c r="BE278" i="35"/>
  <c r="BE279" i="35"/>
  <c r="BE280" i="35"/>
  <c r="BE281" i="35"/>
  <c r="BE282" i="35"/>
  <c r="BE283" i="35"/>
  <c r="BE284" i="35"/>
  <c r="BE285" i="35"/>
  <c r="BE286" i="35"/>
  <c r="BE287" i="35"/>
  <c r="BE288" i="35"/>
  <c r="BE289" i="35"/>
  <c r="BE290" i="35"/>
  <c r="BE291" i="35"/>
  <c r="BE292" i="35"/>
  <c r="BE293" i="35"/>
  <c r="BE294" i="35"/>
  <c r="BE296" i="35"/>
  <c r="BE297" i="35"/>
  <c r="BE298" i="35"/>
  <c r="BE299" i="35"/>
  <c r="BE300" i="35"/>
  <c r="BE301" i="35"/>
  <c r="BE302" i="35"/>
  <c r="BE303" i="35"/>
  <c r="BE305" i="35"/>
  <c r="BE306" i="35"/>
  <c r="BE307" i="35"/>
  <c r="BE308" i="35"/>
  <c r="BE309" i="35"/>
  <c r="BE310" i="35"/>
  <c r="BE311" i="35"/>
  <c r="BE312" i="35"/>
  <c r="BE314" i="35"/>
  <c r="BE261" i="35"/>
  <c r="Z313" i="35"/>
  <c r="Z315" i="35" s="1"/>
  <c r="X288" i="35"/>
  <c r="W288" i="35" s="1"/>
  <c r="X261" i="35"/>
  <c r="W261" i="35" s="1"/>
  <c r="X304" i="35"/>
  <c r="W304" i="35" s="1"/>
  <c r="X276" i="35"/>
  <c r="Z276" i="35"/>
  <c r="Y276" i="35"/>
  <c r="W262" i="35"/>
  <c r="W263" i="35"/>
  <c r="W264" i="35"/>
  <c r="W265" i="35"/>
  <c r="AE265" i="35" s="1"/>
  <c r="W266" i="35"/>
  <c r="W267" i="35"/>
  <c r="W268" i="35"/>
  <c r="W269" i="35"/>
  <c r="W270" i="35"/>
  <c r="W271" i="35"/>
  <c r="W272" i="35"/>
  <c r="W273" i="35"/>
  <c r="W274" i="35"/>
  <c r="W275" i="35"/>
  <c r="W277" i="35"/>
  <c r="W278" i="35"/>
  <c r="W279" i="35"/>
  <c r="W280" i="35"/>
  <c r="W281" i="35"/>
  <c r="W282" i="35"/>
  <c r="W283" i="35"/>
  <c r="W284" i="35"/>
  <c r="W285" i="35"/>
  <c r="W286" i="35"/>
  <c r="W287" i="35"/>
  <c r="W289" i="35"/>
  <c r="W290" i="35"/>
  <c r="W291" i="35"/>
  <c r="W292" i="35"/>
  <c r="W293" i="35"/>
  <c r="W294" i="35"/>
  <c r="W296" i="35"/>
  <c r="W297" i="35"/>
  <c r="W298" i="35"/>
  <c r="W299" i="35"/>
  <c r="W300" i="35"/>
  <c r="W301" i="35"/>
  <c r="W302" i="35"/>
  <c r="W303" i="35"/>
  <c r="W305" i="35"/>
  <c r="W306" i="35"/>
  <c r="W307" i="35"/>
  <c r="W308" i="35"/>
  <c r="W309" i="35"/>
  <c r="W310" i="35"/>
  <c r="W311" i="35"/>
  <c r="W312" i="35"/>
  <c r="W314" i="35"/>
  <c r="BG241" i="35"/>
  <c r="BG232" i="35"/>
  <c r="BH232" i="35"/>
  <c r="BF232" i="35"/>
  <c r="BE199" i="35"/>
  <c r="BE200" i="35"/>
  <c r="BE201" i="35"/>
  <c r="BE202" i="35"/>
  <c r="BE203" i="35"/>
  <c r="BE204" i="35"/>
  <c r="BE205" i="35"/>
  <c r="BE206" i="35"/>
  <c r="BE207" i="35"/>
  <c r="BE208" i="35"/>
  <c r="BE209" i="35"/>
  <c r="BE210" i="35"/>
  <c r="BE211" i="35"/>
  <c r="BE212" i="35"/>
  <c r="BE213" i="35"/>
  <c r="BE214" i="35"/>
  <c r="BE215" i="35"/>
  <c r="BE216" i="35"/>
  <c r="BE217" i="35"/>
  <c r="BE218" i="35"/>
  <c r="BE219" i="35"/>
  <c r="BE220" i="35"/>
  <c r="BE221" i="35"/>
  <c r="BE222" i="35"/>
  <c r="BE223" i="35"/>
  <c r="BE224" i="35"/>
  <c r="BE225" i="35"/>
  <c r="BE226" i="35"/>
  <c r="BE227" i="35"/>
  <c r="BE228" i="35"/>
  <c r="BE229" i="35"/>
  <c r="BE230" i="35"/>
  <c r="BE231" i="35"/>
  <c r="BE233" i="35"/>
  <c r="BE234" i="35"/>
  <c r="BE235" i="35"/>
  <c r="BE236" i="35"/>
  <c r="BE237" i="35"/>
  <c r="BE238" i="35"/>
  <c r="BE239" i="35"/>
  <c r="BE240" i="35"/>
  <c r="BE242" i="35"/>
  <c r="BE243" i="35"/>
  <c r="BE244" i="35"/>
  <c r="BE245" i="35"/>
  <c r="BE246" i="35"/>
  <c r="BE247" i="35"/>
  <c r="BE248" i="35"/>
  <c r="BE249" i="35"/>
  <c r="BE251" i="35"/>
  <c r="BE198" i="35"/>
  <c r="Z252" i="35"/>
  <c r="X241" i="35"/>
  <c r="Z232" i="35"/>
  <c r="X225" i="35"/>
  <c r="X213" i="35"/>
  <c r="W203" i="35"/>
  <c r="W204" i="35"/>
  <c r="W205" i="35"/>
  <c r="W206" i="35"/>
  <c r="W207" i="35"/>
  <c r="W208" i="35"/>
  <c r="W209" i="35"/>
  <c r="W210" i="35"/>
  <c r="W211" i="35"/>
  <c r="W212" i="35"/>
  <c r="W214" i="35"/>
  <c r="W215" i="35"/>
  <c r="W216" i="35"/>
  <c r="W217" i="35"/>
  <c r="W218" i="35"/>
  <c r="W219" i="35"/>
  <c r="W220" i="35"/>
  <c r="W221" i="35"/>
  <c r="W222" i="35"/>
  <c r="W223" i="35"/>
  <c r="W224" i="35"/>
  <c r="W226" i="35"/>
  <c r="W227" i="35"/>
  <c r="W228" i="35"/>
  <c r="W229" i="35"/>
  <c r="W230" i="35"/>
  <c r="W231" i="35"/>
  <c r="W233" i="35"/>
  <c r="W234" i="35"/>
  <c r="W235" i="35"/>
  <c r="W236" i="35"/>
  <c r="W237" i="35"/>
  <c r="W238" i="35"/>
  <c r="W239" i="35"/>
  <c r="W240" i="35"/>
  <c r="W242" i="35"/>
  <c r="W243" i="35"/>
  <c r="W244" i="35"/>
  <c r="W245" i="35"/>
  <c r="W246" i="35"/>
  <c r="W247" i="35"/>
  <c r="W248" i="35"/>
  <c r="W249" i="35"/>
  <c r="W251" i="35"/>
  <c r="Y198" i="35"/>
  <c r="W198" i="35" s="1"/>
  <c r="W199" i="35"/>
  <c r="W200" i="35"/>
  <c r="W201" i="35"/>
  <c r="W202" i="35"/>
  <c r="BF178" i="35"/>
  <c r="BE136" i="35"/>
  <c r="BE137" i="35"/>
  <c r="BE138" i="35"/>
  <c r="BE139" i="35"/>
  <c r="BE140" i="35"/>
  <c r="BE141" i="35"/>
  <c r="BE142" i="35"/>
  <c r="BE143" i="35"/>
  <c r="BE144" i="35"/>
  <c r="BE145" i="35"/>
  <c r="BE146" i="35"/>
  <c r="BE147" i="35"/>
  <c r="BE148" i="35"/>
  <c r="BE149" i="35"/>
  <c r="BE150" i="35"/>
  <c r="BE151" i="35"/>
  <c r="BE152" i="35"/>
  <c r="BE153" i="35"/>
  <c r="BE154" i="35"/>
  <c r="BE155" i="35"/>
  <c r="BE156" i="35"/>
  <c r="BE157" i="35"/>
  <c r="BE158" i="35"/>
  <c r="BE159" i="35"/>
  <c r="BE160" i="35"/>
  <c r="BE161" i="35"/>
  <c r="BE162" i="35"/>
  <c r="BE163" i="35"/>
  <c r="BE164" i="35"/>
  <c r="BE165" i="35"/>
  <c r="BE166" i="35"/>
  <c r="BE167" i="35"/>
  <c r="BE168" i="35"/>
  <c r="BE170" i="35"/>
  <c r="BE171" i="35"/>
  <c r="BE172" i="35"/>
  <c r="BE173" i="35"/>
  <c r="BE174" i="35"/>
  <c r="BE175" i="35"/>
  <c r="BE176" i="35"/>
  <c r="BE177" i="35"/>
  <c r="BE179" i="35"/>
  <c r="BE180" i="35"/>
  <c r="BE181" i="35"/>
  <c r="BE182" i="35"/>
  <c r="BE183" i="35"/>
  <c r="BE184" i="35"/>
  <c r="BE185" i="35"/>
  <c r="BE186" i="35"/>
  <c r="BE188" i="35"/>
  <c r="BE135" i="35"/>
  <c r="BF169" i="35"/>
  <c r="BF187" i="35" s="1"/>
  <c r="X178" i="35"/>
  <c r="W178" i="35" s="1"/>
  <c r="X162" i="35"/>
  <c r="W151" i="35"/>
  <c r="W152" i="35"/>
  <c r="W153" i="35"/>
  <c r="W154" i="35"/>
  <c r="W155" i="35"/>
  <c r="W156" i="35"/>
  <c r="W157" i="35"/>
  <c r="W158" i="35"/>
  <c r="W159" i="35"/>
  <c r="W160" i="35"/>
  <c r="W161" i="35"/>
  <c r="W162" i="35"/>
  <c r="W163" i="35"/>
  <c r="W164" i="35"/>
  <c r="W165" i="35"/>
  <c r="W166" i="35"/>
  <c r="W167" i="35"/>
  <c r="W168" i="35"/>
  <c r="W170" i="35"/>
  <c r="W171" i="35"/>
  <c r="W172" i="35"/>
  <c r="W173" i="35"/>
  <c r="W174" i="35"/>
  <c r="W175" i="35"/>
  <c r="W176" i="35"/>
  <c r="W177" i="35"/>
  <c r="W179" i="35"/>
  <c r="W180" i="35"/>
  <c r="W181" i="35"/>
  <c r="W182" i="35"/>
  <c r="W183" i="35"/>
  <c r="W184" i="35"/>
  <c r="W185" i="35"/>
  <c r="W186" i="35"/>
  <c r="W188" i="35"/>
  <c r="X150" i="35"/>
  <c r="W150" i="35" s="1"/>
  <c r="BG106" i="35"/>
  <c r="BG124" i="35" s="1"/>
  <c r="BF106" i="35"/>
  <c r="BF115" i="35"/>
  <c r="BE115" i="35" s="1"/>
  <c r="BE73" i="35"/>
  <c r="BE74" i="35"/>
  <c r="BE75" i="35"/>
  <c r="BE76" i="35"/>
  <c r="BE77" i="35"/>
  <c r="BE78" i="35"/>
  <c r="BE79" i="35"/>
  <c r="BE80" i="35"/>
  <c r="BE81" i="35"/>
  <c r="BE82" i="35"/>
  <c r="BE83" i="35"/>
  <c r="BE84" i="35"/>
  <c r="BE85" i="35"/>
  <c r="BE86" i="35"/>
  <c r="BE87" i="35"/>
  <c r="BE88" i="35"/>
  <c r="BE89" i="35"/>
  <c r="BE90" i="35"/>
  <c r="BE91" i="35"/>
  <c r="BE92" i="35"/>
  <c r="BE93" i="35"/>
  <c r="BE94" i="35"/>
  <c r="BE95" i="35"/>
  <c r="BE96" i="35"/>
  <c r="BE97" i="35"/>
  <c r="BE98" i="35"/>
  <c r="BE99" i="35"/>
  <c r="BE100" i="35"/>
  <c r="BE101" i="35"/>
  <c r="BE102" i="35"/>
  <c r="BE103" i="35"/>
  <c r="BE104" i="35"/>
  <c r="BE105" i="35"/>
  <c r="BE107" i="35"/>
  <c r="BE108" i="35"/>
  <c r="BE109" i="35"/>
  <c r="BE110" i="35"/>
  <c r="BE111" i="35"/>
  <c r="BE112" i="35"/>
  <c r="BE113" i="35"/>
  <c r="BE114" i="35"/>
  <c r="BE116" i="35"/>
  <c r="BE117" i="35"/>
  <c r="BE118" i="35"/>
  <c r="BE119" i="35"/>
  <c r="BE120" i="35"/>
  <c r="BE121" i="35"/>
  <c r="BE122" i="35"/>
  <c r="BE123" i="35"/>
  <c r="BE125" i="35"/>
  <c r="BE72" i="35"/>
  <c r="W125" i="35"/>
  <c r="X115" i="35"/>
  <c r="W115" i="35" s="1"/>
  <c r="X99" i="35"/>
  <c r="W99" i="35" s="1"/>
  <c r="X123" i="35"/>
  <c r="W123" i="35" s="1"/>
  <c r="X87" i="35"/>
  <c r="W87" i="35" s="1"/>
  <c r="W88" i="35"/>
  <c r="W89" i="35"/>
  <c r="W90" i="35"/>
  <c r="W91" i="35"/>
  <c r="W92" i="35"/>
  <c r="W93" i="35"/>
  <c r="W94" i="35"/>
  <c r="W95" i="35"/>
  <c r="W96" i="35"/>
  <c r="W97" i="35"/>
  <c r="W98" i="35"/>
  <c r="W100" i="35"/>
  <c r="W101" i="35"/>
  <c r="W102" i="35"/>
  <c r="W103" i="35"/>
  <c r="W104" i="35"/>
  <c r="W105" i="35"/>
  <c r="W107" i="35"/>
  <c r="W108" i="35"/>
  <c r="W109" i="35"/>
  <c r="W110" i="35"/>
  <c r="W111" i="35"/>
  <c r="W112" i="35"/>
  <c r="W113" i="35"/>
  <c r="W114" i="35"/>
  <c r="W116" i="35"/>
  <c r="W117" i="35"/>
  <c r="W118" i="35"/>
  <c r="W119" i="35"/>
  <c r="W120" i="35"/>
  <c r="W121" i="35"/>
  <c r="W122" i="35"/>
  <c r="X77" i="35"/>
  <c r="W77" i="35" s="1"/>
  <c r="W78" i="35"/>
  <c r="W79" i="35"/>
  <c r="W80" i="35"/>
  <c r="W81" i="35"/>
  <c r="W82" i="35"/>
  <c r="W83" i="35"/>
  <c r="W84" i="35"/>
  <c r="W85" i="35"/>
  <c r="W86" i="35"/>
  <c r="X72" i="35"/>
  <c r="W76" i="35"/>
  <c r="W73" i="35"/>
  <c r="F84" i="71" l="1"/>
  <c r="E69" i="71"/>
  <c r="D85" i="71"/>
  <c r="D45" i="72"/>
  <c r="D56" i="72" s="1"/>
  <c r="F41" i="71"/>
  <c r="F139" i="71"/>
  <c r="F55" i="71"/>
  <c r="F153" i="71"/>
  <c r="F132" i="71"/>
  <c r="F121" i="71"/>
  <c r="F65" i="71"/>
  <c r="E156" i="71"/>
  <c r="F51" i="73"/>
  <c r="F62" i="73" s="1"/>
  <c r="F68" i="73" s="1"/>
  <c r="F66" i="73"/>
  <c r="F38" i="75"/>
  <c r="F40" i="75" s="1"/>
  <c r="D156" i="71"/>
  <c r="BI60" i="35"/>
  <c r="E60" i="71"/>
  <c r="AR123" i="29"/>
  <c r="AR125" i="29" s="1"/>
  <c r="AF241" i="35"/>
  <c r="H28" i="64"/>
  <c r="AE18" i="35"/>
  <c r="AD61" i="35"/>
  <c r="AE44" i="35"/>
  <c r="AF52" i="35"/>
  <c r="AE54" i="35"/>
  <c r="AE58" i="35"/>
  <c r="AE121" i="35"/>
  <c r="AE240" i="35"/>
  <c r="F17" i="71"/>
  <c r="AE224" i="35"/>
  <c r="W241" i="35"/>
  <c r="AE241" i="35" s="1"/>
  <c r="F37" i="72"/>
  <c r="F45" i="72" s="1"/>
  <c r="F17" i="74"/>
  <c r="F23" i="74" s="1"/>
  <c r="BO241" i="35"/>
  <c r="BN295" i="35"/>
  <c r="BM326" i="35"/>
  <c r="BM360" i="35"/>
  <c r="BN178" i="35"/>
  <c r="BM200" i="35"/>
  <c r="F98" i="71"/>
  <c r="AE158" i="35"/>
  <c r="AE166" i="35"/>
  <c r="E40" i="75"/>
  <c r="E50" i="75" s="1"/>
  <c r="AE243" i="35"/>
  <c r="AE247" i="35"/>
  <c r="AE290" i="35"/>
  <c r="AE303" i="35"/>
  <c r="AE345" i="35"/>
  <c r="AE357" i="35"/>
  <c r="BM11" i="35"/>
  <c r="BM40" i="35"/>
  <c r="BM44" i="35"/>
  <c r="BN52" i="35"/>
  <c r="BM54" i="35"/>
  <c r="BM74" i="35"/>
  <c r="BN106" i="35"/>
  <c r="BM117" i="35"/>
  <c r="BM135" i="35"/>
  <c r="F118" i="71"/>
  <c r="F68" i="71"/>
  <c r="AE80" i="35"/>
  <c r="AE183" i="35"/>
  <c r="AE282" i="35"/>
  <c r="BM234" i="35"/>
  <c r="E22" i="72"/>
  <c r="D23" i="73"/>
  <c r="D46" i="74"/>
  <c r="D56" i="74" s="1"/>
  <c r="AE23" i="35"/>
  <c r="AE29" i="35"/>
  <c r="AF36" i="35"/>
  <c r="AE40" i="35"/>
  <c r="AE55" i="35"/>
  <c r="AE81" i="35"/>
  <c r="AE89" i="35"/>
  <c r="AE93" i="35"/>
  <c r="AE101" i="35"/>
  <c r="AE110" i="35"/>
  <c r="AE114" i="35"/>
  <c r="AE118" i="35"/>
  <c r="AE167" i="35"/>
  <c r="AE176" i="35"/>
  <c r="AE180" i="35"/>
  <c r="AE184" i="35"/>
  <c r="AE202" i="35"/>
  <c r="AE221" i="35"/>
  <c r="AE229" i="35"/>
  <c r="AE287" i="35"/>
  <c r="AE296" i="35"/>
  <c r="AE342" i="35"/>
  <c r="AE346" i="35"/>
  <c r="AE370" i="35"/>
  <c r="AE374" i="35"/>
  <c r="BM12" i="35"/>
  <c r="BN43" i="35"/>
  <c r="BM45" i="35"/>
  <c r="BO52" i="35"/>
  <c r="BM55" i="35"/>
  <c r="BM62" i="35"/>
  <c r="BM75" i="35"/>
  <c r="BM103" i="35"/>
  <c r="BK124" i="35"/>
  <c r="BO106" i="35"/>
  <c r="BM118" i="35"/>
  <c r="BM136" i="35"/>
  <c r="BO232" i="35"/>
  <c r="BO295" i="35"/>
  <c r="BM327" i="35"/>
  <c r="BJ377" i="35"/>
  <c r="BJ379" i="35" s="1"/>
  <c r="BN359" i="35"/>
  <c r="F59" i="71"/>
  <c r="F23" i="71"/>
  <c r="AE10" i="35"/>
  <c r="AA14" i="35"/>
  <c r="AE14" i="35" s="1"/>
  <c r="AF14" i="35"/>
  <c r="AE32" i="35"/>
  <c r="AE109" i="35"/>
  <c r="AE179" i="35"/>
  <c r="AE369" i="35"/>
  <c r="AF276" i="35"/>
  <c r="E45" i="72"/>
  <c r="E56" i="72" s="1"/>
  <c r="AF9" i="35"/>
  <c r="AE16" i="35"/>
  <c r="AE20" i="35"/>
  <c r="AF24" i="35"/>
  <c r="AE26" i="35"/>
  <c r="AE30" i="35"/>
  <c r="AE41" i="35"/>
  <c r="AE46" i="35"/>
  <c r="AE50" i="35"/>
  <c r="AE56" i="35"/>
  <c r="AE73" i="35"/>
  <c r="AE86" i="35"/>
  <c r="AE94" i="35"/>
  <c r="AE98" i="35"/>
  <c r="AE107" i="35"/>
  <c r="AE119" i="35"/>
  <c r="AE152" i="35"/>
  <c r="AE156" i="35"/>
  <c r="AE177" i="35"/>
  <c r="AE218" i="35"/>
  <c r="AE230" i="35"/>
  <c r="AE305" i="35"/>
  <c r="AE309" i="35"/>
  <c r="AE347" i="35"/>
  <c r="AE351" i="35"/>
  <c r="AE367" i="35"/>
  <c r="BM9" i="35"/>
  <c r="BM13" i="35"/>
  <c r="BO43" i="35"/>
  <c r="BM46" i="35"/>
  <c r="BM56" i="35"/>
  <c r="BM72" i="35"/>
  <c r="BM76" i="35"/>
  <c r="BM104" i="35"/>
  <c r="BM107" i="35"/>
  <c r="BI115" i="35"/>
  <c r="BM115" i="35" s="1"/>
  <c r="BN115" i="35"/>
  <c r="BM119" i="35"/>
  <c r="BM137" i="35"/>
  <c r="BN169" i="35"/>
  <c r="BM198" i="35"/>
  <c r="BI232" i="35"/>
  <c r="BM261" i="35"/>
  <c r="I53" i="20"/>
  <c r="E85" i="71"/>
  <c r="E88" i="71" s="1"/>
  <c r="AE104" i="35"/>
  <c r="AE278" i="35"/>
  <c r="AE373" i="35"/>
  <c r="BM109" i="35"/>
  <c r="BJ250" i="35"/>
  <c r="BN232" i="35"/>
  <c r="BM263" i="35"/>
  <c r="BI368" i="35"/>
  <c r="BN368" i="35"/>
  <c r="I39" i="20"/>
  <c r="I42" i="20" s="1"/>
  <c r="F17" i="73"/>
  <c r="F23" i="73" s="1"/>
  <c r="F55" i="75"/>
  <c r="X20" i="51"/>
  <c r="AA20" i="51" s="1"/>
  <c r="AA9" i="51"/>
  <c r="AG9" i="35"/>
  <c r="AE13" i="35"/>
  <c r="AE17" i="35"/>
  <c r="AG24" i="35"/>
  <c r="AE31" i="35"/>
  <c r="AE35" i="35"/>
  <c r="AE38" i="35"/>
  <c r="AE42" i="35"/>
  <c r="AE47" i="35"/>
  <c r="AE51" i="35"/>
  <c r="AE53" i="35"/>
  <c r="AE57" i="35"/>
  <c r="AE62" i="35"/>
  <c r="AE76" i="35"/>
  <c r="AE79" i="35"/>
  <c r="AE83" i="35"/>
  <c r="AE95" i="35"/>
  <c r="AE120" i="35"/>
  <c r="AE125" i="35"/>
  <c r="AE215" i="35"/>
  <c r="AE219" i="35"/>
  <c r="AE239" i="35"/>
  <c r="AE242" i="35"/>
  <c r="AE246" i="35"/>
  <c r="AE285" i="35"/>
  <c r="AE293" i="35"/>
  <c r="AE306" i="35"/>
  <c r="AE310" i="35"/>
  <c r="AE348" i="35"/>
  <c r="BM10" i="35"/>
  <c r="BM53" i="35"/>
  <c r="BM73" i="35"/>
  <c r="BM108" i="35"/>
  <c r="BM116" i="35"/>
  <c r="BM125" i="35"/>
  <c r="BM170" i="35"/>
  <c r="BI178" i="35"/>
  <c r="BM199" i="35"/>
  <c r="BI241" i="35"/>
  <c r="BM262" i="35"/>
  <c r="BM296" i="35"/>
  <c r="BN304" i="35"/>
  <c r="BM325" i="35"/>
  <c r="F113" i="71"/>
  <c r="I52" i="7"/>
  <c r="AA276" i="35"/>
  <c r="AA295" i="35" s="1"/>
  <c r="AA313" i="35" s="1"/>
  <c r="AA315" i="35" s="1"/>
  <c r="AF368" i="35"/>
  <c r="BM233" i="35"/>
  <c r="BK313" i="35"/>
  <c r="AF77" i="35"/>
  <c r="AF150" i="35"/>
  <c r="AE77" i="35"/>
  <c r="AE150" i="35"/>
  <c r="AA9" i="35"/>
  <c r="AE87" i="35"/>
  <c r="AE99" i="35"/>
  <c r="BE241" i="35"/>
  <c r="BE368" i="35"/>
  <c r="H23" i="64"/>
  <c r="B30" i="64"/>
  <c r="E23" i="73"/>
  <c r="E46" i="74"/>
  <c r="E56" i="74" s="1"/>
  <c r="D40" i="75"/>
  <c r="D50" i="75" s="1"/>
  <c r="D57" i="75" s="1"/>
  <c r="F48" i="75"/>
  <c r="AA52" i="35"/>
  <c r="AF178" i="35"/>
  <c r="BK61" i="35"/>
  <c r="BL313" i="35"/>
  <c r="BL315" i="35" s="1"/>
  <c r="BG126" i="35"/>
  <c r="W213" i="35"/>
  <c r="AE213" i="35" s="1"/>
  <c r="AF213" i="35"/>
  <c r="BF250" i="35"/>
  <c r="AE261" i="35"/>
  <c r="B15" i="61"/>
  <c r="C30" i="64"/>
  <c r="F22" i="72"/>
  <c r="D51" i="73"/>
  <c r="D62" i="73" s="1"/>
  <c r="D23" i="74"/>
  <c r="AE162" i="35"/>
  <c r="BL61" i="35"/>
  <c r="BL63" i="35" s="1"/>
  <c r="BI295" i="35"/>
  <c r="BI304" i="35"/>
  <c r="F149" i="71"/>
  <c r="AE352" i="35"/>
  <c r="Y295" i="35"/>
  <c r="AG276" i="35"/>
  <c r="Y359" i="35"/>
  <c r="AG340" i="35"/>
  <c r="BE106" i="35"/>
  <c r="BE178" i="35"/>
  <c r="W225" i="35"/>
  <c r="AE225" i="35" s="1"/>
  <c r="AF225" i="35"/>
  <c r="BE359" i="35"/>
  <c r="C15" i="61"/>
  <c r="D30" i="64"/>
  <c r="D22" i="72"/>
  <c r="D62" i="72" s="1"/>
  <c r="F54" i="72"/>
  <c r="F60" i="72"/>
  <c r="E51" i="73"/>
  <c r="E62" i="73" s="1"/>
  <c r="E23" i="74"/>
  <c r="F46" i="74"/>
  <c r="F56" i="74" s="1"/>
  <c r="F60" i="74"/>
  <c r="F19" i="75"/>
  <c r="E57" i="75"/>
  <c r="Z9" i="51"/>
  <c r="AC9" i="51" s="1"/>
  <c r="AC43" i="35"/>
  <c r="AA24" i="35"/>
  <c r="AB232" i="35"/>
  <c r="AB250" i="35" s="1"/>
  <c r="AA340" i="35"/>
  <c r="AA359" i="35" s="1"/>
  <c r="BJ187" i="35"/>
  <c r="BN187" i="35" s="1"/>
  <c r="BK250" i="35"/>
  <c r="F33" i="71"/>
  <c r="D60" i="71"/>
  <c r="F170" i="71"/>
  <c r="E133" i="71"/>
  <c r="F127" i="71"/>
  <c r="D133" i="71"/>
  <c r="F106" i="71"/>
  <c r="D123" i="71"/>
  <c r="E123" i="71"/>
  <c r="F81" i="71"/>
  <c r="F85" i="71" s="1"/>
  <c r="D25" i="71"/>
  <c r="AS115" i="29"/>
  <c r="AS123" i="29" s="1"/>
  <c r="AT70" i="29"/>
  <c r="I8" i="7"/>
  <c r="D23" i="68"/>
  <c r="BJ61" i="35"/>
  <c r="BI52" i="35"/>
  <c r="BI43" i="35"/>
  <c r="AB43" i="35"/>
  <c r="AE288" i="35"/>
  <c r="AB295" i="35"/>
  <c r="AB313" i="35" s="1"/>
  <c r="AB315" i="35" s="1"/>
  <c r="AE304" i="35"/>
  <c r="BI359" i="35"/>
  <c r="AA368" i="35"/>
  <c r="AF352" i="35"/>
  <c r="AF340" i="35"/>
  <c r="BJ313" i="35"/>
  <c r="AF288" i="35"/>
  <c r="AF304" i="35"/>
  <c r="AF261" i="35"/>
  <c r="AA198" i="35"/>
  <c r="AE198" i="35" s="1"/>
  <c r="AG198" i="35"/>
  <c r="BI169" i="35"/>
  <c r="AA178" i="35"/>
  <c r="AE178" i="35" s="1"/>
  <c r="AF162" i="35"/>
  <c r="AB169" i="35"/>
  <c r="AA169" i="35" s="1"/>
  <c r="BJ124" i="35"/>
  <c r="BJ126" i="35" s="1"/>
  <c r="BI106" i="35"/>
  <c r="BM106" i="35" s="1"/>
  <c r="AF115" i="35"/>
  <c r="AA115" i="35"/>
  <c r="AE115" i="35" s="1"/>
  <c r="AF99" i="35"/>
  <c r="AB106" i="35"/>
  <c r="AA106" i="35" s="1"/>
  <c r="AF87" i="35"/>
  <c r="AF72" i="35"/>
  <c r="Y46" i="51"/>
  <c r="Z45" i="51"/>
  <c r="AC45" i="51" s="1"/>
  <c r="Z25" i="51"/>
  <c r="AC25" i="51" s="1"/>
  <c r="AR70" i="29"/>
  <c r="AP116" i="29"/>
  <c r="AU115" i="29"/>
  <c r="AT123" i="29"/>
  <c r="AP35" i="29"/>
  <c r="AQ27" i="29"/>
  <c r="AS70" i="29"/>
  <c r="AP71" i="29"/>
  <c r="AU79" i="29"/>
  <c r="AP93" i="29"/>
  <c r="AQ115" i="29"/>
  <c r="AB359" i="35"/>
  <c r="BF61" i="35"/>
  <c r="BF63" i="35" s="1"/>
  <c r="Y26" i="51"/>
  <c r="AB26" i="51" s="1"/>
  <c r="X46" i="51"/>
  <c r="Z41" i="51"/>
  <c r="AC41" i="51" s="1"/>
  <c r="W276" i="35"/>
  <c r="BE60" i="35"/>
  <c r="BH61" i="35"/>
  <c r="BH63" i="35" s="1"/>
  <c r="Z61" i="35"/>
  <c r="Y61" i="35"/>
  <c r="BE52" i="35"/>
  <c r="BG313" i="35"/>
  <c r="BG61" i="35"/>
  <c r="X106" i="35"/>
  <c r="W106" i="35" s="1"/>
  <c r="BF124" i="35"/>
  <c r="BF126" i="35" s="1"/>
  <c r="BE169" i="35"/>
  <c r="BF313" i="35"/>
  <c r="BF315" i="35" s="1"/>
  <c r="BH313" i="35"/>
  <c r="BH315" i="35" s="1"/>
  <c r="X359" i="35"/>
  <c r="X377" i="35" s="1"/>
  <c r="X379" i="35" s="1"/>
  <c r="BF377" i="35"/>
  <c r="BE304" i="35"/>
  <c r="X43" i="35"/>
  <c r="X169" i="35"/>
  <c r="W169" i="35" s="1"/>
  <c r="BE232" i="35"/>
  <c r="W52" i="35"/>
  <c r="W24" i="35"/>
  <c r="BE43" i="35"/>
  <c r="W368" i="35"/>
  <c r="W36" i="35"/>
  <c r="AE36" i="35" s="1"/>
  <c r="W340" i="35"/>
  <c r="W359" i="35" s="1"/>
  <c r="BE124" i="35"/>
  <c r="BE187" i="35"/>
  <c r="BF189" i="35"/>
  <c r="BE189" i="35" s="1"/>
  <c r="BG250" i="35"/>
  <c r="W72" i="35"/>
  <c r="AE72" i="35" s="1"/>
  <c r="Y232" i="35"/>
  <c r="Y250" i="35" s="1"/>
  <c r="Y252" i="35" s="1"/>
  <c r="AG252" i="35" s="1"/>
  <c r="BE295" i="35"/>
  <c r="X232" i="35"/>
  <c r="X295" i="35"/>
  <c r="AJ124" i="29"/>
  <c r="AV124" i="29" s="1"/>
  <c r="AJ122" i="29"/>
  <c r="AV122" i="29" s="1"/>
  <c r="AJ121" i="29"/>
  <c r="AJ120" i="29"/>
  <c r="AV120" i="29" s="1"/>
  <c r="AJ119" i="29"/>
  <c r="AJ118" i="29"/>
  <c r="AO117" i="29"/>
  <c r="AN117" i="29"/>
  <c r="AN116" i="29" s="1"/>
  <c r="AM117" i="29"/>
  <c r="AM116" i="29" s="1"/>
  <c r="AL117" i="29"/>
  <c r="AK117" i="29"/>
  <c r="AW117" i="29" s="1"/>
  <c r="AJ114" i="29"/>
  <c r="AV114" i="29" s="1"/>
  <c r="AJ113" i="29"/>
  <c r="AJ112" i="29"/>
  <c r="AV112" i="29" s="1"/>
  <c r="AJ111" i="29"/>
  <c r="AJ110" i="29"/>
  <c r="AJ109" i="29"/>
  <c r="AO108" i="29"/>
  <c r="AN108" i="29"/>
  <c r="AM108" i="29"/>
  <c r="AL108" i="29"/>
  <c r="AK108" i="29"/>
  <c r="AW108" i="29" s="1"/>
  <c r="AJ107" i="29"/>
  <c r="AV107" i="29" s="1"/>
  <c r="AJ106" i="29"/>
  <c r="AV106" i="29" s="1"/>
  <c r="AJ105" i="29"/>
  <c r="AJ104" i="29"/>
  <c r="AV104" i="29" s="1"/>
  <c r="AO103" i="29"/>
  <c r="AN103" i="29"/>
  <c r="AM103" i="29"/>
  <c r="AY103" i="29" s="1"/>
  <c r="AL103" i="29"/>
  <c r="AK103" i="29"/>
  <c r="AW103" i="29" s="1"/>
  <c r="AJ102" i="29"/>
  <c r="AV102" i="29" s="1"/>
  <c r="AJ101" i="29"/>
  <c r="AJ100" i="29"/>
  <c r="AJ99" i="29"/>
  <c r="AV99" i="29" s="1"/>
  <c r="AJ98" i="29"/>
  <c r="AV98" i="29" s="1"/>
  <c r="AJ97" i="29"/>
  <c r="AV97" i="29" s="1"/>
  <c r="AJ96" i="29"/>
  <c r="AV96" i="29" s="1"/>
  <c r="AO95" i="29"/>
  <c r="BA95" i="29" s="1"/>
  <c r="AN95" i="29"/>
  <c r="AZ95" i="29" s="1"/>
  <c r="AM95" i="29"/>
  <c r="AY95" i="29" s="1"/>
  <c r="AL95" i="29"/>
  <c r="AX95" i="29" s="1"/>
  <c r="AK95" i="29"/>
  <c r="AW95" i="29" s="1"/>
  <c r="AJ94" i="29"/>
  <c r="AV94" i="29" s="1"/>
  <c r="AJ92" i="29"/>
  <c r="AV92" i="29" s="1"/>
  <c r="AJ91" i="29"/>
  <c r="AV91" i="29" s="1"/>
  <c r="AJ90" i="29"/>
  <c r="AV90" i="29" s="1"/>
  <c r="AJ89" i="29"/>
  <c r="AV89" i="29" s="1"/>
  <c r="AJ88" i="29"/>
  <c r="AV88" i="29" s="1"/>
  <c r="AO87" i="29"/>
  <c r="BA87" i="29" s="1"/>
  <c r="AN87" i="29"/>
  <c r="AZ87" i="29" s="1"/>
  <c r="AM87" i="29"/>
  <c r="AY87" i="29" s="1"/>
  <c r="AL87" i="29"/>
  <c r="AX87" i="29" s="1"/>
  <c r="AK87" i="29"/>
  <c r="AW87" i="29" s="1"/>
  <c r="AJ80" i="29"/>
  <c r="AV80" i="29" s="1"/>
  <c r="AJ78" i="29"/>
  <c r="AJ77" i="29"/>
  <c r="AV77" i="29" s="1"/>
  <c r="AJ76" i="29"/>
  <c r="AV76" i="29" s="1"/>
  <c r="AJ75" i="29"/>
  <c r="AV75" i="29" s="1"/>
  <c r="AJ74" i="29"/>
  <c r="AJ73" i="29"/>
  <c r="AO72" i="29"/>
  <c r="BA72" i="29" s="1"/>
  <c r="AN72" i="29"/>
  <c r="AZ72" i="29" s="1"/>
  <c r="AM72" i="29"/>
  <c r="AY72" i="29" s="1"/>
  <c r="AL72" i="29"/>
  <c r="AX72" i="29" s="1"/>
  <c r="AK72" i="29"/>
  <c r="AW72" i="29" s="1"/>
  <c r="AJ69" i="29"/>
  <c r="AJ68" i="29"/>
  <c r="AV68" i="29" s="1"/>
  <c r="AJ67" i="29"/>
  <c r="AJ66" i="29"/>
  <c r="AV66" i="29" s="1"/>
  <c r="AO65" i="29"/>
  <c r="AN65" i="29"/>
  <c r="AM65" i="29"/>
  <c r="AL65" i="29"/>
  <c r="AK65" i="29"/>
  <c r="AW65" i="29" s="1"/>
  <c r="AJ64" i="29"/>
  <c r="AV64" i="29" s="1"/>
  <c r="AJ63" i="29"/>
  <c r="AO62" i="29"/>
  <c r="AN62" i="29"/>
  <c r="AZ62" i="29" s="1"/>
  <c r="AM62" i="29"/>
  <c r="AL62" i="29"/>
  <c r="AK62" i="29"/>
  <c r="AW62" i="29" s="1"/>
  <c r="AJ61" i="29"/>
  <c r="AJ60" i="29"/>
  <c r="AJ59" i="29"/>
  <c r="AV59" i="29" s="1"/>
  <c r="AJ58" i="29"/>
  <c r="AO57" i="29"/>
  <c r="AN57" i="29"/>
  <c r="AM57" i="29"/>
  <c r="AL57" i="29"/>
  <c r="AK57" i="29"/>
  <c r="AW57" i="29" s="1"/>
  <c r="AJ56" i="29"/>
  <c r="AV56" i="29" s="1"/>
  <c r="AJ55" i="29"/>
  <c r="AJ54" i="29"/>
  <c r="AJ53" i="29"/>
  <c r="AV53" i="29" s="1"/>
  <c r="AJ52" i="29"/>
  <c r="AV52" i="29" s="1"/>
  <c r="AJ51" i="29"/>
  <c r="AV51" i="29" s="1"/>
  <c r="AJ50" i="29"/>
  <c r="AV50" i="29" s="1"/>
  <c r="AJ49" i="29"/>
  <c r="AJ48" i="29"/>
  <c r="AJ47" i="29"/>
  <c r="AV47" i="29" s="1"/>
  <c r="AJ46" i="29"/>
  <c r="AO45" i="29"/>
  <c r="BA45" i="29" s="1"/>
  <c r="AN45" i="29"/>
  <c r="AZ45" i="29" s="1"/>
  <c r="AM45" i="29"/>
  <c r="AY45" i="29" s="1"/>
  <c r="AL45" i="29"/>
  <c r="AX45" i="29" s="1"/>
  <c r="AK45" i="29"/>
  <c r="AW45" i="29" s="1"/>
  <c r="AJ44" i="29"/>
  <c r="AV44" i="29" s="1"/>
  <c r="AO43" i="29"/>
  <c r="AN43" i="29"/>
  <c r="AM43" i="29"/>
  <c r="AL43" i="29"/>
  <c r="AK43" i="29"/>
  <c r="AW43" i="29" s="1"/>
  <c r="AJ42" i="29"/>
  <c r="AJ41" i="29"/>
  <c r="AV41" i="29" s="1"/>
  <c r="AK40" i="29"/>
  <c r="AW40" i="29" s="1"/>
  <c r="AJ39" i="29"/>
  <c r="AK38" i="29"/>
  <c r="AJ37" i="29"/>
  <c r="AV37" i="29" s="1"/>
  <c r="AK36" i="29"/>
  <c r="AW36" i="29" s="1"/>
  <c r="AO35" i="29"/>
  <c r="AN35" i="29"/>
  <c r="AM35" i="29"/>
  <c r="AL35" i="29"/>
  <c r="AJ34" i="29"/>
  <c r="AV34" i="29" s="1"/>
  <c r="AJ33" i="29"/>
  <c r="AJ32" i="29"/>
  <c r="AV32" i="29" s="1"/>
  <c r="AO31" i="29"/>
  <c r="AN31" i="29"/>
  <c r="AM31" i="29"/>
  <c r="AL31" i="29"/>
  <c r="AK31" i="29"/>
  <c r="AW31" i="29" s="1"/>
  <c r="AJ26" i="29"/>
  <c r="AV26" i="29" s="1"/>
  <c r="AO21" i="29"/>
  <c r="AN21" i="29"/>
  <c r="AZ21" i="29" s="1"/>
  <c r="AM21" i="29"/>
  <c r="AL21" i="29"/>
  <c r="AK21" i="29"/>
  <c r="AW21" i="29" s="1"/>
  <c r="AJ20" i="29"/>
  <c r="AV20" i="29" s="1"/>
  <c r="AJ19" i="29"/>
  <c r="AJ18" i="29"/>
  <c r="AJ17" i="29"/>
  <c r="AJ16" i="29"/>
  <c r="AJ15" i="29"/>
  <c r="AV15" i="29" s="1"/>
  <c r="AJ14" i="29"/>
  <c r="AV14" i="29" s="1"/>
  <c r="AJ13" i="29"/>
  <c r="AV13" i="29" s="1"/>
  <c r="AJ12" i="29"/>
  <c r="AV12" i="29" s="1"/>
  <c r="AJ11" i="29"/>
  <c r="AV11" i="29" s="1"/>
  <c r="AJ10" i="29"/>
  <c r="AV10" i="29" s="1"/>
  <c r="AJ9" i="29"/>
  <c r="AV9" i="29" s="1"/>
  <c r="AK8" i="29"/>
  <c r="AW8" i="29" s="1"/>
  <c r="AO7" i="29"/>
  <c r="AN7" i="29"/>
  <c r="AZ7" i="29" s="1"/>
  <c r="AM7" i="29"/>
  <c r="AY7" i="29" s="1"/>
  <c r="AL7" i="29"/>
  <c r="H9" i="7"/>
  <c r="J9" i="7" s="1"/>
  <c r="H53" i="7"/>
  <c r="J53" i="7" s="1"/>
  <c r="H44" i="7"/>
  <c r="J44" i="7" s="1"/>
  <c r="F156" i="71" l="1"/>
  <c r="D68" i="73"/>
  <c r="F69" i="71"/>
  <c r="BM359" i="35"/>
  <c r="E62" i="74"/>
  <c r="Z20" i="51"/>
  <c r="AC20" i="51" s="1"/>
  <c r="H30" i="64"/>
  <c r="BI124" i="35"/>
  <c r="BM124" i="35" s="1"/>
  <c r="AB187" i="35"/>
  <c r="AB189" i="35" s="1"/>
  <c r="F50" i="75"/>
  <c r="BE126" i="35"/>
  <c r="AO71" i="29"/>
  <c r="BA71" i="29" s="1"/>
  <c r="AB124" i="35"/>
  <c r="AB126" i="35" s="1"/>
  <c r="F56" i="72"/>
  <c r="F62" i="72" s="1"/>
  <c r="AA232" i="35"/>
  <c r="BI377" i="35"/>
  <c r="BM43" i="35"/>
  <c r="X48" i="51"/>
  <c r="AA48" i="51" s="1"/>
  <c r="AA46" i="51"/>
  <c r="Y48" i="51"/>
  <c r="AB48" i="51" s="1"/>
  <c r="AB46" i="51"/>
  <c r="BM52" i="35"/>
  <c r="AT79" i="29"/>
  <c r="AE52" i="35"/>
  <c r="BK315" i="35"/>
  <c r="BO313" i="35"/>
  <c r="BJ252" i="35"/>
  <c r="BN250" i="35"/>
  <c r="BM232" i="35"/>
  <c r="BM241" i="35"/>
  <c r="BN124" i="35"/>
  <c r="BM169" i="35"/>
  <c r="AB61" i="35"/>
  <c r="AF43" i="35"/>
  <c r="BJ63" i="35"/>
  <c r="BN63" i="35" s="1"/>
  <c r="BN61" i="35"/>
  <c r="BM304" i="35"/>
  <c r="X26" i="51"/>
  <c r="Z26" i="51" s="1"/>
  <c r="BI250" i="35"/>
  <c r="BM178" i="35"/>
  <c r="BM368" i="35"/>
  <c r="BK126" i="35"/>
  <c r="BO126" i="35" s="1"/>
  <c r="BO124" i="35"/>
  <c r="E62" i="72"/>
  <c r="BJ315" i="35"/>
  <c r="BN315" i="35" s="1"/>
  <c r="BN313" i="35"/>
  <c r="AC61" i="35"/>
  <c r="AG43" i="35"/>
  <c r="AE276" i="35"/>
  <c r="BN126" i="35"/>
  <c r="AE169" i="35"/>
  <c r="AA43" i="35"/>
  <c r="BO250" i="35"/>
  <c r="AE24" i="35"/>
  <c r="BI313" i="35"/>
  <c r="BM295" i="35"/>
  <c r="D62" i="74"/>
  <c r="BK63" i="35"/>
  <c r="BO61" i="35"/>
  <c r="I55" i="20"/>
  <c r="BN377" i="35"/>
  <c r="BI187" i="35"/>
  <c r="BM187" i="35" s="1"/>
  <c r="BJ189" i="35"/>
  <c r="BN189" i="35" s="1"/>
  <c r="BE61" i="35"/>
  <c r="BE63" i="35" s="1"/>
  <c r="BI61" i="35"/>
  <c r="AJ40" i="29"/>
  <c r="AV40" i="29" s="1"/>
  <c r="AK71" i="29"/>
  <c r="AW71" i="29" s="1"/>
  <c r="X187" i="35"/>
  <c r="W295" i="35"/>
  <c r="AE295" i="35" s="1"/>
  <c r="BE250" i="35"/>
  <c r="BG63" i="35"/>
  <c r="F133" i="71"/>
  <c r="F60" i="71"/>
  <c r="D88" i="71"/>
  <c r="F88" i="71" s="1"/>
  <c r="AK116" i="29"/>
  <c r="AW116" i="29" s="1"/>
  <c r="AO116" i="29"/>
  <c r="BG315" i="35"/>
  <c r="AG232" i="35"/>
  <c r="AE368" i="35"/>
  <c r="F25" i="71"/>
  <c r="E158" i="71"/>
  <c r="E172" i="71" s="1"/>
  <c r="Y313" i="35"/>
  <c r="AG295" i="35"/>
  <c r="E68" i="73"/>
  <c r="AM27" i="29"/>
  <c r="AM70" i="29" s="1"/>
  <c r="AY70" i="29" s="1"/>
  <c r="AJ38" i="29"/>
  <c r="AL71" i="29"/>
  <c r="AX71" i="29" s="1"/>
  <c r="AM71" i="29"/>
  <c r="AY71" i="29" s="1"/>
  <c r="AL116" i="29"/>
  <c r="X250" i="35"/>
  <c r="AF250" i="35" s="1"/>
  <c r="AF232" i="35"/>
  <c r="AG250" i="35"/>
  <c r="D158" i="71"/>
  <c r="F158" i="71" s="1"/>
  <c r="F123" i="71"/>
  <c r="AE340" i="35"/>
  <c r="Y377" i="35"/>
  <c r="AG359" i="35"/>
  <c r="F57" i="75"/>
  <c r="BF252" i="35"/>
  <c r="AN71" i="29"/>
  <c r="AZ71" i="29" s="1"/>
  <c r="AK93" i="29"/>
  <c r="AW93" i="29" s="1"/>
  <c r="AO93" i="29"/>
  <c r="BA93" i="29" s="1"/>
  <c r="Y63" i="35"/>
  <c r="AF169" i="35"/>
  <c r="F62" i="74"/>
  <c r="I7" i="7"/>
  <c r="X61" i="35"/>
  <c r="W61" i="35" s="1"/>
  <c r="BI379" i="35"/>
  <c r="AB377" i="35"/>
  <c r="AF359" i="35"/>
  <c r="AA377" i="35"/>
  <c r="AE359" i="35"/>
  <c r="W313" i="35"/>
  <c r="W315" i="35" s="1"/>
  <c r="AE315" i="35" s="1"/>
  <c r="X313" i="35"/>
  <c r="AF295" i="35"/>
  <c r="AF106" i="35"/>
  <c r="X124" i="35"/>
  <c r="AE106" i="35"/>
  <c r="Z46" i="51"/>
  <c r="AN93" i="29"/>
  <c r="AZ93" i="29" s="1"/>
  <c r="AJ8" i="29"/>
  <c r="AV8" i="29" s="1"/>
  <c r="AS79" i="29"/>
  <c r="AU123" i="29"/>
  <c r="AP115" i="29"/>
  <c r="AQ123" i="29"/>
  <c r="AU81" i="29"/>
  <c r="AP27" i="29"/>
  <c r="AQ70" i="29"/>
  <c r="AS125" i="29"/>
  <c r="AT125" i="29"/>
  <c r="AR79" i="29"/>
  <c r="AB252" i="35"/>
  <c r="AA250" i="35"/>
  <c r="Y28" i="51"/>
  <c r="AN27" i="29"/>
  <c r="AN70" i="29" s="1"/>
  <c r="AZ70" i="29" s="1"/>
  <c r="AJ43" i="29"/>
  <c r="AV43" i="29" s="1"/>
  <c r="AL27" i="29"/>
  <c r="AJ57" i="29"/>
  <c r="AV57" i="29" s="1"/>
  <c r="AM93" i="29"/>
  <c r="AY93" i="29" s="1"/>
  <c r="BE313" i="35"/>
  <c r="W250" i="35"/>
  <c r="W252" i="35" s="1"/>
  <c r="W377" i="35"/>
  <c r="W379" i="35" s="1"/>
  <c r="AJ21" i="29"/>
  <c r="AV21" i="29" s="1"/>
  <c r="AJ31" i="29"/>
  <c r="AV31" i="29" s="1"/>
  <c r="AO27" i="29"/>
  <c r="AK35" i="29"/>
  <c r="AW35" i="29" s="1"/>
  <c r="AJ45" i="29"/>
  <c r="AV45" i="29" s="1"/>
  <c r="AJ87" i="29"/>
  <c r="AV87" i="29" s="1"/>
  <c r="AJ103" i="29"/>
  <c r="AV103" i="29" s="1"/>
  <c r="AK7" i="29"/>
  <c r="AW7" i="29" s="1"/>
  <c r="AJ65" i="29"/>
  <c r="AV65" i="29" s="1"/>
  <c r="BF379" i="35"/>
  <c r="BE379" i="35" s="1"/>
  <c r="BE377" i="35"/>
  <c r="AJ62" i="29"/>
  <c r="AV62" i="29" s="1"/>
  <c r="AL93" i="29"/>
  <c r="AX93" i="29" s="1"/>
  <c r="AJ108" i="29"/>
  <c r="AV108" i="29" s="1"/>
  <c r="W232" i="35"/>
  <c r="AJ72" i="29"/>
  <c r="AV72" i="29" s="1"/>
  <c r="AJ36" i="29"/>
  <c r="AV36" i="29" s="1"/>
  <c r="AJ117" i="29"/>
  <c r="AV117" i="29" s="1"/>
  <c r="AJ95" i="29"/>
  <c r="AV95" i="29" s="1"/>
  <c r="AN115" i="29" l="1"/>
  <c r="AZ115" i="29" s="1"/>
  <c r="AF187" i="35"/>
  <c r="AO115" i="29"/>
  <c r="AO123" i="29" s="1"/>
  <c r="AO125" i="29" s="1"/>
  <c r="BI189" i="35"/>
  <c r="BM189" i="35" s="1"/>
  <c r="X252" i="35"/>
  <c r="AF252" i="35" s="1"/>
  <c r="BI126" i="35"/>
  <c r="BM126" i="35" s="1"/>
  <c r="AF124" i="35"/>
  <c r="AE232" i="35"/>
  <c r="AA124" i="35"/>
  <c r="BM377" i="35"/>
  <c r="AA187" i="35"/>
  <c r="AK27" i="29"/>
  <c r="AW27" i="29" s="1"/>
  <c r="AM79" i="29"/>
  <c r="AM81" i="29" s="1"/>
  <c r="X126" i="35"/>
  <c r="W126" i="35" s="1"/>
  <c r="X63" i="35"/>
  <c r="X64" i="35" s="1"/>
  <c r="AJ116" i="29"/>
  <c r="AV116" i="29" s="1"/>
  <c r="W124" i="35"/>
  <c r="W187" i="35"/>
  <c r="BM379" i="35"/>
  <c r="BN379" i="35"/>
  <c r="AC63" i="35"/>
  <c r="AG63" i="35" s="1"/>
  <c r="AG61" i="35"/>
  <c r="AT81" i="29"/>
  <c r="Y50" i="51"/>
  <c r="AB28" i="51"/>
  <c r="AA61" i="35"/>
  <c r="AF61" i="35"/>
  <c r="AB63" i="35"/>
  <c r="BO315" i="35"/>
  <c r="Z28" i="51"/>
  <c r="AC26" i="51"/>
  <c r="BI63" i="35"/>
  <c r="BM63" i="35" s="1"/>
  <c r="BM61" i="35"/>
  <c r="BI315" i="35"/>
  <c r="BM313" i="35"/>
  <c r="BO63" i="35"/>
  <c r="BI252" i="35"/>
  <c r="BM250" i="35"/>
  <c r="Z48" i="51"/>
  <c r="AC48" i="51" s="1"/>
  <c r="AC46" i="51"/>
  <c r="AK115" i="29"/>
  <c r="AW115" i="29" s="1"/>
  <c r="AA26" i="51"/>
  <c r="X28" i="51"/>
  <c r="BN252" i="35"/>
  <c r="X189" i="35"/>
  <c r="W189" i="35" s="1"/>
  <c r="AO70" i="29"/>
  <c r="BA70" i="29" s="1"/>
  <c r="AM115" i="29"/>
  <c r="AY115" i="29" s="1"/>
  <c r="AL70" i="29"/>
  <c r="AX70" i="29" s="1"/>
  <c r="D172" i="71"/>
  <c r="BE252" i="35"/>
  <c r="AL115" i="29"/>
  <c r="AX115" i="29" s="1"/>
  <c r="Y315" i="35"/>
  <c r="AG315" i="35" s="1"/>
  <c r="AG313" i="35"/>
  <c r="AJ71" i="29"/>
  <c r="AV71" i="29" s="1"/>
  <c r="BE315" i="35"/>
  <c r="AJ35" i="29"/>
  <c r="AV35" i="29" s="1"/>
  <c r="Y379" i="35"/>
  <c r="AG379" i="35" s="1"/>
  <c r="AG377" i="35"/>
  <c r="F172" i="71"/>
  <c r="I72" i="7"/>
  <c r="W63" i="35"/>
  <c r="AE313" i="35"/>
  <c r="AA379" i="35"/>
  <c r="AE377" i="35"/>
  <c r="AB379" i="35"/>
  <c r="AF379" i="35" s="1"/>
  <c r="AF377" i="35"/>
  <c r="X315" i="35"/>
  <c r="AF315" i="35" s="1"/>
  <c r="AF313" i="35"/>
  <c r="AA252" i="35"/>
  <c r="AE252" i="35" s="1"/>
  <c r="AE250" i="35"/>
  <c r="AA189" i="35"/>
  <c r="AA126" i="35"/>
  <c r="AN123" i="29"/>
  <c r="AZ123" i="29" s="1"/>
  <c r="AN79" i="29"/>
  <c r="AZ79" i="29" s="1"/>
  <c r="AJ7" i="29"/>
  <c r="AV7" i="29" s="1"/>
  <c r="AQ79" i="29"/>
  <c r="AU125" i="29"/>
  <c r="AP70" i="29"/>
  <c r="AP123" i="29"/>
  <c r="AQ125" i="29"/>
  <c r="AR81" i="29"/>
  <c r="AS81" i="29"/>
  <c r="AJ93" i="29"/>
  <c r="AV93" i="29" s="1"/>
  <c r="W380" i="35"/>
  <c r="BA115" i="29" l="1"/>
  <c r="AE187" i="35"/>
  <c r="AE124" i="35"/>
  <c r="BA123" i="29"/>
  <c r="AY79" i="29"/>
  <c r="AF189" i="35"/>
  <c r="AJ27" i="29"/>
  <c r="AV27" i="29" s="1"/>
  <c r="AK70" i="29"/>
  <c r="AK79" i="29" s="1"/>
  <c r="AK81" i="29" s="1"/>
  <c r="BA125" i="29"/>
  <c r="AF126" i="35"/>
  <c r="AE126" i="35"/>
  <c r="AK123" i="29"/>
  <c r="AW123" i="29" s="1"/>
  <c r="AJ115" i="29"/>
  <c r="AV115" i="29" s="1"/>
  <c r="AU127" i="29"/>
  <c r="AY81" i="29"/>
  <c r="AS127" i="29"/>
  <c r="AA28" i="51"/>
  <c r="X50" i="51"/>
  <c r="AF63" i="35"/>
  <c r="AB64" i="35"/>
  <c r="AR127" i="29"/>
  <c r="BM315" i="35"/>
  <c r="Z50" i="51"/>
  <c r="AC28" i="51"/>
  <c r="BM252" i="35"/>
  <c r="AA63" i="35"/>
  <c r="AE61" i="35"/>
  <c r="AT127" i="29"/>
  <c r="AL123" i="29"/>
  <c r="AX123" i="29" s="1"/>
  <c r="AM123" i="29"/>
  <c r="AY123" i="29" s="1"/>
  <c r="AL79" i="29"/>
  <c r="AX79" i="29" s="1"/>
  <c r="AO79" i="29"/>
  <c r="BA79" i="29" s="1"/>
  <c r="I79" i="7"/>
  <c r="AA380" i="35"/>
  <c r="AE379" i="35"/>
  <c r="AA190" i="35"/>
  <c r="AE189" i="35"/>
  <c r="AN125" i="29"/>
  <c r="AZ125" i="29" s="1"/>
  <c r="AJ70" i="29"/>
  <c r="AJ79" i="29" s="1"/>
  <c r="AJ81" i="29" s="1"/>
  <c r="AN81" i="29"/>
  <c r="AZ81" i="29" s="1"/>
  <c r="AP125" i="29"/>
  <c r="AP79" i="29"/>
  <c r="AQ81" i="29"/>
  <c r="AW79" i="29" l="1"/>
  <c r="AW70" i="29"/>
  <c r="AK125" i="29"/>
  <c r="AK127" i="29" s="1"/>
  <c r="AE63" i="35"/>
  <c r="AA64" i="35"/>
  <c r="AW81" i="29"/>
  <c r="AQ127" i="29"/>
  <c r="AV79" i="29"/>
  <c r="AJ123" i="29"/>
  <c r="AN127" i="29"/>
  <c r="AV70" i="29"/>
  <c r="AM125" i="29"/>
  <c r="AO81" i="29"/>
  <c r="AL81" i="29"/>
  <c r="AL125" i="29"/>
  <c r="AX125" i="29" s="1"/>
  <c r="I82" i="7"/>
  <c r="AP81" i="29"/>
  <c r="U71" i="58"/>
  <c r="U72" i="58"/>
  <c r="U73" i="58"/>
  <c r="U74" i="58"/>
  <c r="U75" i="58"/>
  <c r="U76" i="58"/>
  <c r="U77" i="58"/>
  <c r="U78" i="58"/>
  <c r="U79" i="58"/>
  <c r="U80" i="58"/>
  <c r="U81" i="58"/>
  <c r="U82" i="58"/>
  <c r="U83" i="58"/>
  <c r="U84" i="58"/>
  <c r="U85" i="58"/>
  <c r="U86" i="58"/>
  <c r="Q71" i="58"/>
  <c r="Q72" i="58"/>
  <c r="E72" i="58" s="1"/>
  <c r="Q73" i="58"/>
  <c r="E73" i="58" s="1"/>
  <c r="Q74" i="58"/>
  <c r="E74" i="58" s="1"/>
  <c r="Q75" i="58"/>
  <c r="E75" i="58" s="1"/>
  <c r="Q76" i="58"/>
  <c r="E76" i="58" s="1"/>
  <c r="Q77" i="58"/>
  <c r="E77" i="58" s="1"/>
  <c r="Q78" i="58"/>
  <c r="E78" i="58" s="1"/>
  <c r="Q79" i="58"/>
  <c r="E79" i="58" s="1"/>
  <c r="Q80" i="58"/>
  <c r="E80" i="58" s="1"/>
  <c r="Q81" i="58"/>
  <c r="E81" i="58" s="1"/>
  <c r="Q82" i="58"/>
  <c r="Q83" i="58"/>
  <c r="Q84" i="58"/>
  <c r="Q85" i="58"/>
  <c r="Q86" i="58"/>
  <c r="E86" i="58" s="1"/>
  <c r="AW125" i="29" l="1"/>
  <c r="AV81" i="29"/>
  <c r="AP127" i="29"/>
  <c r="AM127" i="29"/>
  <c r="AY125" i="29"/>
  <c r="AJ125" i="29"/>
  <c r="AV123" i="29"/>
  <c r="AO127" i="29"/>
  <c r="BA81" i="29"/>
  <c r="AL127" i="29"/>
  <c r="AX81" i="29"/>
  <c r="E71" i="58"/>
  <c r="E85" i="58"/>
  <c r="E84" i="58"/>
  <c r="E82" i="58"/>
  <c r="E83" i="58"/>
  <c r="H133" i="59"/>
  <c r="L115" i="59"/>
  <c r="L116" i="59"/>
  <c r="L117" i="59"/>
  <c r="L118" i="59"/>
  <c r="L119" i="59"/>
  <c r="L120" i="59"/>
  <c r="L121" i="59"/>
  <c r="L122" i="59"/>
  <c r="L123" i="59"/>
  <c r="U115" i="59"/>
  <c r="U116" i="59"/>
  <c r="U117" i="59"/>
  <c r="U118" i="59"/>
  <c r="U119" i="59"/>
  <c r="U120" i="59"/>
  <c r="U121" i="59"/>
  <c r="U122" i="59"/>
  <c r="U123" i="59"/>
  <c r="R115" i="59"/>
  <c r="R116" i="59"/>
  <c r="R117" i="59"/>
  <c r="R118" i="59"/>
  <c r="R119" i="59"/>
  <c r="R120" i="59"/>
  <c r="R121" i="59"/>
  <c r="R122" i="59"/>
  <c r="U127" i="59"/>
  <c r="U128" i="59"/>
  <c r="R127" i="59"/>
  <c r="R128" i="59"/>
  <c r="L127" i="59"/>
  <c r="L128" i="59"/>
  <c r="U125" i="59"/>
  <c r="U126" i="59"/>
  <c r="R125" i="59"/>
  <c r="L125" i="59"/>
  <c r="U100" i="59"/>
  <c r="U101" i="59"/>
  <c r="U102" i="59"/>
  <c r="U103" i="59"/>
  <c r="U104" i="59"/>
  <c r="U105" i="59"/>
  <c r="U106" i="59"/>
  <c r="U107" i="59"/>
  <c r="U108" i="59"/>
  <c r="U109" i="59"/>
  <c r="U110" i="59"/>
  <c r="U111" i="59"/>
  <c r="U112" i="59"/>
  <c r="U113" i="59"/>
  <c r="U114" i="59"/>
  <c r="U124" i="59"/>
  <c r="U129" i="59"/>
  <c r="U130" i="59"/>
  <c r="R100" i="59"/>
  <c r="R101" i="59"/>
  <c r="R102" i="59"/>
  <c r="R103" i="59"/>
  <c r="R104" i="59"/>
  <c r="R105" i="59"/>
  <c r="R106" i="59"/>
  <c r="R107" i="59"/>
  <c r="R108" i="59"/>
  <c r="R109" i="59"/>
  <c r="R110" i="59"/>
  <c r="R111" i="59"/>
  <c r="R112" i="59"/>
  <c r="R113" i="59"/>
  <c r="R114" i="59"/>
  <c r="R123" i="59"/>
  <c r="R124" i="59"/>
  <c r="R126" i="59"/>
  <c r="R129" i="59"/>
  <c r="R130" i="59"/>
  <c r="L100" i="59"/>
  <c r="L101" i="59"/>
  <c r="L102" i="59"/>
  <c r="L103" i="59"/>
  <c r="L104" i="59"/>
  <c r="L105" i="59"/>
  <c r="L106" i="59"/>
  <c r="L107" i="59"/>
  <c r="L108" i="59"/>
  <c r="L109" i="59"/>
  <c r="L110" i="59"/>
  <c r="L111" i="59"/>
  <c r="L112" i="59"/>
  <c r="L113" i="59"/>
  <c r="L114" i="59"/>
  <c r="L124" i="59"/>
  <c r="L126" i="59"/>
  <c r="L129" i="59"/>
  <c r="L130" i="59"/>
  <c r="AJ127" i="29" l="1"/>
  <c r="AV125" i="29"/>
  <c r="E121" i="59"/>
  <c r="E117" i="59"/>
  <c r="E120" i="59"/>
  <c r="E116" i="59"/>
  <c r="E123" i="59"/>
  <c r="E119" i="59"/>
  <c r="E115" i="59"/>
  <c r="E118" i="59"/>
  <c r="E122" i="59"/>
  <c r="E125" i="59"/>
  <c r="E112" i="59"/>
  <c r="E108" i="59"/>
  <c r="E104" i="59"/>
  <c r="E103" i="59"/>
  <c r="E129" i="59"/>
  <c r="E127" i="59"/>
  <c r="E113" i="59"/>
  <c r="E105" i="59"/>
  <c r="E101" i="59"/>
  <c r="E128" i="59"/>
  <c r="E130" i="59"/>
  <c r="E114" i="59"/>
  <c r="E110" i="59"/>
  <c r="E106" i="59"/>
  <c r="E102" i="59"/>
  <c r="E109" i="59"/>
  <c r="E107" i="59"/>
  <c r="E126" i="59"/>
  <c r="E124" i="59"/>
  <c r="E111" i="59"/>
  <c r="E100" i="59"/>
  <c r="F133" i="59"/>
  <c r="I133" i="59"/>
  <c r="J133" i="59"/>
  <c r="K133" i="59"/>
  <c r="M133" i="59"/>
  <c r="N133" i="59"/>
  <c r="O133" i="59"/>
  <c r="P133" i="59"/>
  <c r="Q133" i="59"/>
  <c r="S133" i="59"/>
  <c r="T133" i="59"/>
  <c r="U99" i="59"/>
  <c r="R99" i="59"/>
  <c r="L99" i="59"/>
  <c r="U98" i="59"/>
  <c r="R98" i="59"/>
  <c r="L98" i="59"/>
  <c r="U88" i="58"/>
  <c r="Q88" i="58"/>
  <c r="U87" i="58"/>
  <c r="Q87" i="58"/>
  <c r="U70" i="58"/>
  <c r="Q70" i="58"/>
  <c r="U69" i="58"/>
  <c r="Q69" i="58"/>
  <c r="H76" i="7"/>
  <c r="J76" i="7" s="1"/>
  <c r="H70" i="7"/>
  <c r="H68" i="7"/>
  <c r="H65" i="7"/>
  <c r="J65" i="7" s="1"/>
  <c r="H63" i="7"/>
  <c r="H50" i="7"/>
  <c r="J50" i="7" s="1"/>
  <c r="H40" i="7"/>
  <c r="J40" i="7" s="1"/>
  <c r="H38" i="7"/>
  <c r="J38" i="7" s="1"/>
  <c r="H46" i="20"/>
  <c r="J46" i="20" s="1"/>
  <c r="H25" i="20"/>
  <c r="J25" i="20" s="1"/>
  <c r="H15" i="20"/>
  <c r="J15" i="20" s="1"/>
  <c r="H8" i="20"/>
  <c r="J8" i="20" s="1"/>
  <c r="W190" i="35"/>
  <c r="T47" i="51"/>
  <c r="S45" i="51"/>
  <c r="R45" i="51"/>
  <c r="T44" i="51"/>
  <c r="T43" i="51"/>
  <c r="T42" i="51"/>
  <c r="S41" i="51"/>
  <c r="R41" i="51"/>
  <c r="T40" i="51"/>
  <c r="T39" i="51"/>
  <c r="T38" i="51"/>
  <c r="T37" i="51"/>
  <c r="T36" i="51"/>
  <c r="T35" i="51"/>
  <c r="T34" i="51"/>
  <c r="T33" i="51"/>
  <c r="T32" i="51"/>
  <c r="T27" i="51"/>
  <c r="S25" i="51"/>
  <c r="R25" i="51"/>
  <c r="T24" i="51"/>
  <c r="T23" i="51"/>
  <c r="T22" i="51"/>
  <c r="T21" i="51"/>
  <c r="T19" i="51"/>
  <c r="T18" i="51"/>
  <c r="T17" i="51"/>
  <c r="T16" i="51"/>
  <c r="T15" i="51"/>
  <c r="T14" i="51"/>
  <c r="T13" i="51"/>
  <c r="T12" i="51"/>
  <c r="T11" i="51"/>
  <c r="S9" i="51"/>
  <c r="R9" i="51"/>
  <c r="G64" i="35"/>
  <c r="K64" i="35"/>
  <c r="O64" i="35"/>
  <c r="S64" i="35"/>
  <c r="C64" i="35"/>
  <c r="G127" i="35"/>
  <c r="K127" i="35"/>
  <c r="O127" i="35"/>
  <c r="S127" i="35"/>
  <c r="C127" i="35"/>
  <c r="G190" i="35"/>
  <c r="K190" i="35"/>
  <c r="O190" i="35"/>
  <c r="S190" i="35"/>
  <c r="C190" i="35"/>
  <c r="G253" i="35"/>
  <c r="K253" i="35"/>
  <c r="O253" i="35"/>
  <c r="S253" i="35"/>
  <c r="C253" i="35"/>
  <c r="G316" i="35"/>
  <c r="K316" i="35"/>
  <c r="O316" i="35"/>
  <c r="S316" i="35"/>
  <c r="C316" i="35"/>
  <c r="G380" i="35"/>
  <c r="K380" i="35"/>
  <c r="O380" i="35"/>
  <c r="S380" i="35"/>
  <c r="C380" i="35"/>
  <c r="X20" i="29"/>
  <c r="AB7" i="29"/>
  <c r="H53" i="20" l="1"/>
  <c r="J53" i="20" s="1"/>
  <c r="R20" i="51"/>
  <c r="S20" i="51"/>
  <c r="R46" i="51"/>
  <c r="E88" i="58"/>
  <c r="H52" i="7"/>
  <c r="J52" i="7" s="1"/>
  <c r="T9" i="51"/>
  <c r="S46" i="51"/>
  <c r="T25" i="51"/>
  <c r="E87" i="58"/>
  <c r="H39" i="20"/>
  <c r="J39" i="20" s="1"/>
  <c r="T45" i="51"/>
  <c r="H8" i="7"/>
  <c r="J8" i="7" s="1"/>
  <c r="E70" i="58"/>
  <c r="E98" i="59"/>
  <c r="U133" i="59"/>
  <c r="R133" i="59"/>
  <c r="L133" i="59"/>
  <c r="E99" i="59"/>
  <c r="E69" i="58"/>
  <c r="T41" i="51"/>
  <c r="G40" i="7"/>
  <c r="E133" i="59" l="1"/>
  <c r="H42" i="20"/>
  <c r="J42" i="20" s="1"/>
  <c r="H55" i="20"/>
  <c r="J55" i="20" s="1"/>
  <c r="T46" i="51"/>
  <c r="S48" i="51"/>
  <c r="R48" i="51"/>
  <c r="S26" i="51"/>
  <c r="T20" i="51"/>
  <c r="R26" i="51"/>
  <c r="H7" i="7"/>
  <c r="J7" i="7" s="1"/>
  <c r="AD80" i="29"/>
  <c r="H72" i="7" l="1"/>
  <c r="J72" i="7" s="1"/>
  <c r="R28" i="51"/>
  <c r="R50" i="51" s="1"/>
  <c r="S28" i="51"/>
  <c r="S50" i="51" s="1"/>
  <c r="T26" i="51"/>
  <c r="T28" i="51" s="1"/>
  <c r="T48" i="51"/>
  <c r="R93" i="59"/>
  <c r="U93" i="59" s="1"/>
  <c r="R94" i="59"/>
  <c r="U94" i="59" s="1"/>
  <c r="R95" i="59"/>
  <c r="U95" i="59" s="1"/>
  <c r="L93" i="59"/>
  <c r="L94" i="59"/>
  <c r="L95" i="59"/>
  <c r="H79" i="7" l="1"/>
  <c r="J79" i="7" s="1"/>
  <c r="T50" i="51"/>
  <c r="E93" i="59"/>
  <c r="E94" i="59"/>
  <c r="E95" i="59"/>
  <c r="R91" i="59"/>
  <c r="U91" i="59" s="1"/>
  <c r="R92" i="59"/>
  <c r="U92" i="59" s="1"/>
  <c r="L91" i="59"/>
  <c r="L92" i="59"/>
  <c r="L96" i="59"/>
  <c r="H82" i="7" l="1"/>
  <c r="J82" i="7" s="1"/>
  <c r="E91" i="59"/>
  <c r="E92" i="59"/>
  <c r="U63" i="58" l="1"/>
  <c r="U64" i="58"/>
  <c r="U65" i="58"/>
  <c r="U66" i="58"/>
  <c r="U67" i="58"/>
  <c r="Q63" i="58"/>
  <c r="Q64" i="58"/>
  <c r="Q65" i="58"/>
  <c r="Q66" i="58"/>
  <c r="Q67" i="58"/>
  <c r="U61" i="58"/>
  <c r="Q61" i="58"/>
  <c r="U96" i="59"/>
  <c r="R96" i="59"/>
  <c r="R90" i="59"/>
  <c r="U90" i="59" s="1"/>
  <c r="L90" i="59"/>
  <c r="U89" i="59"/>
  <c r="R89" i="59"/>
  <c r="L89" i="59"/>
  <c r="U88" i="59"/>
  <c r="R88" i="59"/>
  <c r="L88" i="59"/>
  <c r="U87" i="59"/>
  <c r="R87" i="59"/>
  <c r="L87" i="59"/>
  <c r="U86" i="59"/>
  <c r="R86" i="59"/>
  <c r="L86" i="59"/>
  <c r="U85" i="59"/>
  <c r="R85" i="59"/>
  <c r="L85" i="59"/>
  <c r="U84" i="59"/>
  <c r="R84" i="59"/>
  <c r="L84" i="59"/>
  <c r="U83" i="59"/>
  <c r="R83" i="59"/>
  <c r="L83" i="59"/>
  <c r="U82" i="59"/>
  <c r="R82" i="59"/>
  <c r="L82" i="59"/>
  <c r="U81" i="59"/>
  <c r="R81" i="59"/>
  <c r="L81" i="59"/>
  <c r="U80" i="59"/>
  <c r="R80" i="59"/>
  <c r="L80" i="59"/>
  <c r="U62" i="58"/>
  <c r="Q62" i="58"/>
  <c r="U60" i="58"/>
  <c r="Q60" i="58"/>
  <c r="U59" i="58"/>
  <c r="Q59" i="58"/>
  <c r="U58" i="58"/>
  <c r="Q58" i="58"/>
  <c r="G76" i="7"/>
  <c r="G70" i="7"/>
  <c r="G68" i="7"/>
  <c r="G65" i="7"/>
  <c r="G63" i="7"/>
  <c r="G53" i="7"/>
  <c r="G50" i="7"/>
  <c r="G44" i="7"/>
  <c r="G38" i="7"/>
  <c r="G9" i="7"/>
  <c r="G46" i="20"/>
  <c r="G53" i="20" s="1"/>
  <c r="G25" i="20"/>
  <c r="G15" i="20"/>
  <c r="G8" i="20"/>
  <c r="E67" i="58" l="1"/>
  <c r="G39" i="20"/>
  <c r="G42" i="20" s="1"/>
  <c r="E61" i="58"/>
  <c r="E65" i="58"/>
  <c r="E89" i="59"/>
  <c r="E64" i="58"/>
  <c r="G52" i="7"/>
  <c r="E66" i="58"/>
  <c r="G8" i="7"/>
  <c r="E81" i="59"/>
  <c r="E85" i="59"/>
  <c r="E59" i="58"/>
  <c r="E63" i="58"/>
  <c r="E80" i="59"/>
  <c r="E84" i="59"/>
  <c r="E88" i="59"/>
  <c r="E83" i="59"/>
  <c r="E87" i="59"/>
  <c r="E96" i="59"/>
  <c r="E82" i="59"/>
  <c r="E86" i="59"/>
  <c r="E90" i="59"/>
  <c r="E60" i="58"/>
  <c r="E62" i="58"/>
  <c r="E58" i="58"/>
  <c r="G7" i="7" l="1"/>
  <c r="G72" i="7" s="1"/>
  <c r="G79" i="7" s="1"/>
  <c r="G82" i="7" s="1"/>
  <c r="AD124" i="29" l="1"/>
  <c r="AD122" i="29"/>
  <c r="AD121" i="29"/>
  <c r="AD120" i="29"/>
  <c r="AD119" i="29"/>
  <c r="AD118" i="29"/>
  <c r="AI117" i="29"/>
  <c r="AI116" i="29" s="1"/>
  <c r="AH117" i="29"/>
  <c r="AH116" i="29" s="1"/>
  <c r="AG117" i="29"/>
  <c r="AG116" i="29" s="1"/>
  <c r="AF117" i="29"/>
  <c r="AF116" i="29" s="1"/>
  <c r="AE117" i="29"/>
  <c r="AD114" i="29"/>
  <c r="AD113" i="29"/>
  <c r="AD112" i="29"/>
  <c r="AD111" i="29"/>
  <c r="AD110" i="29"/>
  <c r="AD109" i="29"/>
  <c r="AI108" i="29"/>
  <c r="AH108" i="29"/>
  <c r="AG108" i="29"/>
  <c r="AF108" i="29"/>
  <c r="AE108" i="29"/>
  <c r="AD107" i="29"/>
  <c r="AD106" i="29"/>
  <c r="AD105" i="29"/>
  <c r="AD104" i="29"/>
  <c r="AI103" i="29"/>
  <c r="AH103" i="29"/>
  <c r="AG103" i="29"/>
  <c r="AF103" i="29"/>
  <c r="AE103" i="29"/>
  <c r="AD102" i="29"/>
  <c r="AD101" i="29"/>
  <c r="AD100" i="29"/>
  <c r="AD99" i="29"/>
  <c r="AD98" i="29"/>
  <c r="AD97" i="29"/>
  <c r="AD96" i="29"/>
  <c r="AI95" i="29"/>
  <c r="AH95" i="29"/>
  <c r="AG95" i="29"/>
  <c r="AF95" i="29"/>
  <c r="AE95" i="29"/>
  <c r="AD94" i="29"/>
  <c r="AD92" i="29"/>
  <c r="AD91" i="29"/>
  <c r="AD90" i="29"/>
  <c r="AD89" i="29"/>
  <c r="AD88" i="29"/>
  <c r="AI87" i="29"/>
  <c r="AH87" i="29"/>
  <c r="AG87" i="29"/>
  <c r="AF87" i="29"/>
  <c r="AE87" i="29"/>
  <c r="AD78" i="29"/>
  <c r="AD77" i="29"/>
  <c r="AD76" i="29"/>
  <c r="AD75" i="29"/>
  <c r="AD74" i="29"/>
  <c r="AD73" i="29"/>
  <c r="AI72" i="29"/>
  <c r="AI71" i="29" s="1"/>
  <c r="AH72" i="29"/>
  <c r="AH71" i="29" s="1"/>
  <c r="AG72" i="29"/>
  <c r="AG71" i="29" s="1"/>
  <c r="AF72" i="29"/>
  <c r="AF71" i="29" s="1"/>
  <c r="AE72" i="29"/>
  <c r="AE71" i="29" s="1"/>
  <c r="AD69" i="29"/>
  <c r="AD68" i="29"/>
  <c r="AD67" i="29"/>
  <c r="AD66" i="29"/>
  <c r="AI65" i="29"/>
  <c r="AH65" i="29"/>
  <c r="AG65" i="29"/>
  <c r="AF65" i="29"/>
  <c r="AE65" i="29"/>
  <c r="AD64" i="29"/>
  <c r="AD63" i="29"/>
  <c r="AI62" i="29"/>
  <c r="AH62" i="29"/>
  <c r="AG62" i="29"/>
  <c r="AF62" i="29"/>
  <c r="AE62" i="29"/>
  <c r="AD61" i="29"/>
  <c r="AD60" i="29"/>
  <c r="AD59" i="29"/>
  <c r="AD58" i="29"/>
  <c r="AI57" i="29"/>
  <c r="AH57" i="29"/>
  <c r="AG57" i="29"/>
  <c r="AF57" i="29"/>
  <c r="AE57" i="29"/>
  <c r="AD56" i="29"/>
  <c r="AD55" i="29"/>
  <c r="AD54" i="29"/>
  <c r="AD53" i="29"/>
  <c r="AD52" i="29"/>
  <c r="AD51" i="29"/>
  <c r="AD50" i="29"/>
  <c r="AD49" i="29"/>
  <c r="AD48" i="29"/>
  <c r="AD47" i="29"/>
  <c r="AD46" i="29"/>
  <c r="AI45" i="29"/>
  <c r="AH45" i="29"/>
  <c r="AG45" i="29"/>
  <c r="AF45" i="29"/>
  <c r="AE45" i="29"/>
  <c r="AD44" i="29"/>
  <c r="AI43" i="29"/>
  <c r="AH43" i="29"/>
  <c r="AG43" i="29"/>
  <c r="AF43" i="29"/>
  <c r="AE43" i="29"/>
  <c r="AD42" i="29"/>
  <c r="AD41" i="29"/>
  <c r="AE40" i="29"/>
  <c r="AD40" i="29" s="1"/>
  <c r="AD39" i="29"/>
  <c r="AE38" i="29"/>
  <c r="AD38" i="29" s="1"/>
  <c r="AD37" i="29"/>
  <c r="AE36" i="29"/>
  <c r="AD36" i="29" s="1"/>
  <c r="AI35" i="29"/>
  <c r="AH35" i="29"/>
  <c r="AG35" i="29"/>
  <c r="AF35" i="29"/>
  <c r="AD34" i="29"/>
  <c r="AD33" i="29"/>
  <c r="AD32" i="29"/>
  <c r="AI31" i="29"/>
  <c r="AH31" i="29"/>
  <c r="AG31" i="29"/>
  <c r="AF31" i="29"/>
  <c r="AE31" i="29"/>
  <c r="AD26" i="29"/>
  <c r="AI21" i="29"/>
  <c r="AH21" i="29"/>
  <c r="AG21" i="29"/>
  <c r="AF21" i="29"/>
  <c r="AE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E8" i="29"/>
  <c r="AD8" i="29" s="1"/>
  <c r="AI7" i="29"/>
  <c r="AH7" i="29"/>
  <c r="AG7" i="29"/>
  <c r="AF7" i="29"/>
  <c r="Q47" i="51"/>
  <c r="P45" i="51"/>
  <c r="O45" i="51"/>
  <c r="Q44" i="51"/>
  <c r="Q43" i="51"/>
  <c r="Q42" i="51"/>
  <c r="P41" i="51"/>
  <c r="O41" i="51"/>
  <c r="Q40" i="51"/>
  <c r="Q39" i="51"/>
  <c r="Q38" i="51"/>
  <c r="Q37" i="51"/>
  <c r="Q36" i="51"/>
  <c r="Q35" i="51"/>
  <c r="Q34" i="51"/>
  <c r="Q33" i="51"/>
  <c r="Q32" i="51"/>
  <c r="Q27" i="51"/>
  <c r="P25" i="51"/>
  <c r="O25" i="51"/>
  <c r="Q24" i="51"/>
  <c r="Q23" i="51"/>
  <c r="Q22" i="51"/>
  <c r="Q21" i="51"/>
  <c r="Q19" i="51"/>
  <c r="Q18" i="51"/>
  <c r="Q17" i="51"/>
  <c r="Q16" i="51"/>
  <c r="Q15" i="51"/>
  <c r="Q14" i="51"/>
  <c r="Q13" i="51"/>
  <c r="Q12" i="51"/>
  <c r="Q11" i="51"/>
  <c r="P9" i="51"/>
  <c r="P20" i="51" s="1"/>
  <c r="O9" i="51"/>
  <c r="O20" i="51" s="1"/>
  <c r="Q47" i="58"/>
  <c r="Q48" i="58"/>
  <c r="Q49" i="58"/>
  <c r="Q50" i="58"/>
  <c r="Q51" i="58"/>
  <c r="Q52" i="58"/>
  <c r="Q53" i="58"/>
  <c r="Q54" i="58"/>
  <c r="Q55" i="58"/>
  <c r="Q56" i="58"/>
  <c r="O32" i="56"/>
  <c r="N32" i="56"/>
  <c r="L32" i="56"/>
  <c r="K32" i="56"/>
  <c r="J32" i="56"/>
  <c r="I32" i="56"/>
  <c r="H32" i="56"/>
  <c r="G32" i="56"/>
  <c r="F32" i="56"/>
  <c r="O31" i="56"/>
  <c r="N31" i="56"/>
  <c r="L31" i="56"/>
  <c r="K31" i="56"/>
  <c r="J31" i="56"/>
  <c r="I31" i="56"/>
  <c r="H31" i="56"/>
  <c r="G31" i="56"/>
  <c r="F31" i="56"/>
  <c r="O30" i="56"/>
  <c r="L30" i="56"/>
  <c r="K30" i="56"/>
  <c r="J30" i="56"/>
  <c r="I30" i="56"/>
  <c r="H30" i="56"/>
  <c r="G30" i="56"/>
  <c r="F30" i="56"/>
  <c r="O27" i="56"/>
  <c r="N27" i="56"/>
  <c r="K27" i="56"/>
  <c r="J27" i="56"/>
  <c r="I27" i="56"/>
  <c r="H27" i="56"/>
  <c r="G27" i="56"/>
  <c r="L26" i="56"/>
  <c r="K26" i="56"/>
  <c r="J26" i="56"/>
  <c r="I26" i="56"/>
  <c r="H26" i="56"/>
  <c r="G26" i="56"/>
  <c r="L25" i="56"/>
  <c r="K25" i="56"/>
  <c r="J25" i="56"/>
  <c r="I25" i="56"/>
  <c r="H25" i="56"/>
  <c r="G25" i="56"/>
  <c r="L24" i="56"/>
  <c r="K24" i="56"/>
  <c r="J24" i="56"/>
  <c r="I24" i="56"/>
  <c r="H24" i="56"/>
  <c r="G24" i="56"/>
  <c r="L23" i="56"/>
  <c r="K23" i="56"/>
  <c r="J23" i="56"/>
  <c r="I23" i="56"/>
  <c r="H23" i="56"/>
  <c r="G23" i="56"/>
  <c r="AF27" i="29" l="1"/>
  <c r="AF70" i="29" s="1"/>
  <c r="AF79" i="29" s="1"/>
  <c r="AF81" i="29" s="1"/>
  <c r="AG27" i="29"/>
  <c r="AG70" i="29" s="1"/>
  <c r="AG79" i="29" s="1"/>
  <c r="AG81" i="29" s="1"/>
  <c r="AH93" i="29"/>
  <c r="AH115" i="29" s="1"/>
  <c r="AH123" i="29" s="1"/>
  <c r="AH125" i="29" s="1"/>
  <c r="AD108" i="29"/>
  <c r="AI93" i="29"/>
  <c r="AI115" i="29" s="1"/>
  <c r="AI123" i="29" s="1"/>
  <c r="AI125" i="29" s="1"/>
  <c r="AH27" i="29"/>
  <c r="AH70" i="29" s="1"/>
  <c r="AH79" i="29" s="1"/>
  <c r="AH81" i="29" s="1"/>
  <c r="P46" i="51"/>
  <c r="P48" i="51" s="1"/>
  <c r="AI27" i="29"/>
  <c r="AI70" i="29" s="1"/>
  <c r="AI79" i="29" s="1"/>
  <c r="AI81" i="29" s="1"/>
  <c r="AD62" i="29"/>
  <c r="AE7" i="29"/>
  <c r="AD7" i="29" s="1"/>
  <c r="AD31" i="29"/>
  <c r="AE35" i="29"/>
  <c r="AD43" i="29"/>
  <c r="AD65" i="29"/>
  <c r="O26" i="51"/>
  <c r="O28" i="51" s="1"/>
  <c r="AD57" i="29"/>
  <c r="AG93" i="29"/>
  <c r="AG115" i="29" s="1"/>
  <c r="AG123" i="29" s="1"/>
  <c r="AG125" i="29" s="1"/>
  <c r="AE93" i="29"/>
  <c r="AE115" i="29" s="1"/>
  <c r="AD103" i="29"/>
  <c r="Q9" i="51"/>
  <c r="Q20" i="51" s="1"/>
  <c r="AD117" i="29"/>
  <c r="Q25" i="51"/>
  <c r="O46" i="51"/>
  <c r="O48" i="51" s="1"/>
  <c r="P26" i="51"/>
  <c r="P28" i="51" s="1"/>
  <c r="Q45" i="51"/>
  <c r="Q41" i="51"/>
  <c r="AE116" i="29"/>
  <c r="AD116" i="29" s="1"/>
  <c r="AD95" i="29"/>
  <c r="AD87" i="29"/>
  <c r="AD45" i="29"/>
  <c r="AD21" i="29"/>
  <c r="AD72" i="29"/>
  <c r="AD71" i="29" s="1"/>
  <c r="AF93" i="29"/>
  <c r="Q28" i="58"/>
  <c r="F12" i="29"/>
  <c r="L12" i="29"/>
  <c r="R12" i="29"/>
  <c r="X12" i="29"/>
  <c r="F44" i="7"/>
  <c r="L63" i="59"/>
  <c r="R63" i="59"/>
  <c r="U63" i="59"/>
  <c r="L64" i="59"/>
  <c r="R64" i="59"/>
  <c r="U64" i="59"/>
  <c r="L65" i="59"/>
  <c r="R65" i="59"/>
  <c r="U65" i="59"/>
  <c r="L66" i="59"/>
  <c r="R66" i="59"/>
  <c r="U66" i="59"/>
  <c r="L67" i="59"/>
  <c r="R67" i="59"/>
  <c r="U67" i="59"/>
  <c r="L68" i="59"/>
  <c r="R68" i="59"/>
  <c r="U68" i="59"/>
  <c r="L69" i="59"/>
  <c r="R69" i="59"/>
  <c r="U69" i="59"/>
  <c r="L70" i="59"/>
  <c r="R70" i="59"/>
  <c r="U70" i="59"/>
  <c r="L71" i="59"/>
  <c r="R71" i="59"/>
  <c r="U71" i="59"/>
  <c r="L72" i="59"/>
  <c r="R72" i="59"/>
  <c r="U72" i="59"/>
  <c r="L73" i="59"/>
  <c r="R73" i="59"/>
  <c r="U73" i="59"/>
  <c r="L74" i="59"/>
  <c r="R74" i="59"/>
  <c r="U74" i="59"/>
  <c r="L75" i="59"/>
  <c r="R75" i="59"/>
  <c r="U75" i="59"/>
  <c r="L76" i="59"/>
  <c r="R76" i="59"/>
  <c r="U76" i="59"/>
  <c r="L77" i="59"/>
  <c r="R77" i="59"/>
  <c r="U77" i="59" s="1"/>
  <c r="L78" i="59"/>
  <c r="R78" i="59"/>
  <c r="U78" i="59"/>
  <c r="Q44" i="58"/>
  <c r="U44" i="58"/>
  <c r="Q45" i="58"/>
  <c r="U45" i="58"/>
  <c r="Q46" i="58"/>
  <c r="U46" i="58"/>
  <c r="U47" i="58"/>
  <c r="U48" i="58"/>
  <c r="U49" i="58"/>
  <c r="U50" i="58"/>
  <c r="U51" i="58"/>
  <c r="U52" i="58"/>
  <c r="E52" i="58" s="1"/>
  <c r="U53" i="58"/>
  <c r="E53" i="58" s="1"/>
  <c r="U54" i="58"/>
  <c r="E54" i="58" s="1"/>
  <c r="U55" i="58"/>
  <c r="U56" i="58"/>
  <c r="E56" i="58" s="1"/>
  <c r="F76" i="7"/>
  <c r="F70" i="7"/>
  <c r="F68" i="7"/>
  <c r="F65" i="7"/>
  <c r="F63" i="7"/>
  <c r="F53" i="7"/>
  <c r="F50" i="7"/>
  <c r="F40" i="7"/>
  <c r="F38" i="7"/>
  <c r="F9" i="7"/>
  <c r="F46" i="20"/>
  <c r="F53" i="20" s="1"/>
  <c r="F25" i="20"/>
  <c r="F15" i="20"/>
  <c r="F8" i="20"/>
  <c r="X124" i="29"/>
  <c r="X122" i="29"/>
  <c r="X121" i="29"/>
  <c r="X120" i="29"/>
  <c r="X119" i="29"/>
  <c r="X118" i="29"/>
  <c r="AC117" i="29"/>
  <c r="AC116" i="29" s="1"/>
  <c r="AB117" i="29"/>
  <c r="AB116" i="29" s="1"/>
  <c r="AA117" i="29"/>
  <c r="AA116" i="29" s="1"/>
  <c r="Z117" i="29"/>
  <c r="Z116" i="29" s="1"/>
  <c r="Y117" i="29"/>
  <c r="Y116" i="29" s="1"/>
  <c r="X114" i="29"/>
  <c r="X113" i="29"/>
  <c r="X112" i="29"/>
  <c r="X111" i="29"/>
  <c r="X110" i="29"/>
  <c r="X109" i="29"/>
  <c r="AC108" i="29"/>
  <c r="AB108" i="29"/>
  <c r="AA108" i="29"/>
  <c r="Z108" i="29"/>
  <c r="Y108" i="29"/>
  <c r="X107" i="29"/>
  <c r="X106" i="29"/>
  <c r="X105" i="29"/>
  <c r="X104" i="29"/>
  <c r="AC103" i="29"/>
  <c r="AB103" i="29"/>
  <c r="AA103" i="29"/>
  <c r="Z103" i="29"/>
  <c r="Y103" i="29"/>
  <c r="X102" i="29"/>
  <c r="X101" i="29"/>
  <c r="X100" i="29"/>
  <c r="X99" i="29"/>
  <c r="X98" i="29"/>
  <c r="X97" i="29"/>
  <c r="X96" i="29"/>
  <c r="AC95" i="29"/>
  <c r="AB95" i="29"/>
  <c r="AA95" i="29"/>
  <c r="Z95" i="29"/>
  <c r="Y95" i="29"/>
  <c r="X94" i="29"/>
  <c r="X92" i="29"/>
  <c r="X91" i="29"/>
  <c r="X90" i="29"/>
  <c r="X89" i="29"/>
  <c r="X88" i="29"/>
  <c r="AC87" i="29"/>
  <c r="AB87" i="29"/>
  <c r="AA87" i="29"/>
  <c r="Z87" i="29"/>
  <c r="Y87" i="29"/>
  <c r="X80" i="29"/>
  <c r="X78" i="29"/>
  <c r="X77" i="29"/>
  <c r="X76" i="29"/>
  <c r="X75" i="29"/>
  <c r="X74" i="29"/>
  <c r="X73" i="29"/>
  <c r="AC72" i="29"/>
  <c r="AC71" i="29" s="1"/>
  <c r="AB72" i="29"/>
  <c r="AB71" i="29" s="1"/>
  <c r="AA72" i="29"/>
  <c r="AA71" i="29" s="1"/>
  <c r="Z72" i="29"/>
  <c r="Z71" i="29" s="1"/>
  <c r="Y72" i="29"/>
  <c r="Y71" i="29" s="1"/>
  <c r="X69" i="29"/>
  <c r="X68" i="29"/>
  <c r="X67" i="29"/>
  <c r="X66" i="29"/>
  <c r="AC65" i="29"/>
  <c r="AB65" i="29"/>
  <c r="AA65" i="29"/>
  <c r="Z65" i="29"/>
  <c r="Y65" i="29"/>
  <c r="X64" i="29"/>
  <c r="X63" i="29"/>
  <c r="AC62" i="29"/>
  <c r="AB62" i="29"/>
  <c r="AA62" i="29"/>
  <c r="Z62" i="29"/>
  <c r="Y62" i="29"/>
  <c r="X61" i="29"/>
  <c r="X60" i="29"/>
  <c r="X59" i="29"/>
  <c r="X58" i="29"/>
  <c r="AC57" i="29"/>
  <c r="AB57" i="29"/>
  <c r="AA57" i="29"/>
  <c r="Z57" i="29"/>
  <c r="Y57" i="29"/>
  <c r="X56" i="29"/>
  <c r="X55" i="29"/>
  <c r="X54" i="29"/>
  <c r="X53" i="29"/>
  <c r="X52" i="29"/>
  <c r="X51" i="29"/>
  <c r="X50" i="29"/>
  <c r="X49" i="29"/>
  <c r="X48" i="29"/>
  <c r="X47" i="29"/>
  <c r="X46" i="29"/>
  <c r="AC45" i="29"/>
  <c r="AB45" i="29"/>
  <c r="AA45" i="29"/>
  <c r="Z45" i="29"/>
  <c r="Y45" i="29"/>
  <c r="X44" i="29"/>
  <c r="AC43" i="29"/>
  <c r="AB43" i="29"/>
  <c r="AA43" i="29"/>
  <c r="Z43" i="29"/>
  <c r="Y43" i="29"/>
  <c r="X42" i="29"/>
  <c r="X41" i="29"/>
  <c r="Y40" i="29"/>
  <c r="X40" i="29" s="1"/>
  <c r="X39" i="29"/>
  <c r="Y38" i="29"/>
  <c r="X38" i="29" s="1"/>
  <c r="X37" i="29"/>
  <c r="Y36" i="29"/>
  <c r="X36" i="29" s="1"/>
  <c r="AC35" i="29"/>
  <c r="AB35" i="29"/>
  <c r="AA35" i="29"/>
  <c r="Z35" i="29"/>
  <c r="X34" i="29"/>
  <c r="X33" i="29"/>
  <c r="X32" i="29"/>
  <c r="AC31" i="29"/>
  <c r="AB31" i="29"/>
  <c r="AA31" i="29"/>
  <c r="Z31" i="29"/>
  <c r="Y31" i="29"/>
  <c r="X26" i="29"/>
  <c r="AC21" i="29"/>
  <c r="AB21" i="29"/>
  <c r="AA21" i="29"/>
  <c r="Z21" i="29"/>
  <c r="Y21" i="29"/>
  <c r="X19" i="29"/>
  <c r="X18" i="29"/>
  <c r="X17" i="29"/>
  <c r="X16" i="29"/>
  <c r="X15" i="29"/>
  <c r="X14" i="29"/>
  <c r="X13" i="29"/>
  <c r="X11" i="29"/>
  <c r="X10" i="29"/>
  <c r="X9" i="29"/>
  <c r="Y8" i="29"/>
  <c r="X8" i="29" s="1"/>
  <c r="AC7" i="29"/>
  <c r="AA7" i="29"/>
  <c r="Z7" i="29"/>
  <c r="N47" i="51"/>
  <c r="M45" i="51"/>
  <c r="L45" i="51"/>
  <c r="N44" i="51"/>
  <c r="N43" i="51"/>
  <c r="N42" i="51"/>
  <c r="M41" i="51"/>
  <c r="L41" i="51"/>
  <c r="N40" i="51"/>
  <c r="N39" i="51"/>
  <c r="N38" i="51"/>
  <c r="N37" i="51"/>
  <c r="N36" i="51"/>
  <c r="N35" i="51"/>
  <c r="N34" i="51"/>
  <c r="N33" i="51"/>
  <c r="N32" i="51"/>
  <c r="N27" i="51"/>
  <c r="M25" i="51"/>
  <c r="L25" i="51"/>
  <c r="N24" i="51"/>
  <c r="N23" i="51"/>
  <c r="N22" i="51"/>
  <c r="N21" i="51"/>
  <c r="N19" i="51"/>
  <c r="N18" i="51"/>
  <c r="N17" i="51"/>
  <c r="N16" i="51"/>
  <c r="N15" i="51"/>
  <c r="N14" i="51"/>
  <c r="N13" i="51"/>
  <c r="N12" i="51"/>
  <c r="N11" i="51"/>
  <c r="M9" i="51"/>
  <c r="M20" i="51" s="1"/>
  <c r="L9" i="51"/>
  <c r="L20" i="51" s="1"/>
  <c r="U19" i="58"/>
  <c r="U20" i="58"/>
  <c r="U21" i="58"/>
  <c r="U22" i="58"/>
  <c r="U23" i="58"/>
  <c r="U24" i="58"/>
  <c r="U25" i="58"/>
  <c r="U60" i="59"/>
  <c r="U61" i="59"/>
  <c r="R60" i="59"/>
  <c r="R61" i="59"/>
  <c r="L60" i="59"/>
  <c r="L61" i="59"/>
  <c r="U42" i="58"/>
  <c r="L57" i="59"/>
  <c r="L58" i="59"/>
  <c r="L59" i="59"/>
  <c r="R55" i="59"/>
  <c r="R56" i="59"/>
  <c r="R57" i="59"/>
  <c r="R58" i="59"/>
  <c r="R59" i="59"/>
  <c r="U53" i="59"/>
  <c r="U54" i="59"/>
  <c r="U55" i="59"/>
  <c r="U56" i="59"/>
  <c r="U57" i="59"/>
  <c r="U58" i="59"/>
  <c r="U59" i="59"/>
  <c r="R53" i="59"/>
  <c r="R54" i="59"/>
  <c r="L53" i="59"/>
  <c r="L54" i="59"/>
  <c r="L55" i="59"/>
  <c r="L56" i="59"/>
  <c r="U37" i="58"/>
  <c r="U38" i="58"/>
  <c r="U39" i="58"/>
  <c r="U40" i="58"/>
  <c r="U41" i="58"/>
  <c r="Q38" i="58"/>
  <c r="Q39" i="58"/>
  <c r="Q40" i="58"/>
  <c r="E40" i="58" s="1"/>
  <c r="Q37" i="58"/>
  <c r="R49" i="59"/>
  <c r="R50" i="59"/>
  <c r="R51" i="59"/>
  <c r="R52" i="59"/>
  <c r="L49" i="59"/>
  <c r="L50" i="59"/>
  <c r="L51" i="59"/>
  <c r="L52" i="59"/>
  <c r="U43" i="59"/>
  <c r="U44" i="59"/>
  <c r="U45" i="59"/>
  <c r="U46" i="59"/>
  <c r="U47" i="59"/>
  <c r="U48" i="59"/>
  <c r="U49" i="59"/>
  <c r="U50" i="59"/>
  <c r="U51" i="59"/>
  <c r="U52" i="59"/>
  <c r="R48" i="59"/>
  <c r="R45" i="59"/>
  <c r="L45" i="59"/>
  <c r="L47" i="59"/>
  <c r="L48" i="59"/>
  <c r="R46" i="59"/>
  <c r="R47" i="59"/>
  <c r="L46" i="59"/>
  <c r="U31" i="59"/>
  <c r="R31" i="59"/>
  <c r="L31" i="59"/>
  <c r="Q25" i="58"/>
  <c r="R43" i="59"/>
  <c r="L43" i="59"/>
  <c r="Q20" i="58"/>
  <c r="Q21" i="58"/>
  <c r="Q22" i="58"/>
  <c r="Q23" i="58"/>
  <c r="Q24" i="58"/>
  <c r="Q26" i="58"/>
  <c r="U36" i="59"/>
  <c r="L36" i="59"/>
  <c r="L37" i="59"/>
  <c r="R36" i="59"/>
  <c r="U25" i="59"/>
  <c r="R25" i="59"/>
  <c r="L25" i="59"/>
  <c r="U24" i="59"/>
  <c r="R24" i="59"/>
  <c r="L24" i="59"/>
  <c r="R35" i="59"/>
  <c r="U33" i="59"/>
  <c r="U34" i="59"/>
  <c r="U35" i="59"/>
  <c r="L34" i="59"/>
  <c r="L35" i="59"/>
  <c r="R34" i="59"/>
  <c r="R33" i="59"/>
  <c r="L33" i="59"/>
  <c r="U27" i="58"/>
  <c r="U28" i="58"/>
  <c r="U29" i="58"/>
  <c r="Q27" i="58"/>
  <c r="Q29" i="58"/>
  <c r="Q19" i="58"/>
  <c r="L26" i="59"/>
  <c r="R26" i="59"/>
  <c r="U26" i="59"/>
  <c r="L27" i="59"/>
  <c r="R27" i="59"/>
  <c r="U27" i="59"/>
  <c r="L28" i="59"/>
  <c r="R28" i="59"/>
  <c r="U28" i="59"/>
  <c r="L29" i="59"/>
  <c r="R29" i="59"/>
  <c r="U29" i="59"/>
  <c r="L30" i="59"/>
  <c r="R30" i="59"/>
  <c r="U30" i="59"/>
  <c r="L32" i="59"/>
  <c r="R32" i="59"/>
  <c r="U32" i="59"/>
  <c r="U40" i="59"/>
  <c r="R40" i="59"/>
  <c r="L40" i="59"/>
  <c r="U34" i="58"/>
  <c r="Q34" i="58"/>
  <c r="R38" i="59"/>
  <c r="U38" i="59" s="1"/>
  <c r="L38" i="59"/>
  <c r="L39" i="59"/>
  <c r="U36" i="58"/>
  <c r="U35" i="58"/>
  <c r="Q35" i="58"/>
  <c r="Q36" i="58"/>
  <c r="Q41" i="58"/>
  <c r="Q42" i="58"/>
  <c r="U30" i="58"/>
  <c r="Q30" i="58"/>
  <c r="U39" i="59"/>
  <c r="R39" i="59"/>
  <c r="U37" i="59"/>
  <c r="R37" i="59"/>
  <c r="U33" i="58"/>
  <c r="Q33" i="58"/>
  <c r="U32" i="58"/>
  <c r="Q32" i="58"/>
  <c r="U31" i="58"/>
  <c r="Q31" i="58"/>
  <c r="U26" i="58"/>
  <c r="L41" i="59"/>
  <c r="R41" i="59"/>
  <c r="U41" i="59"/>
  <c r="L42" i="59"/>
  <c r="R42" i="59"/>
  <c r="U42" i="59"/>
  <c r="L44" i="59"/>
  <c r="R44" i="59"/>
  <c r="E76" i="7"/>
  <c r="E70" i="7"/>
  <c r="E68" i="7"/>
  <c r="E65" i="7"/>
  <c r="E63" i="7"/>
  <c r="E53" i="7"/>
  <c r="E50" i="7"/>
  <c r="E44" i="7"/>
  <c r="E40" i="7"/>
  <c r="E38" i="7"/>
  <c r="E9" i="7"/>
  <c r="E46" i="20"/>
  <c r="E53" i="20" s="1"/>
  <c r="E25" i="20"/>
  <c r="E15" i="20"/>
  <c r="E8" i="20"/>
  <c r="R124" i="29"/>
  <c r="R122" i="29"/>
  <c r="R121" i="29"/>
  <c r="R120" i="29"/>
  <c r="R119" i="29"/>
  <c r="R118" i="29"/>
  <c r="W117" i="29"/>
  <c r="W116" i="29" s="1"/>
  <c r="V117" i="29"/>
  <c r="V116" i="29" s="1"/>
  <c r="U117" i="29"/>
  <c r="U116" i="29" s="1"/>
  <c r="T117" i="29"/>
  <c r="T116" i="29" s="1"/>
  <c r="S117" i="29"/>
  <c r="S116" i="29" s="1"/>
  <c r="R114" i="29"/>
  <c r="R113" i="29"/>
  <c r="R112" i="29"/>
  <c r="R111" i="29"/>
  <c r="R110" i="29"/>
  <c r="R109" i="29"/>
  <c r="W108" i="29"/>
  <c r="V108" i="29"/>
  <c r="U108" i="29"/>
  <c r="T108" i="29"/>
  <c r="S108" i="29"/>
  <c r="R107" i="29"/>
  <c r="R106" i="29"/>
  <c r="R105" i="29"/>
  <c r="R104" i="29"/>
  <c r="W103" i="29"/>
  <c r="V103" i="29"/>
  <c r="U103" i="29"/>
  <c r="T103" i="29"/>
  <c r="S103" i="29"/>
  <c r="R102" i="29"/>
  <c r="R101" i="29"/>
  <c r="R100" i="29"/>
  <c r="R99" i="29"/>
  <c r="R98" i="29"/>
  <c r="R97" i="29"/>
  <c r="R96" i="29"/>
  <c r="W95" i="29"/>
  <c r="V95" i="29"/>
  <c r="U95" i="29"/>
  <c r="T95" i="29"/>
  <c r="S95" i="29"/>
  <c r="R94" i="29"/>
  <c r="R92" i="29"/>
  <c r="R91" i="29"/>
  <c r="R90" i="29"/>
  <c r="R89" i="29"/>
  <c r="R88" i="29"/>
  <c r="W87" i="29"/>
  <c r="V87" i="29"/>
  <c r="U87" i="29"/>
  <c r="T87" i="29"/>
  <c r="S87" i="29"/>
  <c r="R80" i="29"/>
  <c r="R78" i="29"/>
  <c r="R77" i="29"/>
  <c r="R76" i="29"/>
  <c r="R75" i="29"/>
  <c r="R74" i="29"/>
  <c r="R73" i="29"/>
  <c r="W72" i="29"/>
  <c r="W71" i="29" s="1"/>
  <c r="V72" i="29"/>
  <c r="V71" i="29" s="1"/>
  <c r="U72" i="29"/>
  <c r="U71" i="29" s="1"/>
  <c r="T72" i="29"/>
  <c r="T71" i="29" s="1"/>
  <c r="S72" i="29"/>
  <c r="S71" i="29" s="1"/>
  <c r="R69" i="29"/>
  <c r="R68" i="29"/>
  <c r="R67" i="29"/>
  <c r="R66" i="29"/>
  <c r="W65" i="29"/>
  <c r="V65" i="29"/>
  <c r="U65" i="29"/>
  <c r="T65" i="29"/>
  <c r="S65" i="29"/>
  <c r="R64" i="29"/>
  <c r="R63" i="29"/>
  <c r="W62" i="29"/>
  <c r="V62" i="29"/>
  <c r="U62" i="29"/>
  <c r="T62" i="29"/>
  <c r="S62" i="29"/>
  <c r="R61" i="29"/>
  <c r="R60" i="29"/>
  <c r="R59" i="29"/>
  <c r="R58" i="29"/>
  <c r="W57" i="29"/>
  <c r="V57" i="29"/>
  <c r="U57" i="29"/>
  <c r="T57" i="29"/>
  <c r="S57" i="29"/>
  <c r="R56" i="29"/>
  <c r="R55" i="29"/>
  <c r="R54" i="29"/>
  <c r="R53" i="29"/>
  <c r="R52" i="29"/>
  <c r="R51" i="29"/>
  <c r="R50" i="29"/>
  <c r="R49" i="29"/>
  <c r="R48" i="29"/>
  <c r="R47" i="29"/>
  <c r="R46" i="29"/>
  <c r="W45" i="29"/>
  <c r="V45" i="29"/>
  <c r="U45" i="29"/>
  <c r="T45" i="29"/>
  <c r="S45" i="29"/>
  <c r="R44" i="29"/>
  <c r="W43" i="29"/>
  <c r="V43" i="29"/>
  <c r="U43" i="29"/>
  <c r="T43" i="29"/>
  <c r="S43" i="29"/>
  <c r="R42" i="29"/>
  <c r="R41" i="29"/>
  <c r="S40" i="29"/>
  <c r="R40" i="29" s="1"/>
  <c r="R39" i="29"/>
  <c r="S38" i="29"/>
  <c r="R38" i="29" s="1"/>
  <c r="R37" i="29"/>
  <c r="S36" i="29"/>
  <c r="R36" i="29" s="1"/>
  <c r="W35" i="29"/>
  <c r="V35" i="29"/>
  <c r="U35" i="29"/>
  <c r="T35" i="29"/>
  <c r="R34" i="29"/>
  <c r="R33" i="29"/>
  <c r="R32" i="29"/>
  <c r="W31" i="29"/>
  <c r="V31" i="29"/>
  <c r="U31" i="29"/>
  <c r="T31" i="29"/>
  <c r="S31" i="29"/>
  <c r="R26" i="29"/>
  <c r="W21" i="29"/>
  <c r="V21" i="29"/>
  <c r="U21" i="29"/>
  <c r="T21" i="29"/>
  <c r="S21" i="29"/>
  <c r="R20" i="29"/>
  <c r="R19" i="29"/>
  <c r="R18" i="29"/>
  <c r="R17" i="29"/>
  <c r="R16" i="29"/>
  <c r="R15" i="29"/>
  <c r="R14" i="29"/>
  <c r="R13" i="29"/>
  <c r="R11" i="29"/>
  <c r="R10" i="29"/>
  <c r="R9" i="29"/>
  <c r="S8" i="29"/>
  <c r="R8" i="29" s="1"/>
  <c r="W7" i="29"/>
  <c r="V7" i="29"/>
  <c r="U7" i="29"/>
  <c r="T7" i="29"/>
  <c r="K47" i="51"/>
  <c r="J45" i="51"/>
  <c r="I45" i="51"/>
  <c r="K44" i="51"/>
  <c r="K43" i="51"/>
  <c r="K42" i="51"/>
  <c r="J41" i="51"/>
  <c r="I41" i="51"/>
  <c r="K40" i="51"/>
  <c r="K39" i="51"/>
  <c r="K38" i="51"/>
  <c r="K37" i="51"/>
  <c r="K36" i="51"/>
  <c r="K35" i="51"/>
  <c r="K34" i="51"/>
  <c r="K33" i="51"/>
  <c r="K32" i="51"/>
  <c r="K27" i="51"/>
  <c r="J25" i="51"/>
  <c r="I25" i="51"/>
  <c r="K24" i="51"/>
  <c r="K23" i="51"/>
  <c r="K22" i="51"/>
  <c r="K21" i="51"/>
  <c r="K19" i="51"/>
  <c r="K18" i="51"/>
  <c r="K17" i="51"/>
  <c r="K16" i="51"/>
  <c r="K15" i="51"/>
  <c r="K14" i="51"/>
  <c r="K13" i="51"/>
  <c r="K12" i="51"/>
  <c r="K11" i="51"/>
  <c r="J9" i="51"/>
  <c r="J20" i="51" s="1"/>
  <c r="I9" i="51"/>
  <c r="I20" i="51" s="1"/>
  <c r="U13" i="59"/>
  <c r="U14" i="59"/>
  <c r="U15" i="59"/>
  <c r="L80" i="29"/>
  <c r="R15" i="59"/>
  <c r="L15" i="59"/>
  <c r="M8" i="29"/>
  <c r="M7" i="29" s="1"/>
  <c r="G23" i="59"/>
  <c r="G62" i="59" s="1"/>
  <c r="G79" i="59" s="1"/>
  <c r="G97" i="59" s="1"/>
  <c r="H23" i="59"/>
  <c r="H62" i="59" s="1"/>
  <c r="H79" i="59" s="1"/>
  <c r="H97" i="59" s="1"/>
  <c r="H131" i="59" s="1"/>
  <c r="I23" i="59"/>
  <c r="I62" i="59" s="1"/>
  <c r="I79" i="59" s="1"/>
  <c r="I97" i="59" s="1"/>
  <c r="I131" i="59" s="1"/>
  <c r="J23" i="59"/>
  <c r="J62" i="59" s="1"/>
  <c r="J79" i="59" s="1"/>
  <c r="J97" i="59" s="1"/>
  <c r="J131" i="59" s="1"/>
  <c r="M23" i="59"/>
  <c r="M62" i="59" s="1"/>
  <c r="M79" i="59" s="1"/>
  <c r="M97" i="59" s="1"/>
  <c r="M131" i="59" s="1"/>
  <c r="N23" i="59"/>
  <c r="N62" i="59" s="1"/>
  <c r="N79" i="59" s="1"/>
  <c r="N97" i="59" s="1"/>
  <c r="N131" i="59" s="1"/>
  <c r="O23" i="59"/>
  <c r="O62" i="59" s="1"/>
  <c r="O79" i="59" s="1"/>
  <c r="O97" i="59" s="1"/>
  <c r="O131" i="59" s="1"/>
  <c r="P23" i="59"/>
  <c r="P62" i="59" s="1"/>
  <c r="P79" i="59" s="1"/>
  <c r="P97" i="59" s="1"/>
  <c r="P131" i="59" s="1"/>
  <c r="Q23" i="59"/>
  <c r="Q62" i="59" s="1"/>
  <c r="Q79" i="59" s="1"/>
  <c r="Q97" i="59" s="1"/>
  <c r="Q131" i="59" s="1"/>
  <c r="S23" i="59"/>
  <c r="S62" i="59" s="1"/>
  <c r="S79" i="59" s="1"/>
  <c r="S97" i="59" s="1"/>
  <c r="S131" i="59" s="1"/>
  <c r="T23" i="59"/>
  <c r="T62" i="59" s="1"/>
  <c r="T79" i="59" s="1"/>
  <c r="T97" i="59" s="1"/>
  <c r="T131" i="59" s="1"/>
  <c r="F23" i="59"/>
  <c r="F62" i="59" s="1"/>
  <c r="F79" i="59" s="1"/>
  <c r="F97" i="59" s="1"/>
  <c r="F131" i="59" s="1"/>
  <c r="U7" i="59"/>
  <c r="R7" i="59"/>
  <c r="L7" i="59"/>
  <c r="R6" i="59"/>
  <c r="L6" i="59"/>
  <c r="Q7" i="58"/>
  <c r="E7" i="58" s="1"/>
  <c r="G8" i="58"/>
  <c r="G18" i="58" s="1"/>
  <c r="G43" i="58" s="1"/>
  <c r="G57" i="58" s="1"/>
  <c r="G68" i="58" s="1"/>
  <c r="G89" i="58" s="1"/>
  <c r="G96" i="58" s="1"/>
  <c r="H8" i="58"/>
  <c r="H18" i="58" s="1"/>
  <c r="H43" i="58" s="1"/>
  <c r="H57" i="58" s="1"/>
  <c r="H68" i="58" s="1"/>
  <c r="H89" i="58" s="1"/>
  <c r="H96" i="58" s="1"/>
  <c r="I8" i="58"/>
  <c r="I18" i="58" s="1"/>
  <c r="I43" i="58" s="1"/>
  <c r="I57" i="58" s="1"/>
  <c r="I68" i="58" s="1"/>
  <c r="I89" i="58" s="1"/>
  <c r="I96" i="58" s="1"/>
  <c r="J8" i="58"/>
  <c r="J18" i="58" s="1"/>
  <c r="J43" i="58" s="1"/>
  <c r="J57" i="58" s="1"/>
  <c r="J68" i="58" s="1"/>
  <c r="J89" i="58" s="1"/>
  <c r="J96" i="58" s="1"/>
  <c r="K8" i="58"/>
  <c r="K18" i="58" s="1"/>
  <c r="K43" i="58" s="1"/>
  <c r="K57" i="58" s="1"/>
  <c r="K68" i="58" s="1"/>
  <c r="K89" i="58" s="1"/>
  <c r="K96" i="58" s="1"/>
  <c r="L8" i="58"/>
  <c r="L18" i="58" s="1"/>
  <c r="L43" i="58" s="1"/>
  <c r="L57" i="58" s="1"/>
  <c r="L68" i="58" s="1"/>
  <c r="L89" i="58" s="1"/>
  <c r="L96" i="58" s="1"/>
  <c r="M8" i="58"/>
  <c r="M18" i="58" s="1"/>
  <c r="M43" i="58" s="1"/>
  <c r="M57" i="58" s="1"/>
  <c r="M68" i="58" s="1"/>
  <c r="M89" i="58" s="1"/>
  <c r="M96" i="58" s="1"/>
  <c r="N8" i="58"/>
  <c r="N18" i="58" s="1"/>
  <c r="N43" i="58" s="1"/>
  <c r="N57" i="58" s="1"/>
  <c r="N68" i="58" s="1"/>
  <c r="N89" i="58" s="1"/>
  <c r="N96" i="58" s="1"/>
  <c r="O8" i="58"/>
  <c r="O18" i="58" s="1"/>
  <c r="O43" i="58" s="1"/>
  <c r="O57" i="58" s="1"/>
  <c r="O68" i="58" s="1"/>
  <c r="O89" i="58" s="1"/>
  <c r="O96" i="58" s="1"/>
  <c r="P8" i="58"/>
  <c r="P18" i="58" s="1"/>
  <c r="P43" i="58" s="1"/>
  <c r="P57" i="58" s="1"/>
  <c r="P68" i="58" s="1"/>
  <c r="P89" i="58" s="1"/>
  <c r="P96" i="58" s="1"/>
  <c r="R8" i="58"/>
  <c r="R18" i="58" s="1"/>
  <c r="R43" i="58" s="1"/>
  <c r="R57" i="58" s="1"/>
  <c r="R68" i="58" s="1"/>
  <c r="R89" i="58" s="1"/>
  <c r="R96" i="58" s="1"/>
  <c r="S8" i="58"/>
  <c r="S18" i="58" s="1"/>
  <c r="S43" i="58" s="1"/>
  <c r="S57" i="58" s="1"/>
  <c r="S68" i="58" s="1"/>
  <c r="S89" i="58" s="1"/>
  <c r="S96" i="58" s="1"/>
  <c r="T8" i="58"/>
  <c r="T18" i="58" s="1"/>
  <c r="T43" i="58" s="1"/>
  <c r="T57" i="58" s="1"/>
  <c r="T68" i="58" s="1"/>
  <c r="T89" i="58" s="1"/>
  <c r="T96" i="58" s="1"/>
  <c r="F8" i="58"/>
  <c r="F18" i="58" s="1"/>
  <c r="R13" i="59"/>
  <c r="L13" i="59"/>
  <c r="Q16" i="58"/>
  <c r="U16" i="58"/>
  <c r="Q17" i="58"/>
  <c r="U17" i="58"/>
  <c r="L17" i="59"/>
  <c r="R17" i="59"/>
  <c r="U17" i="59"/>
  <c r="L18" i="59"/>
  <c r="R18" i="59"/>
  <c r="U18" i="59"/>
  <c r="L19" i="59"/>
  <c r="R19" i="59"/>
  <c r="U19" i="59"/>
  <c r="Q6" i="58"/>
  <c r="G8" i="29"/>
  <c r="F8" i="29" s="1"/>
  <c r="U22" i="59"/>
  <c r="R22" i="59"/>
  <c r="U21" i="59"/>
  <c r="R21" i="59"/>
  <c r="L21" i="59"/>
  <c r="U20" i="59"/>
  <c r="R20" i="59"/>
  <c r="L20" i="59"/>
  <c r="U16" i="59"/>
  <c r="R16" i="59"/>
  <c r="L16" i="59"/>
  <c r="R14" i="59"/>
  <c r="L14" i="59"/>
  <c r="U12" i="59"/>
  <c r="R12" i="59"/>
  <c r="L12" i="59"/>
  <c r="U11" i="59"/>
  <c r="R11" i="59"/>
  <c r="L11" i="59"/>
  <c r="U10" i="59"/>
  <c r="R10" i="59"/>
  <c r="L10" i="59"/>
  <c r="U9" i="59"/>
  <c r="R9" i="59"/>
  <c r="L9" i="59"/>
  <c r="U8" i="59"/>
  <c r="R8" i="59"/>
  <c r="L8" i="59"/>
  <c r="U5" i="59"/>
  <c r="R5" i="59"/>
  <c r="L5" i="59"/>
  <c r="U15" i="58"/>
  <c r="Q15" i="58"/>
  <c r="U14" i="58"/>
  <c r="Q14" i="58"/>
  <c r="U13" i="58"/>
  <c r="Q13" i="58"/>
  <c r="U12" i="58"/>
  <c r="Q12" i="58"/>
  <c r="U11" i="58"/>
  <c r="Q11" i="58"/>
  <c r="U10" i="58"/>
  <c r="Q10" i="58"/>
  <c r="U9" i="58"/>
  <c r="Q9" i="58"/>
  <c r="U6" i="58"/>
  <c r="U8" i="58" s="1"/>
  <c r="D9" i="7"/>
  <c r="D53" i="7"/>
  <c r="D76" i="7"/>
  <c r="D70" i="7"/>
  <c r="D68" i="7"/>
  <c r="D65" i="7"/>
  <c r="D63" i="7"/>
  <c r="D50" i="7"/>
  <c r="D44" i="7"/>
  <c r="D40" i="7"/>
  <c r="D38" i="7"/>
  <c r="D25" i="20"/>
  <c r="D46" i="20"/>
  <c r="D53" i="20" s="1"/>
  <c r="D15" i="20"/>
  <c r="D8" i="20"/>
  <c r="L124" i="29"/>
  <c r="L122" i="29"/>
  <c r="L121" i="29"/>
  <c r="L120" i="29"/>
  <c r="L119" i="29"/>
  <c r="L118" i="29"/>
  <c r="Q117" i="29"/>
  <c r="Q116" i="29" s="1"/>
  <c r="P117" i="29"/>
  <c r="P116" i="29" s="1"/>
  <c r="O117" i="29"/>
  <c r="O116" i="29" s="1"/>
  <c r="N117" i="29"/>
  <c r="N116" i="29" s="1"/>
  <c r="M117" i="29"/>
  <c r="M116" i="29" s="1"/>
  <c r="L114" i="29"/>
  <c r="L113" i="29"/>
  <c r="L112" i="29"/>
  <c r="L111" i="29"/>
  <c r="L110" i="29"/>
  <c r="L109" i="29"/>
  <c r="Q108" i="29"/>
  <c r="P108" i="29"/>
  <c r="O108" i="29"/>
  <c r="N108" i="29"/>
  <c r="M108" i="29"/>
  <c r="L107" i="29"/>
  <c r="L106" i="29"/>
  <c r="L105" i="29"/>
  <c r="L104" i="29"/>
  <c r="Q103" i="29"/>
  <c r="P103" i="29"/>
  <c r="O103" i="29"/>
  <c r="N103" i="29"/>
  <c r="M103" i="29"/>
  <c r="L102" i="29"/>
  <c r="L101" i="29"/>
  <c r="L100" i="29"/>
  <c r="L99" i="29"/>
  <c r="L98" i="29"/>
  <c r="L97" i="29"/>
  <c r="L96" i="29"/>
  <c r="Q95" i="29"/>
  <c r="P95" i="29"/>
  <c r="O95" i="29"/>
  <c r="N95" i="29"/>
  <c r="M95" i="29"/>
  <c r="L94" i="29"/>
  <c r="P87" i="29"/>
  <c r="O87" i="29"/>
  <c r="L88" i="29"/>
  <c r="Q87" i="29"/>
  <c r="L78" i="29"/>
  <c r="L77" i="29"/>
  <c r="L76" i="29"/>
  <c r="L75" i="29"/>
  <c r="L74" i="29"/>
  <c r="L73" i="29"/>
  <c r="Q72" i="29"/>
  <c r="Q71" i="29" s="1"/>
  <c r="P72" i="29"/>
  <c r="P71" i="29" s="1"/>
  <c r="O72" i="29"/>
  <c r="O71" i="29" s="1"/>
  <c r="N72" i="29"/>
  <c r="N71" i="29" s="1"/>
  <c r="M72" i="29"/>
  <c r="M71" i="29" s="1"/>
  <c r="L69" i="29"/>
  <c r="L68" i="29"/>
  <c r="L67" i="29"/>
  <c r="L66" i="29"/>
  <c r="Q65" i="29"/>
  <c r="P65" i="29"/>
  <c r="O65" i="29"/>
  <c r="N65" i="29"/>
  <c r="M65" i="29"/>
  <c r="L64" i="29"/>
  <c r="L63" i="29"/>
  <c r="Q62" i="29"/>
  <c r="P62" i="29"/>
  <c r="O62" i="29"/>
  <c r="N62" i="29"/>
  <c r="M62" i="29"/>
  <c r="L61" i="29"/>
  <c r="L60" i="29"/>
  <c r="L59" i="29"/>
  <c r="L58" i="29"/>
  <c r="Q57" i="29"/>
  <c r="P57" i="29"/>
  <c r="O57" i="29"/>
  <c r="N57" i="29"/>
  <c r="M57" i="29"/>
  <c r="L56" i="29"/>
  <c r="L55" i="29"/>
  <c r="L54" i="29"/>
  <c r="L53" i="29"/>
  <c r="L52" i="29"/>
  <c r="L51" i="29"/>
  <c r="L50" i="29"/>
  <c r="L49" i="29"/>
  <c r="L48" i="29"/>
  <c r="L47" i="29"/>
  <c r="L46" i="29"/>
  <c r="Q45" i="29"/>
  <c r="P45" i="29"/>
  <c r="O45" i="29"/>
  <c r="N45" i="29"/>
  <c r="M45" i="29"/>
  <c r="L44" i="29"/>
  <c r="Q43" i="29"/>
  <c r="P43" i="29"/>
  <c r="O43" i="29"/>
  <c r="N43" i="29"/>
  <c r="M43" i="29"/>
  <c r="L42" i="29"/>
  <c r="L41" i="29"/>
  <c r="M40" i="29"/>
  <c r="L40" i="29" s="1"/>
  <c r="L39" i="29"/>
  <c r="M38" i="29"/>
  <c r="L37" i="29"/>
  <c r="M36" i="29"/>
  <c r="L36" i="29" s="1"/>
  <c r="Q35" i="29"/>
  <c r="P35" i="29"/>
  <c r="O35" i="29"/>
  <c r="N35" i="29"/>
  <c r="L34" i="29"/>
  <c r="L33" i="29"/>
  <c r="L32" i="29"/>
  <c r="Q31" i="29"/>
  <c r="P31" i="29"/>
  <c r="O31" i="29"/>
  <c r="N31" i="29"/>
  <c r="M31" i="29"/>
  <c r="L26" i="29"/>
  <c r="Q21" i="29"/>
  <c r="P21" i="29"/>
  <c r="O21" i="29"/>
  <c r="N21" i="29"/>
  <c r="M21" i="29"/>
  <c r="L20" i="29"/>
  <c r="L19" i="29"/>
  <c r="L18" i="29"/>
  <c r="L17" i="29"/>
  <c r="L16" i="29"/>
  <c r="L15" i="29"/>
  <c r="L14" i="29"/>
  <c r="L13" i="29"/>
  <c r="L11" i="29"/>
  <c r="L10" i="29"/>
  <c r="L9" i="29"/>
  <c r="Q7" i="29"/>
  <c r="P7" i="29"/>
  <c r="O7" i="29"/>
  <c r="N7" i="29"/>
  <c r="H19" i="51"/>
  <c r="H18" i="51"/>
  <c r="H17" i="51"/>
  <c r="H16" i="51"/>
  <c r="H15" i="51"/>
  <c r="H14" i="51"/>
  <c r="H13" i="51"/>
  <c r="H12" i="51"/>
  <c r="H11" i="51"/>
  <c r="H47" i="51"/>
  <c r="G45" i="51"/>
  <c r="F45" i="51"/>
  <c r="H43" i="51"/>
  <c r="H42" i="51"/>
  <c r="G41" i="51"/>
  <c r="H40" i="51"/>
  <c r="H39" i="51"/>
  <c r="H38" i="51"/>
  <c r="H37" i="51"/>
  <c r="H36" i="51"/>
  <c r="H35" i="51"/>
  <c r="H34" i="51"/>
  <c r="H33" i="51"/>
  <c r="F41" i="51"/>
  <c r="H27" i="51"/>
  <c r="G25" i="51"/>
  <c r="F25" i="51"/>
  <c r="H24" i="51"/>
  <c r="H23" i="51"/>
  <c r="H22" i="51"/>
  <c r="H21" i="51"/>
  <c r="G9" i="51"/>
  <c r="G20" i="51" s="1"/>
  <c r="F9" i="51"/>
  <c r="F20" i="51" s="1"/>
  <c r="C16" i="23"/>
  <c r="E16" i="23"/>
  <c r="F16" i="23"/>
  <c r="G16" i="23"/>
  <c r="H16" i="23"/>
  <c r="I16" i="23"/>
  <c r="J16" i="23"/>
  <c r="K16" i="23"/>
  <c r="L16" i="23"/>
  <c r="M16" i="23"/>
  <c r="N16" i="23"/>
  <c r="O16" i="23"/>
  <c r="D16" i="23"/>
  <c r="E18" i="56"/>
  <c r="F18" i="56"/>
  <c r="G18" i="56"/>
  <c r="H18" i="56"/>
  <c r="I18" i="56"/>
  <c r="J18" i="56"/>
  <c r="K18" i="56"/>
  <c r="L18" i="56"/>
  <c r="M18" i="56"/>
  <c r="N18" i="56"/>
  <c r="O18" i="56"/>
  <c r="D18" i="56"/>
  <c r="F13" i="56"/>
  <c r="G13" i="56"/>
  <c r="H13" i="56"/>
  <c r="I13" i="56"/>
  <c r="J13" i="56"/>
  <c r="K13" i="56"/>
  <c r="L13" i="56"/>
  <c r="M13" i="56"/>
  <c r="N13" i="56"/>
  <c r="O13" i="56"/>
  <c r="E13" i="56"/>
  <c r="D13" i="56"/>
  <c r="Q21" i="56"/>
  <c r="Q22" i="56"/>
  <c r="Q36" i="56"/>
  <c r="U55" i="49"/>
  <c r="W55" i="49" s="1"/>
  <c r="U56" i="49"/>
  <c r="W56" i="49" s="1"/>
  <c r="U57" i="49"/>
  <c r="W57" i="49" s="1"/>
  <c r="U58" i="49"/>
  <c r="W58" i="49" s="1"/>
  <c r="U54" i="49"/>
  <c r="W54" i="49" s="1"/>
  <c r="U53" i="49"/>
  <c r="V52" i="49"/>
  <c r="U49" i="49"/>
  <c r="W49" i="49" s="1"/>
  <c r="U50" i="49"/>
  <c r="W50" i="49" s="1"/>
  <c r="U51" i="49"/>
  <c r="W51" i="49" s="1"/>
  <c r="U48" i="49"/>
  <c r="W48" i="49" s="1"/>
  <c r="U47" i="49"/>
  <c r="W47" i="49" s="1"/>
  <c r="U39" i="49"/>
  <c r="W39" i="49" s="1"/>
  <c r="U45" i="49"/>
  <c r="W45" i="49" s="1"/>
  <c r="U40" i="49"/>
  <c r="W40" i="49" s="1"/>
  <c r="U41" i="49"/>
  <c r="W41" i="49" s="1"/>
  <c r="U42" i="49"/>
  <c r="W42" i="49" s="1"/>
  <c r="U43" i="49"/>
  <c r="W43" i="49" s="1"/>
  <c r="U44" i="49"/>
  <c r="W44" i="49" s="1"/>
  <c r="U37" i="49"/>
  <c r="U38" i="49" s="1"/>
  <c r="M37" i="49"/>
  <c r="M38" i="49" s="1"/>
  <c r="U6" i="49"/>
  <c r="W6" i="49" s="1"/>
  <c r="U7" i="49"/>
  <c r="W7" i="49" s="1"/>
  <c r="U8" i="49"/>
  <c r="W8" i="49" s="1"/>
  <c r="U9" i="49"/>
  <c r="W9" i="49" s="1"/>
  <c r="U10" i="49"/>
  <c r="W10" i="49" s="1"/>
  <c r="U11" i="49"/>
  <c r="W11" i="49" s="1"/>
  <c r="U12" i="49"/>
  <c r="W12" i="49" s="1"/>
  <c r="U13" i="49"/>
  <c r="W13" i="49" s="1"/>
  <c r="U14" i="49"/>
  <c r="W14" i="49" s="1"/>
  <c r="U15" i="49"/>
  <c r="W15" i="49" s="1"/>
  <c r="U16" i="49"/>
  <c r="W16" i="49" s="1"/>
  <c r="U17" i="49"/>
  <c r="W17" i="49" s="1"/>
  <c r="U18" i="49"/>
  <c r="W18" i="49" s="1"/>
  <c r="U19" i="49"/>
  <c r="W19" i="49" s="1"/>
  <c r="U20" i="49"/>
  <c r="W20" i="49" s="1"/>
  <c r="U21" i="49"/>
  <c r="W21" i="49" s="1"/>
  <c r="U22" i="49"/>
  <c r="W22" i="49" s="1"/>
  <c r="U23" i="49"/>
  <c r="W23" i="49" s="1"/>
  <c r="U24" i="49"/>
  <c r="W24" i="49" s="1"/>
  <c r="U25" i="49"/>
  <c r="W25" i="49" s="1"/>
  <c r="U26" i="49"/>
  <c r="W26" i="49" s="1"/>
  <c r="U27" i="49"/>
  <c r="W27" i="49" s="1"/>
  <c r="U28" i="49"/>
  <c r="W28" i="49" s="1"/>
  <c r="U29" i="49"/>
  <c r="W29" i="49" s="1"/>
  <c r="U30" i="49"/>
  <c r="W30" i="49" s="1"/>
  <c r="U31" i="49"/>
  <c r="W31" i="49" s="1"/>
  <c r="U32" i="49"/>
  <c r="W32" i="49" s="1"/>
  <c r="U33" i="49"/>
  <c r="W33" i="49" s="1"/>
  <c r="U34" i="49"/>
  <c r="W34" i="49" s="1"/>
  <c r="U35" i="49"/>
  <c r="W35" i="49" s="1"/>
  <c r="U5" i="49"/>
  <c r="W5" i="49" s="1"/>
  <c r="U4" i="49"/>
  <c r="W4" i="49" s="1"/>
  <c r="I5" i="49"/>
  <c r="I23" i="49"/>
  <c r="I18" i="49"/>
  <c r="I10" i="49"/>
  <c r="I9" i="49"/>
  <c r="G36" i="49"/>
  <c r="M14" i="49"/>
  <c r="M22" i="49"/>
  <c r="M31" i="49"/>
  <c r="M28" i="49"/>
  <c r="M19" i="49"/>
  <c r="V36" i="49"/>
  <c r="C63" i="7"/>
  <c r="C17" i="56"/>
  <c r="C12" i="56"/>
  <c r="D46" i="49"/>
  <c r="F59" i="49"/>
  <c r="I55" i="49"/>
  <c r="I56" i="49"/>
  <c r="I57" i="49"/>
  <c r="I54" i="49"/>
  <c r="I53" i="49"/>
  <c r="I45" i="49"/>
  <c r="I43" i="49"/>
  <c r="D52" i="49"/>
  <c r="F38" i="49"/>
  <c r="E38" i="49"/>
  <c r="C9" i="7"/>
  <c r="F14" i="54"/>
  <c r="F16" i="54" s="1"/>
  <c r="F28" i="54"/>
  <c r="F30" i="54" s="1"/>
  <c r="C15" i="55"/>
  <c r="B15" i="55"/>
  <c r="C15" i="20"/>
  <c r="C39" i="20" s="1"/>
  <c r="C8" i="20"/>
  <c r="E37" i="51"/>
  <c r="D25" i="51"/>
  <c r="D9" i="51"/>
  <c r="D20" i="51" s="1"/>
  <c r="G95" i="29"/>
  <c r="I48" i="49"/>
  <c r="V59" i="49"/>
  <c r="E59" i="49"/>
  <c r="D59" i="49"/>
  <c r="M49" i="49"/>
  <c r="V46" i="49"/>
  <c r="R46" i="49"/>
  <c r="K46" i="49"/>
  <c r="J46" i="49"/>
  <c r="M44" i="49"/>
  <c r="V38" i="49"/>
  <c r="J38" i="49"/>
  <c r="R59" i="49"/>
  <c r="R52" i="49"/>
  <c r="R38" i="49"/>
  <c r="Q59" i="49"/>
  <c r="Q52" i="49"/>
  <c r="Q46" i="49"/>
  <c r="Q38" i="49"/>
  <c r="C53" i="7"/>
  <c r="I32" i="49"/>
  <c r="C46" i="20"/>
  <c r="C53" i="20" s="1"/>
  <c r="H38" i="49"/>
  <c r="H46" i="49"/>
  <c r="H52" i="49"/>
  <c r="H59" i="49"/>
  <c r="I21" i="49"/>
  <c r="I19" i="49"/>
  <c r="I27" i="49"/>
  <c r="I33" i="49"/>
  <c r="I29" i="49"/>
  <c r="I12" i="49"/>
  <c r="I22" i="49"/>
  <c r="I14" i="17"/>
  <c r="I13" i="17"/>
  <c r="D12" i="17"/>
  <c r="P34" i="56"/>
  <c r="P32" i="56"/>
  <c r="F33" i="56"/>
  <c r="P8" i="56"/>
  <c r="O33" i="56"/>
  <c r="N33" i="56"/>
  <c r="M33" i="56"/>
  <c r="L33" i="56"/>
  <c r="K33" i="56"/>
  <c r="J33" i="56"/>
  <c r="I33" i="56"/>
  <c r="H33" i="56"/>
  <c r="G33" i="56"/>
  <c r="E33" i="56"/>
  <c r="D33" i="56"/>
  <c r="P31" i="56"/>
  <c r="P30" i="56"/>
  <c r="P29" i="56"/>
  <c r="O28" i="56"/>
  <c r="N28" i="56"/>
  <c r="M28" i="56"/>
  <c r="L28" i="56"/>
  <c r="K28" i="56"/>
  <c r="J28" i="56"/>
  <c r="I28" i="56"/>
  <c r="H28" i="56"/>
  <c r="G28" i="56"/>
  <c r="F28" i="56"/>
  <c r="E28" i="56"/>
  <c r="D28" i="56"/>
  <c r="P27" i="56"/>
  <c r="P26" i="56"/>
  <c r="P25" i="56"/>
  <c r="P24" i="56"/>
  <c r="P23" i="56"/>
  <c r="P19" i="56"/>
  <c r="P17" i="56"/>
  <c r="P16" i="56"/>
  <c r="P15" i="56"/>
  <c r="P12" i="56"/>
  <c r="P11" i="56"/>
  <c r="P10" i="56"/>
  <c r="P9" i="56"/>
  <c r="P14" i="56"/>
  <c r="D11" i="8"/>
  <c r="D12" i="8"/>
  <c r="D14" i="54"/>
  <c r="D16" i="54" s="1"/>
  <c r="E14" i="54"/>
  <c r="E16" i="54" s="1"/>
  <c r="D28" i="54"/>
  <c r="D30" i="54" s="1"/>
  <c r="E28" i="54"/>
  <c r="E30" i="54" s="1"/>
  <c r="F80" i="29"/>
  <c r="E27" i="51"/>
  <c r="G117" i="29"/>
  <c r="G116" i="29" s="1"/>
  <c r="F124" i="29"/>
  <c r="E47" i="51"/>
  <c r="G103" i="29"/>
  <c r="G108" i="29"/>
  <c r="H95" i="29"/>
  <c r="I95" i="29"/>
  <c r="I103" i="29"/>
  <c r="J95" i="29"/>
  <c r="K95" i="29"/>
  <c r="K103" i="29"/>
  <c r="H7" i="29"/>
  <c r="C44" i="7"/>
  <c r="C38" i="7"/>
  <c r="C40" i="7"/>
  <c r="C50" i="7"/>
  <c r="M55" i="49"/>
  <c r="M53" i="49"/>
  <c r="M54" i="49"/>
  <c r="M56" i="49"/>
  <c r="M57" i="49"/>
  <c r="M58" i="49"/>
  <c r="G59" i="49"/>
  <c r="G38" i="49"/>
  <c r="G46" i="49"/>
  <c r="M39" i="49"/>
  <c r="M40" i="49"/>
  <c r="M41" i="49"/>
  <c r="M42" i="49"/>
  <c r="M43" i="49"/>
  <c r="G52" i="49"/>
  <c r="M48" i="49"/>
  <c r="M50" i="49"/>
  <c r="M51" i="49"/>
  <c r="K52" i="49"/>
  <c r="D15" i="55"/>
  <c r="C13" i="57"/>
  <c r="E12" i="17"/>
  <c r="C12" i="17" s="1"/>
  <c r="I16" i="17"/>
  <c r="C65" i="7"/>
  <c r="C68" i="7"/>
  <c r="C70" i="7"/>
  <c r="C76" i="7"/>
  <c r="F9" i="29"/>
  <c r="F13" i="29"/>
  <c r="G45" i="29"/>
  <c r="F14" i="29"/>
  <c r="F15" i="29"/>
  <c r="F16" i="29"/>
  <c r="F17" i="29"/>
  <c r="F18" i="29"/>
  <c r="F19" i="29"/>
  <c r="K45" i="29"/>
  <c r="H45" i="29"/>
  <c r="I45" i="29"/>
  <c r="L38" i="49"/>
  <c r="K38" i="49"/>
  <c r="F51" i="29"/>
  <c r="F56" i="29"/>
  <c r="F50" i="29"/>
  <c r="F53" i="29"/>
  <c r="F47" i="29"/>
  <c r="F48" i="29"/>
  <c r="G36" i="29"/>
  <c r="F36" i="29" s="1"/>
  <c r="F13" i="8"/>
  <c r="F18" i="8" s="1"/>
  <c r="C13" i="8"/>
  <c r="C18" i="8" s="1"/>
  <c r="E43" i="51"/>
  <c r="E42" i="51"/>
  <c r="E23" i="51"/>
  <c r="E21" i="51"/>
  <c r="E19" i="51"/>
  <c r="F69" i="29"/>
  <c r="E18" i="51"/>
  <c r="F109" i="29"/>
  <c r="D9" i="8"/>
  <c r="D10" i="8"/>
  <c r="E13" i="8"/>
  <c r="E18" i="8" s="1"/>
  <c r="J59" i="49"/>
  <c r="K59" i="49"/>
  <c r="I7" i="29"/>
  <c r="J7" i="29"/>
  <c r="K7" i="29"/>
  <c r="H21" i="29"/>
  <c r="I21" i="29"/>
  <c r="J21" i="29"/>
  <c r="K21" i="29"/>
  <c r="G31" i="29"/>
  <c r="H31" i="29"/>
  <c r="I31" i="29"/>
  <c r="I35" i="29"/>
  <c r="I43" i="29"/>
  <c r="J45" i="29"/>
  <c r="I57" i="29"/>
  <c r="I62" i="29"/>
  <c r="I65" i="29"/>
  <c r="J31" i="29"/>
  <c r="J35" i="29"/>
  <c r="J43" i="29"/>
  <c r="K31" i="29"/>
  <c r="F32" i="29"/>
  <c r="F33" i="29"/>
  <c r="F34" i="29"/>
  <c r="H35" i="29"/>
  <c r="H43" i="29"/>
  <c r="K35" i="29"/>
  <c r="F37" i="29"/>
  <c r="G38" i="29"/>
  <c r="F38" i="29" s="1"/>
  <c r="F39" i="29"/>
  <c r="G40" i="29"/>
  <c r="F40" i="29" s="1"/>
  <c r="F41" i="29"/>
  <c r="F42" i="29"/>
  <c r="G43" i="29"/>
  <c r="K43" i="29"/>
  <c r="F44" i="29"/>
  <c r="F46" i="29"/>
  <c r="F49" i="29"/>
  <c r="F52" i="29"/>
  <c r="F54" i="29"/>
  <c r="F55" i="29"/>
  <c r="G57" i="29"/>
  <c r="H57" i="29"/>
  <c r="J57" i="29"/>
  <c r="K57" i="29"/>
  <c r="F58" i="29"/>
  <c r="F59" i="29"/>
  <c r="F60" i="29"/>
  <c r="F61" i="29"/>
  <c r="H62" i="29"/>
  <c r="J62" i="29"/>
  <c r="K62" i="29"/>
  <c r="F63" i="29"/>
  <c r="F66" i="29"/>
  <c r="F67" i="29"/>
  <c r="F68" i="29"/>
  <c r="G65" i="29"/>
  <c r="H65" i="29"/>
  <c r="J65" i="29"/>
  <c r="K65" i="29"/>
  <c r="F73" i="29"/>
  <c r="F74" i="29"/>
  <c r="F75" i="29"/>
  <c r="F78" i="29"/>
  <c r="I108" i="29"/>
  <c r="I117" i="29"/>
  <c r="I116" i="29" s="1"/>
  <c r="K108" i="29"/>
  <c r="F96" i="29"/>
  <c r="F98" i="29"/>
  <c r="F99" i="29"/>
  <c r="F100" i="29"/>
  <c r="F101" i="29"/>
  <c r="F102" i="29"/>
  <c r="H103" i="29"/>
  <c r="J103" i="29"/>
  <c r="J108" i="29"/>
  <c r="F105" i="29"/>
  <c r="F106" i="29"/>
  <c r="F107" i="29"/>
  <c r="H108" i="29"/>
  <c r="F110" i="29"/>
  <c r="F111" i="29"/>
  <c r="F112" i="29"/>
  <c r="F113" i="29"/>
  <c r="F114" i="29"/>
  <c r="K117" i="29"/>
  <c r="K116" i="29" s="1"/>
  <c r="H117" i="29"/>
  <c r="H116" i="29" s="1"/>
  <c r="J117" i="29"/>
  <c r="J116" i="29" s="1"/>
  <c r="F118" i="29"/>
  <c r="F119" i="29"/>
  <c r="F120" i="29"/>
  <c r="F121" i="29"/>
  <c r="F94" i="29"/>
  <c r="F104" i="29"/>
  <c r="F20" i="29"/>
  <c r="E12" i="51"/>
  <c r="F122" i="29"/>
  <c r="C45" i="51"/>
  <c r="F97" i="29"/>
  <c r="D45" i="51"/>
  <c r="I31" i="49"/>
  <c r="I20" i="49"/>
  <c r="I13" i="49"/>
  <c r="I8" i="49"/>
  <c r="I16" i="49"/>
  <c r="I6" i="49"/>
  <c r="I14" i="49"/>
  <c r="I17" i="49"/>
  <c r="I15" i="49"/>
  <c r="F11" i="29"/>
  <c r="F10" i="29"/>
  <c r="M47" i="49"/>
  <c r="I72" i="29"/>
  <c r="I71" i="29" s="1"/>
  <c r="I26" i="49"/>
  <c r="I30" i="49"/>
  <c r="F46" i="49"/>
  <c r="K72" i="29"/>
  <c r="D36" i="49"/>
  <c r="J72" i="29"/>
  <c r="J71" i="29" s="1"/>
  <c r="E52" i="49"/>
  <c r="I35" i="49"/>
  <c r="E22" i="51"/>
  <c r="M45" i="49"/>
  <c r="I41" i="49"/>
  <c r="I37" i="49"/>
  <c r="O36" i="49"/>
  <c r="O60" i="49" s="1"/>
  <c r="I40" i="49"/>
  <c r="I39" i="49"/>
  <c r="I28" i="49"/>
  <c r="T52" i="49"/>
  <c r="I24" i="49"/>
  <c r="R36" i="49"/>
  <c r="F26" i="29"/>
  <c r="I25" i="49"/>
  <c r="T46" i="49"/>
  <c r="T59" i="49"/>
  <c r="S36" i="49"/>
  <c r="S60" i="49" s="1"/>
  <c r="D38" i="49"/>
  <c r="H87" i="29"/>
  <c r="J52" i="49"/>
  <c r="I44" i="49"/>
  <c r="Q36" i="49"/>
  <c r="T36" i="49"/>
  <c r="I51" i="49"/>
  <c r="I50" i="49"/>
  <c r="T38" i="49"/>
  <c r="F52" i="49"/>
  <c r="I47" i="49"/>
  <c r="I11" i="49"/>
  <c r="E36" i="49"/>
  <c r="I49" i="49"/>
  <c r="E46" i="49"/>
  <c r="I87" i="29"/>
  <c r="I42" i="49"/>
  <c r="I4" i="49"/>
  <c r="I7" i="49"/>
  <c r="F36" i="49"/>
  <c r="F77" i="29"/>
  <c r="H72" i="29"/>
  <c r="H71" i="29" s="1"/>
  <c r="E39" i="51"/>
  <c r="E16" i="51"/>
  <c r="E40" i="51"/>
  <c r="M17" i="49"/>
  <c r="G21" i="29"/>
  <c r="E24" i="51"/>
  <c r="C25" i="51"/>
  <c r="E15" i="51"/>
  <c r="M8" i="49"/>
  <c r="E38" i="51"/>
  <c r="E44" i="51"/>
  <c r="E14" i="51"/>
  <c r="E11" i="51"/>
  <c r="F90" i="29"/>
  <c r="E34" i="51"/>
  <c r="F89" i="29"/>
  <c r="E33" i="51"/>
  <c r="E13" i="51"/>
  <c r="G62" i="29"/>
  <c r="F64" i="29"/>
  <c r="E17" i="51"/>
  <c r="D41" i="51"/>
  <c r="C9" i="51"/>
  <c r="C20" i="51" s="1"/>
  <c r="J87" i="29"/>
  <c r="E35" i="51"/>
  <c r="E36" i="51"/>
  <c r="N87" i="29"/>
  <c r="H44" i="51"/>
  <c r="H32" i="51"/>
  <c r="G72" i="29"/>
  <c r="G71" i="29" s="1"/>
  <c r="F76" i="29"/>
  <c r="F88" i="29"/>
  <c r="K87" i="29"/>
  <c r="E32" i="51"/>
  <c r="C41" i="51"/>
  <c r="F91" i="29"/>
  <c r="L90" i="29"/>
  <c r="L89" i="29"/>
  <c r="F92" i="29"/>
  <c r="G87" i="29"/>
  <c r="L91" i="29"/>
  <c r="M87" i="29"/>
  <c r="L92" i="29"/>
  <c r="L22" i="59"/>
  <c r="K23" i="59"/>
  <c r="K62" i="59" s="1"/>
  <c r="K79" i="59" s="1"/>
  <c r="K97" i="59" s="1"/>
  <c r="K131" i="59" s="1"/>
  <c r="M18" i="49"/>
  <c r="M11" i="49"/>
  <c r="I58" i="49"/>
  <c r="M21" i="49"/>
  <c r="I34" i="49"/>
  <c r="M24" i="49"/>
  <c r="M12" i="49"/>
  <c r="M9" i="49"/>
  <c r="M26" i="49"/>
  <c r="M13" i="49"/>
  <c r="M4" i="49"/>
  <c r="H36" i="49"/>
  <c r="M16" i="49"/>
  <c r="M32" i="49"/>
  <c r="M15" i="49"/>
  <c r="M35" i="49"/>
  <c r="M29" i="49"/>
  <c r="M6" i="49"/>
  <c r="M20" i="49"/>
  <c r="M25" i="49"/>
  <c r="M7" i="49"/>
  <c r="M27" i="49"/>
  <c r="M30" i="49"/>
  <c r="M34" i="49"/>
  <c r="M23" i="49"/>
  <c r="M10" i="49"/>
  <c r="M5" i="49"/>
  <c r="K36" i="49"/>
  <c r="J36" i="49"/>
  <c r="L36" i="49"/>
  <c r="M33" i="49"/>
  <c r="AI127" i="29" l="1"/>
  <c r="AH127" i="29"/>
  <c r="AG127" i="29"/>
  <c r="U96" i="58"/>
  <c r="P50" i="51"/>
  <c r="Q46" i="51"/>
  <c r="Q48" i="51" s="1"/>
  <c r="P55" i="49"/>
  <c r="AD35" i="29"/>
  <c r="AE27" i="29"/>
  <c r="E26" i="58"/>
  <c r="Q26" i="51"/>
  <c r="Q28" i="51" s="1"/>
  <c r="O50" i="51"/>
  <c r="AD93" i="29"/>
  <c r="AE123" i="29"/>
  <c r="AE125" i="29" s="1"/>
  <c r="E55" i="58"/>
  <c r="AF115" i="29"/>
  <c r="C19" i="54"/>
  <c r="C31" i="56"/>
  <c r="Q31" i="56" s="1"/>
  <c r="C29" i="56"/>
  <c r="Q29" i="56" s="1"/>
  <c r="C12" i="54"/>
  <c r="C20" i="54"/>
  <c r="C30" i="56"/>
  <c r="C15" i="56"/>
  <c r="Q15" i="56" s="1"/>
  <c r="E37" i="58"/>
  <c r="P44" i="49"/>
  <c r="E51" i="58"/>
  <c r="E11" i="58"/>
  <c r="E13" i="58"/>
  <c r="E17" i="58"/>
  <c r="N9" i="51"/>
  <c r="N20" i="51" s="1"/>
  <c r="F46" i="51"/>
  <c r="F48" i="51" s="1"/>
  <c r="E39" i="58"/>
  <c r="E50" i="58"/>
  <c r="E48" i="58"/>
  <c r="P37" i="49"/>
  <c r="L8" i="29"/>
  <c r="L26" i="51"/>
  <c r="L28" i="51" s="1"/>
  <c r="N5" i="49"/>
  <c r="P5" i="49" s="1"/>
  <c r="Y35" i="29"/>
  <c r="Y27" i="29" s="1"/>
  <c r="G7" i="29"/>
  <c r="F7" i="29" s="1"/>
  <c r="M26" i="51"/>
  <c r="M28" i="51" s="1"/>
  <c r="F39" i="20"/>
  <c r="F42" i="20" s="1"/>
  <c r="N10" i="49"/>
  <c r="P10" i="49" s="1"/>
  <c r="P53" i="49"/>
  <c r="E15" i="58"/>
  <c r="I26" i="51"/>
  <c r="I28" i="51" s="1"/>
  <c r="K41" i="51"/>
  <c r="I46" i="51"/>
  <c r="I48" i="51" s="1"/>
  <c r="N27" i="29"/>
  <c r="N70" i="29" s="1"/>
  <c r="N79" i="29" s="1"/>
  <c r="N81" i="29" s="1"/>
  <c r="E10" i="59"/>
  <c r="E74" i="59"/>
  <c r="E70" i="59"/>
  <c r="E66" i="59"/>
  <c r="N32" i="49"/>
  <c r="P32" i="49" s="1"/>
  <c r="N48" i="49"/>
  <c r="N33" i="49"/>
  <c r="P33" i="49" s="1"/>
  <c r="N44" i="49"/>
  <c r="W37" i="49"/>
  <c r="W38" i="49" s="1"/>
  <c r="P49" i="49"/>
  <c r="N40" i="49"/>
  <c r="I12" i="17"/>
  <c r="C25" i="54"/>
  <c r="C11" i="56"/>
  <c r="Q11" i="56" s="1"/>
  <c r="N27" i="49"/>
  <c r="P27" i="49" s="1"/>
  <c r="N9" i="49"/>
  <c r="P9" i="49" s="1"/>
  <c r="T27" i="29"/>
  <c r="T70" i="29" s="1"/>
  <c r="T79" i="29" s="1"/>
  <c r="T81" i="29" s="1"/>
  <c r="M46" i="51"/>
  <c r="M48" i="51" s="1"/>
  <c r="Q30" i="56"/>
  <c r="N7" i="49"/>
  <c r="P7" i="49" s="1"/>
  <c r="N41" i="49"/>
  <c r="P54" i="49"/>
  <c r="M20" i="56"/>
  <c r="I20" i="56"/>
  <c r="O93" i="29"/>
  <c r="O115" i="29" s="1"/>
  <c r="O123" i="29" s="1"/>
  <c r="O125" i="29" s="1"/>
  <c r="J26" i="51"/>
  <c r="J28" i="51" s="1"/>
  <c r="J46" i="51"/>
  <c r="J48" i="51" s="1"/>
  <c r="U27" i="29"/>
  <c r="U70" i="29" s="1"/>
  <c r="U79" i="29" s="1"/>
  <c r="U81" i="29" s="1"/>
  <c r="R108" i="29"/>
  <c r="N45" i="51"/>
  <c r="X45" i="29"/>
  <c r="Y93" i="29"/>
  <c r="Y115" i="29" s="1"/>
  <c r="Y123" i="29" s="1"/>
  <c r="Y125" i="29" s="1"/>
  <c r="U52" i="49"/>
  <c r="S7" i="29"/>
  <c r="R7" i="29" s="1"/>
  <c r="C26" i="54"/>
  <c r="N6" i="49"/>
  <c r="P6" i="49" s="1"/>
  <c r="N4" i="49"/>
  <c r="P4" i="49" s="1"/>
  <c r="N30" i="49"/>
  <c r="P30" i="49" s="1"/>
  <c r="C46" i="51"/>
  <c r="C48" i="51" s="1"/>
  <c r="G35" i="56"/>
  <c r="D35" i="56"/>
  <c r="H60" i="49"/>
  <c r="Q60" i="49"/>
  <c r="O20" i="56"/>
  <c r="G20" i="56"/>
  <c r="F26" i="51"/>
  <c r="F28" i="51" s="1"/>
  <c r="L103" i="29"/>
  <c r="Q8" i="58"/>
  <c r="E8" i="58" s="1"/>
  <c r="U93" i="29"/>
  <c r="U115" i="29" s="1"/>
  <c r="U123" i="29" s="1"/>
  <c r="U125" i="29" s="1"/>
  <c r="E47" i="58"/>
  <c r="C24" i="56"/>
  <c r="Q24" i="56" s="1"/>
  <c r="C20" i="17"/>
  <c r="N23" i="49"/>
  <c r="P23" i="49" s="1"/>
  <c r="N14" i="49"/>
  <c r="P14" i="49" s="1"/>
  <c r="N29" i="49"/>
  <c r="P29" i="49" s="1"/>
  <c r="E22" i="58"/>
  <c r="X31" i="29"/>
  <c r="I36" i="49"/>
  <c r="U59" i="49"/>
  <c r="H45" i="51"/>
  <c r="E45" i="58"/>
  <c r="P40" i="49"/>
  <c r="N24" i="49"/>
  <c r="P24" i="49" s="1"/>
  <c r="N31" i="49"/>
  <c r="P31" i="49" s="1"/>
  <c r="N56" i="49"/>
  <c r="E28" i="58"/>
  <c r="W53" i="49"/>
  <c r="W59" i="49" s="1"/>
  <c r="D60" i="49"/>
  <c r="P47" i="49"/>
  <c r="I27" i="29"/>
  <c r="I70" i="29" s="1"/>
  <c r="I79" i="29" s="1"/>
  <c r="I81" i="29" s="1"/>
  <c r="N51" i="49"/>
  <c r="K93" i="29"/>
  <c r="K115" i="29" s="1"/>
  <c r="K123" i="29" s="1"/>
  <c r="K125" i="29" s="1"/>
  <c r="H93" i="29"/>
  <c r="H115" i="29" s="1"/>
  <c r="H123" i="29" s="1"/>
  <c r="H125" i="29" s="1"/>
  <c r="E20" i="56"/>
  <c r="M35" i="29"/>
  <c r="M27" i="29" s="1"/>
  <c r="M70" i="29" s="1"/>
  <c r="M79" i="29" s="1"/>
  <c r="M81" i="29" s="1"/>
  <c r="N21" i="49"/>
  <c r="P21" i="49" s="1"/>
  <c r="F21" i="29"/>
  <c r="C24" i="54"/>
  <c r="N17" i="49"/>
  <c r="P17" i="49" s="1"/>
  <c r="P50" i="49"/>
  <c r="I46" i="49"/>
  <c r="N22" i="49"/>
  <c r="P22" i="49" s="1"/>
  <c r="N54" i="49"/>
  <c r="H9" i="51"/>
  <c r="H20" i="51" s="1"/>
  <c r="N93" i="29"/>
  <c r="N115" i="29" s="1"/>
  <c r="R103" i="29"/>
  <c r="E32" i="58"/>
  <c r="E30" i="58"/>
  <c r="E29" i="58"/>
  <c r="E36" i="59"/>
  <c r="E52" i="59"/>
  <c r="E20" i="58"/>
  <c r="E10" i="58"/>
  <c r="E12" i="58"/>
  <c r="U18" i="58"/>
  <c r="U43" i="58" s="1"/>
  <c r="U57" i="58" s="1"/>
  <c r="U68" i="58" s="1"/>
  <c r="U89" i="58" s="1"/>
  <c r="E15" i="59"/>
  <c r="K9" i="51"/>
  <c r="K20" i="51" s="1"/>
  <c r="K45" i="51"/>
  <c r="R21" i="29"/>
  <c r="R31" i="29"/>
  <c r="E31" i="58"/>
  <c r="E51" i="59"/>
  <c r="AA93" i="29"/>
  <c r="AA115" i="29" s="1"/>
  <c r="AA123" i="29" s="1"/>
  <c r="AA125" i="29" s="1"/>
  <c r="E39" i="20"/>
  <c r="E42" i="20" s="1"/>
  <c r="C21" i="54"/>
  <c r="C25" i="56"/>
  <c r="Q25" i="56" s="1"/>
  <c r="J93" i="29"/>
  <c r="J115" i="29" s="1"/>
  <c r="J123" i="29" s="1"/>
  <c r="J125" i="29" s="1"/>
  <c r="F43" i="58"/>
  <c r="F57" i="58" s="1"/>
  <c r="F68" i="58" s="1"/>
  <c r="F89" i="58" s="1"/>
  <c r="F96" i="58" s="1"/>
  <c r="Q96" i="58" s="1"/>
  <c r="V60" i="49"/>
  <c r="R72" i="29"/>
  <c r="R71" i="29" s="1"/>
  <c r="N37" i="49"/>
  <c r="R117" i="29"/>
  <c r="L60" i="49"/>
  <c r="N34" i="49"/>
  <c r="P34" i="49" s="1"/>
  <c r="F60" i="49"/>
  <c r="N11" i="49"/>
  <c r="P11" i="49" s="1"/>
  <c r="N26" i="49"/>
  <c r="P26" i="49" s="1"/>
  <c r="I38" i="49"/>
  <c r="N38" i="49" s="1"/>
  <c r="L117" i="29"/>
  <c r="J60" i="49"/>
  <c r="N13" i="49"/>
  <c r="P13" i="49" s="1"/>
  <c r="C11" i="54"/>
  <c r="P51" i="49"/>
  <c r="W46" i="49"/>
  <c r="W52" i="49"/>
  <c r="D32" i="54"/>
  <c r="E35" i="56"/>
  <c r="M35" i="56"/>
  <c r="P33" i="56"/>
  <c r="N19" i="49"/>
  <c r="P19" i="49" s="1"/>
  <c r="N49" i="49"/>
  <c r="D26" i="51"/>
  <c r="D28" i="51" s="1"/>
  <c r="C42" i="20"/>
  <c r="G60" i="49"/>
  <c r="K20" i="56"/>
  <c r="R43" i="29"/>
  <c r="E42" i="58"/>
  <c r="E27" i="58"/>
  <c r="E24" i="58"/>
  <c r="X43" i="29"/>
  <c r="AC27" i="29"/>
  <c r="AC70" i="29" s="1"/>
  <c r="AC79" i="29" s="1"/>
  <c r="AC81" i="29" s="1"/>
  <c r="E69" i="59"/>
  <c r="N18" i="49"/>
  <c r="P18" i="49" s="1"/>
  <c r="C26" i="51"/>
  <c r="N42" i="49"/>
  <c r="N20" i="49"/>
  <c r="P20" i="49" s="1"/>
  <c r="E9" i="51"/>
  <c r="F62" i="29"/>
  <c r="D13" i="8"/>
  <c r="D18" i="8" s="1"/>
  <c r="F35" i="56"/>
  <c r="J35" i="56"/>
  <c r="N35" i="56"/>
  <c r="N20" i="56"/>
  <c r="L45" i="29"/>
  <c r="R62" i="29"/>
  <c r="E23" i="58"/>
  <c r="Z27" i="29"/>
  <c r="Z70" i="29" s="1"/>
  <c r="Z79" i="29" s="1"/>
  <c r="Z81" i="29" s="1"/>
  <c r="H25" i="51"/>
  <c r="Q93" i="29"/>
  <c r="Q115" i="29" s="1"/>
  <c r="Q123" i="29" s="1"/>
  <c r="Q125" i="29" s="1"/>
  <c r="D39" i="20"/>
  <c r="D42" i="20" s="1"/>
  <c r="E19" i="58"/>
  <c r="N50" i="49"/>
  <c r="E32" i="54"/>
  <c r="N12" i="49"/>
  <c r="P12" i="49" s="1"/>
  <c r="T60" i="49"/>
  <c r="W36" i="49"/>
  <c r="C27" i="56"/>
  <c r="Q27" i="56" s="1"/>
  <c r="C23" i="54"/>
  <c r="E25" i="51"/>
  <c r="E20" i="17"/>
  <c r="N55" i="49"/>
  <c r="F108" i="29"/>
  <c r="F45" i="29"/>
  <c r="F31" i="29"/>
  <c r="E45" i="51"/>
  <c r="M52" i="49"/>
  <c r="G18" i="17"/>
  <c r="P48" i="49"/>
  <c r="P42" i="49"/>
  <c r="U36" i="49"/>
  <c r="M59" i="49"/>
  <c r="U46" i="49"/>
  <c r="F117" i="29"/>
  <c r="G16" i="17"/>
  <c r="N15" i="49"/>
  <c r="P15" i="49" s="1"/>
  <c r="N28" i="49"/>
  <c r="P28" i="49" s="1"/>
  <c r="I59" i="49"/>
  <c r="L20" i="56"/>
  <c r="O27" i="29"/>
  <c r="O70" i="29" s="1"/>
  <c r="O79" i="29" s="1"/>
  <c r="O81" i="29" s="1"/>
  <c r="O127" i="29" s="1"/>
  <c r="N35" i="49"/>
  <c r="P35" i="49" s="1"/>
  <c r="N47" i="49"/>
  <c r="F116" i="29"/>
  <c r="P28" i="56"/>
  <c r="K35" i="56"/>
  <c r="O35" i="56"/>
  <c r="G26" i="51"/>
  <c r="G28" i="51" s="1"/>
  <c r="K60" i="49"/>
  <c r="N16" i="49"/>
  <c r="P16" i="49" s="1"/>
  <c r="N25" i="49"/>
  <c r="P25" i="49" s="1"/>
  <c r="P41" i="49"/>
  <c r="I52" i="49"/>
  <c r="K27" i="29"/>
  <c r="K70" i="29" s="1"/>
  <c r="P39" i="49"/>
  <c r="N58" i="49"/>
  <c r="F103" i="29"/>
  <c r="F32" i="54"/>
  <c r="Q12" i="56"/>
  <c r="J20" i="56"/>
  <c r="F20" i="56"/>
  <c r="N25" i="51"/>
  <c r="L46" i="51"/>
  <c r="L48" i="51" s="1"/>
  <c r="N41" i="51"/>
  <c r="L108" i="29"/>
  <c r="L116" i="29"/>
  <c r="K25" i="51"/>
  <c r="E41" i="58"/>
  <c r="X21" i="29"/>
  <c r="E44" i="58"/>
  <c r="E76" i="59"/>
  <c r="E71" i="59"/>
  <c r="H20" i="56"/>
  <c r="P27" i="29"/>
  <c r="P70" i="29" s="1"/>
  <c r="P79" i="29" s="1"/>
  <c r="P81" i="29" s="1"/>
  <c r="Q27" i="29"/>
  <c r="Q70" i="29" s="1"/>
  <c r="Q79" i="29" s="1"/>
  <c r="Q81" i="29" s="1"/>
  <c r="Q127" i="29" s="1"/>
  <c r="L43" i="29"/>
  <c r="E9" i="58"/>
  <c r="R116" i="29"/>
  <c r="X87" i="29"/>
  <c r="N53" i="49"/>
  <c r="P56" i="49"/>
  <c r="L57" i="29"/>
  <c r="L65" i="29"/>
  <c r="E19" i="59"/>
  <c r="R57" i="29"/>
  <c r="R65" i="29"/>
  <c r="T93" i="29"/>
  <c r="S93" i="29"/>
  <c r="S115" i="29" s="1"/>
  <c r="S123" i="29" s="1"/>
  <c r="S125" i="29" s="1"/>
  <c r="W93" i="29"/>
  <c r="W115" i="29" s="1"/>
  <c r="W123" i="29" s="1"/>
  <c r="W125" i="29" s="1"/>
  <c r="E35" i="58"/>
  <c r="E25" i="59"/>
  <c r="E37" i="59"/>
  <c r="E31" i="59"/>
  <c r="E43" i="59"/>
  <c r="X57" i="29"/>
  <c r="C8" i="7"/>
  <c r="F8" i="7"/>
  <c r="D52" i="7"/>
  <c r="E8" i="7"/>
  <c r="E52" i="7"/>
  <c r="F52" i="7"/>
  <c r="C52" i="7"/>
  <c r="D8" i="7"/>
  <c r="E32" i="59"/>
  <c r="E53" i="59"/>
  <c r="E42" i="59"/>
  <c r="E28" i="59"/>
  <c r="E34" i="59"/>
  <c r="E49" i="59"/>
  <c r="E54" i="59"/>
  <c r="E77" i="59"/>
  <c r="E20" i="59"/>
  <c r="E17" i="59"/>
  <c r="E47" i="59"/>
  <c r="E55" i="59"/>
  <c r="E59" i="59"/>
  <c r="E7" i="59"/>
  <c r="E72" i="59"/>
  <c r="E67" i="59"/>
  <c r="E40" i="59"/>
  <c r="E30" i="59"/>
  <c r="E29" i="59"/>
  <c r="E27" i="59"/>
  <c r="E26" i="59"/>
  <c r="E33" i="59"/>
  <c r="E46" i="59"/>
  <c r="E50" i="59"/>
  <c r="E39" i="59"/>
  <c r="E75" i="59"/>
  <c r="E68" i="59"/>
  <c r="E63" i="59"/>
  <c r="E64" i="59"/>
  <c r="E14" i="59"/>
  <c r="E21" i="59"/>
  <c r="E13" i="59"/>
  <c r="E41" i="59"/>
  <c r="E22" i="59"/>
  <c r="E5" i="59"/>
  <c r="E8" i="59"/>
  <c r="E12" i="59"/>
  <c r="E16" i="59"/>
  <c r="E35" i="59"/>
  <c r="E24" i="59"/>
  <c r="E58" i="59"/>
  <c r="E60" i="59"/>
  <c r="E73" i="59"/>
  <c r="E65" i="59"/>
  <c r="E18" i="59"/>
  <c r="E6" i="59"/>
  <c r="E44" i="59"/>
  <c r="E48" i="59"/>
  <c r="E56" i="59"/>
  <c r="E6" i="58"/>
  <c r="E21" i="58"/>
  <c r="E25" i="58"/>
  <c r="E46" i="58"/>
  <c r="E16" i="58"/>
  <c r="E33" i="58"/>
  <c r="E34" i="58"/>
  <c r="R95" i="29"/>
  <c r="L72" i="29"/>
  <c r="L71" i="29" s="1"/>
  <c r="H27" i="29"/>
  <c r="H70" i="29" s="1"/>
  <c r="H79" i="29" s="1"/>
  <c r="H81" i="29" s="1"/>
  <c r="L7" i="29"/>
  <c r="L31" i="29"/>
  <c r="R45" i="29"/>
  <c r="AA27" i="29"/>
  <c r="AA70" i="29" s="1"/>
  <c r="AA79" i="29" s="1"/>
  <c r="AA81" i="29" s="1"/>
  <c r="X65" i="29"/>
  <c r="X95" i="29"/>
  <c r="Y7" i="29"/>
  <c r="L95" i="29"/>
  <c r="L38" i="29"/>
  <c r="AB27" i="29"/>
  <c r="AB70" i="29" s="1"/>
  <c r="AB79" i="29" s="1"/>
  <c r="AB81" i="29" s="1"/>
  <c r="X62" i="29"/>
  <c r="AC93" i="29"/>
  <c r="AC115" i="29" s="1"/>
  <c r="AC123" i="29" s="1"/>
  <c r="AC125" i="29" s="1"/>
  <c r="X116" i="29"/>
  <c r="I93" i="29"/>
  <c r="I115" i="29" s="1"/>
  <c r="I123" i="29" s="1"/>
  <c r="I125" i="29" s="1"/>
  <c r="X72" i="29"/>
  <c r="X71" i="29" s="1"/>
  <c r="P93" i="29"/>
  <c r="P115" i="29" s="1"/>
  <c r="P123" i="29" s="1"/>
  <c r="P125" i="29" s="1"/>
  <c r="F87" i="29"/>
  <c r="L62" i="29"/>
  <c r="M93" i="29"/>
  <c r="M115" i="29" s="1"/>
  <c r="M123" i="29" s="1"/>
  <c r="M125" i="29" s="1"/>
  <c r="V93" i="29"/>
  <c r="V115" i="29" s="1"/>
  <c r="V123" i="29" s="1"/>
  <c r="V125" i="29" s="1"/>
  <c r="X117" i="29"/>
  <c r="E36" i="58"/>
  <c r="E38" i="58"/>
  <c r="C14" i="56"/>
  <c r="E14" i="58"/>
  <c r="U23" i="59"/>
  <c r="U62" i="59" s="1"/>
  <c r="U79" i="59" s="1"/>
  <c r="U97" i="59" s="1"/>
  <c r="U131" i="59" s="1"/>
  <c r="E9" i="59"/>
  <c r="E41" i="51"/>
  <c r="D46" i="51"/>
  <c r="D48" i="51" s="1"/>
  <c r="L23" i="59"/>
  <c r="L62" i="59" s="1"/>
  <c r="L79" i="59" s="1"/>
  <c r="L97" i="59" s="1"/>
  <c r="L131" i="59" s="1"/>
  <c r="E11" i="59"/>
  <c r="AB93" i="29"/>
  <c r="AB115" i="29" s="1"/>
  <c r="AB123" i="29" s="1"/>
  <c r="AB125" i="29" s="1"/>
  <c r="X108" i="29"/>
  <c r="K71" i="29"/>
  <c r="F72" i="29"/>
  <c r="F71" i="29" s="1"/>
  <c r="C26" i="56"/>
  <c r="Q26" i="56" s="1"/>
  <c r="C22" i="54"/>
  <c r="C16" i="56"/>
  <c r="Q16" i="56" s="1"/>
  <c r="C13" i="54"/>
  <c r="P45" i="49"/>
  <c r="N45" i="49"/>
  <c r="D20" i="56"/>
  <c r="P13" i="56"/>
  <c r="C8" i="54"/>
  <c r="C9" i="56"/>
  <c r="Q9" i="56" s="1"/>
  <c r="C9" i="54"/>
  <c r="P43" i="49"/>
  <c r="N43" i="49"/>
  <c r="G93" i="29"/>
  <c r="F95" i="29"/>
  <c r="X103" i="29"/>
  <c r="M36" i="49"/>
  <c r="Z93" i="29"/>
  <c r="Z115" i="29" s="1"/>
  <c r="Z123" i="29" s="1"/>
  <c r="Z125" i="29" s="1"/>
  <c r="E38" i="59"/>
  <c r="R23" i="59"/>
  <c r="R62" i="59" s="1"/>
  <c r="R79" i="59" s="1"/>
  <c r="R97" i="59" s="1"/>
  <c r="R131" i="59" s="1"/>
  <c r="N39" i="49"/>
  <c r="C23" i="56"/>
  <c r="L87" i="29"/>
  <c r="C10" i="54"/>
  <c r="C10" i="56"/>
  <c r="Q10" i="56" s="1"/>
  <c r="N8" i="49"/>
  <c r="P8" i="49" s="1"/>
  <c r="F65" i="29"/>
  <c r="F57" i="29"/>
  <c r="J27" i="29"/>
  <c r="J70" i="29" s="1"/>
  <c r="J79" i="29" s="1"/>
  <c r="J81" i="29" s="1"/>
  <c r="F43" i="29"/>
  <c r="P57" i="49"/>
  <c r="N57" i="49"/>
  <c r="R87" i="29"/>
  <c r="M46" i="49"/>
  <c r="C32" i="56"/>
  <c r="Q32" i="56" s="1"/>
  <c r="C27" i="54"/>
  <c r="H35" i="56"/>
  <c r="G46" i="51"/>
  <c r="G48" i="51" s="1"/>
  <c r="H41" i="51"/>
  <c r="R60" i="49"/>
  <c r="P18" i="56"/>
  <c r="P58" i="49"/>
  <c r="E60" i="49"/>
  <c r="G35" i="29"/>
  <c r="I35" i="56"/>
  <c r="L35" i="56"/>
  <c r="Q17" i="56"/>
  <c r="L21" i="29"/>
  <c r="W27" i="29"/>
  <c r="W70" i="29" s="1"/>
  <c r="W79" i="29" s="1"/>
  <c r="W81" i="29" s="1"/>
  <c r="E57" i="59"/>
  <c r="E78" i="59"/>
  <c r="S35" i="29"/>
  <c r="E45" i="59"/>
  <c r="V27" i="29"/>
  <c r="V70" i="29" s="1"/>
  <c r="V79" i="29" s="1"/>
  <c r="V81" i="29" s="1"/>
  <c r="E61" i="59"/>
  <c r="E49" i="58"/>
  <c r="W127" i="29" l="1"/>
  <c r="H127" i="29"/>
  <c r="V127" i="29"/>
  <c r="M127" i="29"/>
  <c r="I127" i="29"/>
  <c r="Z127" i="29"/>
  <c r="AC127" i="29"/>
  <c r="J127" i="29"/>
  <c r="AA127" i="29"/>
  <c r="P127" i="29"/>
  <c r="AB127" i="29"/>
  <c r="E96" i="58"/>
  <c r="U127" i="29"/>
  <c r="Q50" i="51"/>
  <c r="AE70" i="29"/>
  <c r="AE79" i="29" s="1"/>
  <c r="AE81" i="29" s="1"/>
  <c r="AE127" i="29" s="1"/>
  <c r="AD27" i="29"/>
  <c r="AD70" i="29" s="1"/>
  <c r="AD79" i="29" s="1"/>
  <c r="AD81" i="29" s="1"/>
  <c r="AF123" i="29"/>
  <c r="AD115" i="29"/>
  <c r="C29" i="54"/>
  <c r="C8" i="56"/>
  <c r="Q8" i="56" s="1"/>
  <c r="C15" i="54"/>
  <c r="F50" i="51"/>
  <c r="I50" i="51"/>
  <c r="Y70" i="29"/>
  <c r="Y79" i="29" s="1"/>
  <c r="Y81" i="29" s="1"/>
  <c r="Y127" i="29" s="1"/>
  <c r="X35" i="29"/>
  <c r="K46" i="51"/>
  <c r="K48" i="51" s="1"/>
  <c r="N46" i="51"/>
  <c r="N48" i="51" s="1"/>
  <c r="N26" i="51"/>
  <c r="N28" i="51" s="1"/>
  <c r="K26" i="51"/>
  <c r="K28" i="51" s="1"/>
  <c r="L35" i="29"/>
  <c r="M50" i="51"/>
  <c r="C34" i="56"/>
  <c r="Q34" i="56" s="1"/>
  <c r="J50" i="51"/>
  <c r="F7" i="7"/>
  <c r="F72" i="7" s="1"/>
  <c r="F79" i="7" s="1"/>
  <c r="F82" i="7" s="1"/>
  <c r="G50" i="51"/>
  <c r="D37" i="56"/>
  <c r="E37" i="56" s="1"/>
  <c r="F37" i="56" s="1"/>
  <c r="G37" i="56" s="1"/>
  <c r="H37" i="56" s="1"/>
  <c r="I37" i="56" s="1"/>
  <c r="J37" i="56" s="1"/>
  <c r="K37" i="56" s="1"/>
  <c r="L37" i="56" s="1"/>
  <c r="M37" i="56" s="1"/>
  <c r="N37" i="56" s="1"/>
  <c r="O37" i="56" s="1"/>
  <c r="D50" i="51"/>
  <c r="Q18" i="58"/>
  <c r="Q43" i="58" s="1"/>
  <c r="Q57" i="58" s="1"/>
  <c r="Q68" i="58" s="1"/>
  <c r="Q89" i="58" s="1"/>
  <c r="M61" i="49"/>
  <c r="H46" i="51"/>
  <c r="H48" i="51" s="1"/>
  <c r="E18" i="58"/>
  <c r="E43" i="58" s="1"/>
  <c r="E57" i="58" s="1"/>
  <c r="E68" i="58" s="1"/>
  <c r="E89" i="58" s="1"/>
  <c r="C7" i="7"/>
  <c r="C72" i="7" s="1"/>
  <c r="C79" i="7" s="1"/>
  <c r="C82" i="7" s="1"/>
  <c r="N59" i="49"/>
  <c r="U60" i="49"/>
  <c r="N46" i="49"/>
  <c r="K79" i="29"/>
  <c r="K81" i="29" s="1"/>
  <c r="K127" i="29" s="1"/>
  <c r="P38" i="49"/>
  <c r="X7" i="29"/>
  <c r="C28" i="51"/>
  <c r="C50" i="51" s="1"/>
  <c r="E26" i="51"/>
  <c r="E28" i="51" s="1"/>
  <c r="E46" i="51"/>
  <c r="E48" i="51" s="1"/>
  <c r="R93" i="29"/>
  <c r="P59" i="49"/>
  <c r="X59" i="49" s="1"/>
  <c r="W60" i="49"/>
  <c r="E20" i="51"/>
  <c r="L50" i="51"/>
  <c r="P35" i="56"/>
  <c r="C28" i="54"/>
  <c r="P46" i="49"/>
  <c r="X46" i="49" s="1"/>
  <c r="H26" i="51"/>
  <c r="H28" i="51" s="1"/>
  <c r="C7" i="54"/>
  <c r="C14" i="54" s="1"/>
  <c r="T115" i="29"/>
  <c r="C19" i="56"/>
  <c r="Q19" i="56" s="1"/>
  <c r="L27" i="29"/>
  <c r="L70" i="29" s="1"/>
  <c r="L79" i="29" s="1"/>
  <c r="L81" i="29" s="1"/>
  <c r="N52" i="49"/>
  <c r="P52" i="49"/>
  <c r="X52" i="49" s="1"/>
  <c r="N36" i="49"/>
  <c r="X27" i="29"/>
  <c r="I60" i="49"/>
  <c r="D7" i="7"/>
  <c r="D72" i="7" s="1"/>
  <c r="D79" i="7" s="1"/>
  <c r="D82" i="7" s="1"/>
  <c r="G20" i="17"/>
  <c r="E7" i="7"/>
  <c r="E72" i="7" s="1"/>
  <c r="E79" i="7" s="1"/>
  <c r="E82" i="7" s="1"/>
  <c r="E23" i="59"/>
  <c r="E62" i="59" s="1"/>
  <c r="E79" i="59" s="1"/>
  <c r="L93" i="29"/>
  <c r="C18" i="56"/>
  <c r="Q18" i="56" s="1"/>
  <c r="Q14" i="56"/>
  <c r="Q23" i="56"/>
  <c r="C28" i="56"/>
  <c r="X93" i="29"/>
  <c r="G27" i="29"/>
  <c r="F35" i="29"/>
  <c r="N123" i="29"/>
  <c r="L115" i="29"/>
  <c r="M60" i="49"/>
  <c r="G115" i="29"/>
  <c r="F93" i="29"/>
  <c r="P20" i="56"/>
  <c r="X123" i="29"/>
  <c r="X125" i="29" s="1"/>
  <c r="R35" i="29"/>
  <c r="S27" i="29"/>
  <c r="C33" i="56"/>
  <c r="Q33" i="56" s="1"/>
  <c r="X115" i="29"/>
  <c r="P36" i="49"/>
  <c r="C13" i="56" l="1"/>
  <c r="Q13" i="56" s="1"/>
  <c r="C16" i="54"/>
  <c r="C30" i="54"/>
  <c r="E97" i="59"/>
  <c r="E131" i="59" s="1"/>
  <c r="AF125" i="29"/>
  <c r="AF127" i="29" s="1"/>
  <c r="AD123" i="29"/>
  <c r="AD125" i="29" s="1"/>
  <c r="AD127" i="29" s="1"/>
  <c r="K50" i="51"/>
  <c r="N50" i="51"/>
  <c r="H50" i="51"/>
  <c r="X70" i="29"/>
  <c r="X79" i="29" s="1"/>
  <c r="X81" i="29" s="1"/>
  <c r="X127" i="29" s="1"/>
  <c r="P37" i="56"/>
  <c r="X60" i="49"/>
  <c r="E50" i="51"/>
  <c r="N60" i="49"/>
  <c r="P60" i="49"/>
  <c r="W61" i="49" s="1"/>
  <c r="T123" i="29"/>
  <c r="R115" i="29"/>
  <c r="R27" i="29"/>
  <c r="R70" i="29" s="1"/>
  <c r="R79" i="29" s="1"/>
  <c r="R81" i="29" s="1"/>
  <c r="S70" i="29"/>
  <c r="S79" i="29" s="1"/>
  <c r="S81" i="29" s="1"/>
  <c r="S127" i="29" s="1"/>
  <c r="F115" i="29"/>
  <c r="G123" i="29"/>
  <c r="N125" i="29"/>
  <c r="N127" i="29" s="1"/>
  <c r="L123" i="29"/>
  <c r="L125" i="29" s="1"/>
  <c r="L127" i="29" s="1"/>
  <c r="F27" i="29"/>
  <c r="F70" i="29" s="1"/>
  <c r="F79" i="29" s="1"/>
  <c r="F81" i="29" s="1"/>
  <c r="G70" i="29"/>
  <c r="G79" i="29" s="1"/>
  <c r="G81" i="29" s="1"/>
  <c r="Q28" i="56"/>
  <c r="C35" i="56"/>
  <c r="Q35" i="56" s="1"/>
  <c r="C20" i="56" l="1"/>
  <c r="C37" i="56" s="1"/>
  <c r="Q37" i="56" s="1"/>
  <c r="C32" i="54"/>
  <c r="T125" i="29"/>
  <c r="T127" i="29" s="1"/>
  <c r="R123" i="29"/>
  <c r="R125" i="29" s="1"/>
  <c r="R127" i="29" s="1"/>
  <c r="F123" i="29"/>
  <c r="F125" i="29" s="1"/>
  <c r="F127" i="29" s="1"/>
  <c r="G125" i="29"/>
  <c r="G127" i="29" s="1"/>
  <c r="Q20" i="56" l="1"/>
  <c r="G133" i="59"/>
  <c r="G131" i="59"/>
  <c r="W9" i="35"/>
  <c r="AE9" i="35" s="1"/>
  <c r="W64" i="35"/>
  <c r="W43" i="35" l="1"/>
  <c r="AE43" i="35" s="1"/>
</calcChain>
</file>

<file path=xl/sharedStrings.xml><?xml version="1.0" encoding="utf-8"?>
<sst xmlns="http://schemas.openxmlformats.org/spreadsheetml/2006/main" count="4621" uniqueCount="1972">
  <si>
    <t>Termőföld bérbeadásából származó jöv.utáni SZJA</t>
  </si>
  <si>
    <t>építményadó</t>
  </si>
  <si>
    <t>Gépjárműadó</t>
  </si>
  <si>
    <t>Idegenforgalmi adó tartózkodás utáni</t>
  </si>
  <si>
    <t>Idegenforgalmi adó épület utáni</t>
  </si>
  <si>
    <t>Pótlék, bírság, talajterhelési díj</t>
  </si>
  <si>
    <t>Kiszámlázott általános forgalmi adó</t>
  </si>
  <si>
    <t>Általános forgalmi adó visszatérítése</t>
  </si>
  <si>
    <t>Kamatbevételek</t>
  </si>
  <si>
    <t>Egyéb pénzügyi műveletek</t>
  </si>
  <si>
    <t>Biztosító által fizetett kártérítés</t>
  </si>
  <si>
    <t>Egyéb működési bevételek</t>
  </si>
  <si>
    <t>Egyéb működési célú átvett pénzeszközök</t>
  </si>
  <si>
    <t>Korrekció kp-ii irányítószervi tám miatt műk-re</t>
  </si>
  <si>
    <t>Mc tám, kölcsönök visszatérülése ÁHK</t>
  </si>
  <si>
    <t xml:space="preserve">FINANSZÍROZÁSI KIADÁSOK </t>
  </si>
  <si>
    <t xml:space="preserve">BEVÉTELEK ÖSSZESEN: </t>
  </si>
  <si>
    <t>BEVÉTELEK MINDÖSSZESEN</t>
  </si>
  <si>
    <t xml:space="preserve">KIADÁSOK ÖSSZESEN: </t>
  </si>
  <si>
    <t xml:space="preserve">MŰKÖDÉSI BEVÉTELEK </t>
  </si>
  <si>
    <t>FELHALMOZÁSI BEVÉTELEK</t>
  </si>
  <si>
    <t xml:space="preserve">MŰKÖDÉSI KIADÁSOK </t>
  </si>
  <si>
    <t>Korrekció központi, irányító szervi támogatás működésre</t>
  </si>
  <si>
    <t>Korrekció központi, irányító szervi tám. miatt felhalmozásra</t>
  </si>
  <si>
    <t>Maradvány igénybevétele korrekció felhalmozásra</t>
  </si>
  <si>
    <t xml:space="preserve">Járulék </t>
  </si>
  <si>
    <t>Intézmény finanszírozás  (-)</t>
  </si>
  <si>
    <t>Korrekció központi irányítószervi tám. miatt</t>
  </si>
  <si>
    <t>Államháztartáson belüli megelőlegezés korrekció</t>
  </si>
  <si>
    <t xml:space="preserve">Önkormányzatok működési támogatásai </t>
  </si>
  <si>
    <t xml:space="preserve">Köztemető fennt. és műk      </t>
  </si>
  <si>
    <t xml:space="preserve">Települési hulladék kezelés </t>
  </si>
  <si>
    <t>Televízióműsor szolgáltatás</t>
  </si>
  <si>
    <t>Zöldterület kezelés</t>
  </si>
  <si>
    <t>Önkormányzati jogalkotás</t>
  </si>
  <si>
    <t>Közvilágítás</t>
  </si>
  <si>
    <t xml:space="preserve">Városgazdálkodás </t>
  </si>
  <si>
    <t xml:space="preserve">Közcélú foglalkoztatás </t>
  </si>
  <si>
    <t>Idősek nappali ellátása</t>
  </si>
  <si>
    <t xml:space="preserve">Demens ellátás </t>
  </si>
  <si>
    <t>Szociális étkezés</t>
  </si>
  <si>
    <t xml:space="preserve">Házigondozás </t>
  </si>
  <si>
    <t>Tanyagondnoki szolg.</t>
  </si>
  <si>
    <t>Könyvtár áll. Gy.</t>
  </si>
  <si>
    <t>Könyvtári szolg.</t>
  </si>
  <si>
    <t>Közművelődési tev.</t>
  </si>
  <si>
    <t>Sportcsarnok</t>
  </si>
  <si>
    <t>Mozi</t>
  </si>
  <si>
    <t xml:space="preserve">Óvodai étkezés </t>
  </si>
  <si>
    <t>Sajátos nevelésű</t>
  </si>
  <si>
    <t>Bölcsődei étkeztetés</t>
  </si>
  <si>
    <t>Szociális feladatok ellátása</t>
  </si>
  <si>
    <t>Kormányzati funkció kód</t>
  </si>
  <si>
    <t>Kormányzati funkció kód megnevezése</t>
  </si>
  <si>
    <t>Felhalm. kiadások összesen</t>
  </si>
  <si>
    <t>011130</t>
  </si>
  <si>
    <t>082042</t>
  </si>
  <si>
    <t>082044</t>
  </si>
  <si>
    <t>082092</t>
  </si>
  <si>
    <t>81030</t>
  </si>
  <si>
    <t>086090</t>
  </si>
  <si>
    <t>096010</t>
  </si>
  <si>
    <t>091120</t>
  </si>
  <si>
    <t>091110</t>
  </si>
  <si>
    <t>013320</t>
  </si>
  <si>
    <t>051030</t>
  </si>
  <si>
    <t>045160</t>
  </si>
  <si>
    <t>081071</t>
  </si>
  <si>
    <t>082030</t>
  </si>
  <si>
    <t>083050</t>
  </si>
  <si>
    <t>013350</t>
  </si>
  <si>
    <t>066020</t>
  </si>
  <si>
    <t>066010</t>
  </si>
  <si>
    <t>064010</t>
  </si>
  <si>
    <t>072450</t>
  </si>
  <si>
    <t>074031</t>
  </si>
  <si>
    <t>045120</t>
  </si>
  <si>
    <t>Út, autópálya építés</t>
  </si>
  <si>
    <t>052080</t>
  </si>
  <si>
    <t>Szv.csat.ép., fennt., üzemeltetés</t>
  </si>
  <si>
    <t>Civil szervezetek támogatása</t>
  </si>
  <si>
    <t>Üdülői szálláshely szolgáltatás</t>
  </si>
  <si>
    <t>Nem lakóingatlan bérbeadás</t>
  </si>
  <si>
    <t>Fizikóterápiás szolgáltatás</t>
  </si>
  <si>
    <t>Család és nővédelmi eü gondozás</t>
  </si>
  <si>
    <t>Folyóirat kiadása</t>
  </si>
  <si>
    <t>Kiadások mindössz.</t>
  </si>
  <si>
    <t>Önkormányzati hivatal műk.tám</t>
  </si>
  <si>
    <t>Zöldterület gazd.kapcs.feladatok</t>
  </si>
  <si>
    <t>működési kiadás hj.</t>
  </si>
  <si>
    <t>Intézmfinanszírozás korrekció (felhalmoz kiadás  átcs.)</t>
  </si>
  <si>
    <t>BEVÉTELEK</t>
  </si>
  <si>
    <t>Megnevezés</t>
  </si>
  <si>
    <t>ÖSSZESEN:</t>
  </si>
  <si>
    <t>KIADÁSOK</t>
  </si>
  <si>
    <t>Intézmény</t>
  </si>
  <si>
    <t>Összesen</t>
  </si>
  <si>
    <t>MINDÖSSZESEN</t>
  </si>
  <si>
    <t>Óvoda</t>
  </si>
  <si>
    <t>Tartalék</t>
  </si>
  <si>
    <t>Jogcím</t>
  </si>
  <si>
    <t>Önk.</t>
  </si>
  <si>
    <t>Város Össz.</t>
  </si>
  <si>
    <t>Egyéb működési célú támogatások bevételei áht-n belülről</t>
  </si>
  <si>
    <t>Egyéb felhalmozási célú támogatások bevételei áht-n belülről</t>
  </si>
  <si>
    <t>áht-n belüli negelőlegezés</t>
  </si>
  <si>
    <t>Felhalmozási célú garancia- és kezességvállalásból származó kifizetés áht-n belülre</t>
  </si>
  <si>
    <t>Felhalmozási célú visszatérítendő támogatások, kölcsönök nyújtása áht-n belülre</t>
  </si>
  <si>
    <t>Hitel-, kölcsöntörlesztés áht-n kívülre   ebből</t>
  </si>
  <si>
    <t>áht-n belüli megelőlegezések folyósítása</t>
  </si>
  <si>
    <t>áht-n belüli megelőlegezések visszafizetése</t>
  </si>
  <si>
    <t>Felhalm.célú garancia- és kezességvállalásból származó megtérülések áht-n belülről</t>
  </si>
  <si>
    <t>Felhalm.célú önkormányzati támogatások</t>
  </si>
  <si>
    <t>Felhalm.célú visszatérítendő támogatások, kölcsönök visszatérülése áht-n belülről</t>
  </si>
  <si>
    <t>Felhalm.célú visszatérítendő támogatások, kölcsönök igénybevétele áht-n belülről</t>
  </si>
  <si>
    <t>Műk.célú garancia- és kezességvállalásból származó megtérülések áht-n belülről</t>
  </si>
  <si>
    <t>Műk.célú visszatérítendő támogatások, kölcsönök visszatérülése áht-n belülről</t>
  </si>
  <si>
    <t>Műk.célú visszatérítendő támogatások, kölcsönök igénybevétele áht-n belülről</t>
  </si>
  <si>
    <t>Felhalm.célú garancia- és kezességvállalásból származó megtérülések áht-n kívülről</t>
  </si>
  <si>
    <t>Felhalm.célú visszatérítendő tám, kölcsönök visszatérülése az Európai Uniótól</t>
  </si>
  <si>
    <t>Felhalm.célú visszatérítendő tám, kölcsönök visszatérülése áht-n kívülről</t>
  </si>
  <si>
    <t>Átcsop. Felhalm-ra működési bevételről</t>
  </si>
  <si>
    <t xml:space="preserve">Működési célú támogatások áht-n belülről </t>
  </si>
  <si>
    <t>Felhalmozási célú támogatások áht-n belülről</t>
  </si>
  <si>
    <t xml:space="preserve">ÁFA visszatérítése értékesített tárgyi eszközök </t>
  </si>
  <si>
    <t>Mc. visszatérítendő tám.kölcsönök visszatérülése ÁHB</t>
  </si>
  <si>
    <t>Munkaadókat terh.jár.és SZOCHO</t>
  </si>
  <si>
    <t>áll.jell.végzett ip.tev.után fiz.helyi iparűzési adó</t>
  </si>
  <si>
    <t>Változás (+/-)</t>
  </si>
  <si>
    <t>Egység</t>
  </si>
  <si>
    <t>ESZI</t>
  </si>
  <si>
    <t>Lakott külterület</t>
  </si>
  <si>
    <t>Működési célú pénzeszközátadás Összesen  ÁHB+ÁHK</t>
  </si>
  <si>
    <t>Kincstárjegy beváltás, vásárlás</t>
  </si>
  <si>
    <t>Egyéb felhalmozási kiadás ÁHB</t>
  </si>
  <si>
    <t>Bölcsődei ellátás</t>
  </si>
  <si>
    <t>Létszám</t>
  </si>
  <si>
    <t>Ft</t>
  </si>
  <si>
    <t>fő</t>
  </si>
  <si>
    <t>%</t>
  </si>
  <si>
    <t>Köztemetés</t>
  </si>
  <si>
    <t>Bursa Hungarica ösztöndíjpályázat</t>
  </si>
  <si>
    <t>Személyi juttatások</t>
  </si>
  <si>
    <t>Dologi kiadások</t>
  </si>
  <si>
    <t>Működési kiadások összesen</t>
  </si>
  <si>
    <t>Felújítások</t>
  </si>
  <si>
    <t xml:space="preserve">Soltvadkert Város Önkormányzat </t>
  </si>
  <si>
    <t>Támogatott szervezet megnevezése</t>
  </si>
  <si>
    <t>Önkormányzat felhalmozási kiadásai</t>
  </si>
  <si>
    <t>Felh. Befektetési célú értékpapír vásárlás</t>
  </si>
  <si>
    <t>Közutak fenntartása</t>
  </si>
  <si>
    <t>Települési önkormányzatok egyes köznevelési feladatainak támogatása</t>
  </si>
  <si>
    <t>Keret</t>
  </si>
  <si>
    <t>Műv</t>
  </si>
  <si>
    <t xml:space="preserve">   Civil szervezetek támogatása</t>
  </si>
  <si>
    <t>Önkorm.</t>
  </si>
  <si>
    <t>Ft / fő</t>
  </si>
  <si>
    <t>Önkormányzati segély</t>
  </si>
  <si>
    <t>Közvilágítás fenntartásának támogatása</t>
  </si>
  <si>
    <t>Köztemető fenntartással kapcs.fel.</t>
  </si>
  <si>
    <t>Egyéb önk-i feladatok támogatása</t>
  </si>
  <si>
    <t>Feladat</t>
  </si>
  <si>
    <t>Indokolás:</t>
  </si>
  <si>
    <t>1.</t>
  </si>
  <si>
    <t>2.</t>
  </si>
  <si>
    <t>3.</t>
  </si>
  <si>
    <t>Soltvadkert Város Önkormányzata</t>
  </si>
  <si>
    <t>Egyesített Szociális Intézmény</t>
  </si>
  <si>
    <t>Soltvadkerti Óvodák és Bölcsőde</t>
  </si>
  <si>
    <t>0</t>
  </si>
  <si>
    <t>Felhalmozási célú átvett pénzeszköz</t>
  </si>
  <si>
    <t>többéves kihatással járó döntéseinek számszerűsítése évenkénti bontásban és összesítve</t>
  </si>
  <si>
    <t>Fajlagos mutató</t>
  </si>
  <si>
    <t>Állami finansz.</t>
  </si>
  <si>
    <t>Önk-i finansz.</t>
  </si>
  <si>
    <t>1 főre jutó keret</t>
  </si>
  <si>
    <t>Család- és gyermekjóléti szolg.</t>
  </si>
  <si>
    <t xml:space="preserve">FELHALMOZÁSI KIADÁSOK </t>
  </si>
  <si>
    <t>FELHALMOZÁSI KIADÁS ÖSSZESEN</t>
  </si>
  <si>
    <t>Beruházások</t>
  </si>
  <si>
    <t>Egyéb felhalmozási kiadások</t>
  </si>
  <si>
    <t>Elvonások és befizetések bevételei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</si>
  <si>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</si>
  <si>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</si>
  <si>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</si>
  <si>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</si>
  <si>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</si>
  <si>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6</t>
  </si>
  <si>
    <t>Korrekció Maradvány igénybevétele</t>
  </si>
  <si>
    <t xml:space="preserve">BEVÉTELEK MINDÖSSZESEN </t>
  </si>
  <si>
    <t>KIADÁSOK ÖSSZESEN (K1-K8) + (K9)</t>
  </si>
  <si>
    <t>8</t>
  </si>
  <si>
    <t>Belföldi értékpapírok bevételei</t>
  </si>
  <si>
    <t>Központi, irányító szervi támogatás</t>
  </si>
  <si>
    <t>Rovat</t>
  </si>
  <si>
    <t>Személyi  juttatások</t>
  </si>
  <si>
    <t>Dologi  kiadások</t>
  </si>
  <si>
    <t>Ellátottak pénzbeli juttatásai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</si>
  <si>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</si>
  <si>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</si>
  <si>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</si>
  <si>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</si>
  <si>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</si>
  <si>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</si>
  <si>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 Beruházási célú előzetesen felszámított általános forgalmi adó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</si>
  <si>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</si>
  <si>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</si>
  <si>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</si>
  <si>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</si>
  <si>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Egyéb felhalmozási célú támogatások ÁHT belülre</t>
  </si>
  <si>
    <t>Lakástámogatás</t>
  </si>
  <si>
    <t>KÖLTSÉGVETÉSI KIADÁSOK ÖSSZESEN: (K1-K8)</t>
  </si>
  <si>
    <t>Finanszírozási kiadások</t>
  </si>
  <si>
    <t>Belföldi értékpapírok kiadásai</t>
  </si>
  <si>
    <t>Központi, irányító szervi támogatás folyósítása</t>
  </si>
  <si>
    <t>5</t>
  </si>
  <si>
    <t>B</t>
  </si>
  <si>
    <t>1</t>
  </si>
  <si>
    <t>2</t>
  </si>
  <si>
    <t>3</t>
  </si>
  <si>
    <t>4</t>
  </si>
  <si>
    <t>Jövedelemadók</t>
  </si>
  <si>
    <t>Szociális hozzájárulási adó és járulékok</t>
  </si>
  <si>
    <t>Bérhez és foglalkoztatáshoz kapcsolódó adók</t>
  </si>
  <si>
    <t>7</t>
  </si>
  <si>
    <t>9</t>
  </si>
  <si>
    <t>Maradvány igénybevétele</t>
  </si>
  <si>
    <t>Hitel-, kölcsönfelvétel pénzügyi vállalkozástól</t>
  </si>
  <si>
    <t>Lekötött bankbetétek megszüntetése</t>
  </si>
  <si>
    <t>KÖLTSÉGVETÉSI BEVÉTELEK ÖSSZESEN (B1+B2+B3+B4+B5+B6+B7)</t>
  </si>
  <si>
    <t>Finanszírozási bevételek (B81)</t>
  </si>
  <si>
    <t>Belföldi finanszírozás bevétele (B811+B817)</t>
  </si>
  <si>
    <t>PH</t>
  </si>
  <si>
    <t>K</t>
  </si>
  <si>
    <t xml:space="preserve">Egyéb működési célú kiadások  </t>
  </si>
  <si>
    <t>Belföldi finanszírozás kiadásai</t>
  </si>
  <si>
    <t>Vagyoni típusú adók ebből:</t>
  </si>
  <si>
    <t>Egyéb közhatalmi bevételek, ebből:</t>
  </si>
  <si>
    <t>BEVÉTELEK ÖSSZESEN  I. + II.</t>
  </si>
  <si>
    <t>Eredeti ei.</t>
  </si>
  <si>
    <t xml:space="preserve">Termékek és szolgáltatások adói (B31+B34+B35) ebből: </t>
  </si>
  <si>
    <t>K I A D Á S O K</t>
  </si>
  <si>
    <t>B E V É T E L E K</t>
  </si>
  <si>
    <t xml:space="preserve">BEVÉTELEK </t>
  </si>
  <si>
    <t>Kiemelt előirányzat</t>
  </si>
  <si>
    <t>előirányzat összesen</t>
  </si>
  <si>
    <t>kötelező feladat</t>
  </si>
  <si>
    <t>Elvonások, befizetések</t>
  </si>
  <si>
    <t>Közhatalmi bevételek (3,1-3,5)</t>
  </si>
  <si>
    <t>Tartalékok</t>
  </si>
  <si>
    <t>magánszemélyek kommunális adója</t>
  </si>
  <si>
    <t>Egyéb közhatalmi bevételek</t>
  </si>
  <si>
    <t>Működési bevételek (4,1-4,12)</t>
  </si>
  <si>
    <t>FELHALMOZÁSI KIADÁS MINDÖSSZESEN</t>
  </si>
  <si>
    <t>Egyéb felhalmozási célú átvett pénzeszközök ÁHK</t>
  </si>
  <si>
    <t>Működési célú átvett pénzeszközök (6,1-6,2)</t>
  </si>
  <si>
    <t xml:space="preserve">Beruházások </t>
  </si>
  <si>
    <t xml:space="preserve">Felhalmozási bevételek   </t>
  </si>
  <si>
    <t>Egyéb felhalmozási kiadás</t>
  </si>
  <si>
    <t>Céltartalék</t>
  </si>
  <si>
    <t>Államháztartáson belüli megelőlegezés</t>
  </si>
  <si>
    <t>KIADÁSOK MINDÖSSZESEN</t>
  </si>
  <si>
    <t>Átcsoportosítás Működési bevételből felhalmozásra</t>
  </si>
  <si>
    <t>Átcsoportosítás Felhalmozásra működési bevételről</t>
  </si>
  <si>
    <t>támogatás célja</t>
  </si>
  <si>
    <t>tagdíj</t>
  </si>
  <si>
    <t xml:space="preserve">       ebből:</t>
  </si>
  <si>
    <t>Eredeti előirányzat</t>
  </si>
  <si>
    <t>Működési költségvetés kiadásai (K1+K2+K3+K4+K5)</t>
  </si>
  <si>
    <t>Adatok: Ft-ban</t>
  </si>
  <si>
    <t>Egyéb működési célú támogatások bevételei ÁHB</t>
  </si>
  <si>
    <t xml:space="preserve">Központi, irányító szervi támogatás </t>
  </si>
  <si>
    <t>FINANSZÍROZÁSI BEVÉTELEK</t>
  </si>
  <si>
    <t xml:space="preserve">Egyéb felhalmozási célú bevételek </t>
  </si>
  <si>
    <t>Egyéb működési célú kiadások - K5 Tartalék</t>
  </si>
  <si>
    <t xml:space="preserve"> Önkormányzat </t>
  </si>
  <si>
    <t>Összen Felhalmozási költségvetés kiadásai (Tartalék K5+K6+K7+K8)</t>
  </si>
  <si>
    <t xml:space="preserve">    - rendkívüli élethelyzetbe kerültek támogatása   </t>
  </si>
  <si>
    <t xml:space="preserve">    - lakásfenntartási támogatás</t>
  </si>
  <si>
    <t>Bölcsődei üzemeltetési támogatás</t>
  </si>
  <si>
    <t>Települési önk. egyes köznevelési feladatainak tám.</t>
  </si>
  <si>
    <t>Helyi önkormányzatok működésének általános tám.</t>
  </si>
  <si>
    <t>4.</t>
  </si>
  <si>
    <t>Sorszám</t>
  </si>
  <si>
    <t>EU-s forrásokkal támogatott program megnevezése, a pályázat célja</t>
  </si>
  <si>
    <t>Projekt megvalósító</t>
  </si>
  <si>
    <t>Költségek ütemezése</t>
  </si>
  <si>
    <t>Projekt várható bekerülési költsége</t>
  </si>
  <si>
    <t>Igényelt / Megítélt támogatás</t>
  </si>
  <si>
    <t>Kifizetett támogatás / előleg</t>
  </si>
  <si>
    <t>A projekt teljes kivitelezési költsége</t>
  </si>
  <si>
    <t>Össz.ktsg.</t>
  </si>
  <si>
    <t>Működési bevétel</t>
  </si>
  <si>
    <t>Bevétel összesen</t>
  </si>
  <si>
    <t>047320</t>
  </si>
  <si>
    <t>Turizmusfejlesztés</t>
  </si>
  <si>
    <t>063080</t>
  </si>
  <si>
    <t>Vízellátással kapcs. közmű építés</t>
  </si>
  <si>
    <t>Egyéb eü.feladatok ellátása</t>
  </si>
  <si>
    <t>Működési célú kiadás</t>
  </si>
  <si>
    <t>Finansz. Kiadás</t>
  </si>
  <si>
    <t xml:space="preserve">   Helyi úthálózat felújítás</t>
  </si>
  <si>
    <t>Pályázat szerinti saját forrás</t>
  </si>
  <si>
    <t>A projekt terhére nem elszámolható / Saját forrás</t>
  </si>
  <si>
    <t>5.</t>
  </si>
  <si>
    <t>Összefogás a gyermekekért Soltvadkerten</t>
  </si>
  <si>
    <t xml:space="preserve">Soltvadkert Város Önkormányzata </t>
  </si>
  <si>
    <t>EFOP-3.3.2-16-2016-00172</t>
  </si>
  <si>
    <t>konzorcium</t>
  </si>
  <si>
    <t>Külterületi helyi közutak fejlesztése</t>
  </si>
  <si>
    <t>VP6-7.2.1-7.4.1.2-16</t>
  </si>
  <si>
    <t>2017.06.01-2018.10.31</t>
  </si>
  <si>
    <t>Soltvadkert térségében</t>
  </si>
  <si>
    <t>2018.09.01-2022.03.15</t>
  </si>
  <si>
    <t>Vadkerti-tó turisztikai infrastruktúra fejl. 2. ütem</t>
  </si>
  <si>
    <t>TOP-1.2.1-16-BK1-2017-00004</t>
  </si>
  <si>
    <t>2018.03.01-2019.12.31</t>
  </si>
  <si>
    <t>Vadkerti-tó turisztikai infrastruktúra fejl. 3. ütem</t>
  </si>
  <si>
    <t>TOP-1.2.1-16-BK1-2017-00005</t>
  </si>
  <si>
    <t xml:space="preserve">Önkorm. Hivatal </t>
  </si>
  <si>
    <t>084031</t>
  </si>
  <si>
    <t xml:space="preserve"> bérleti díj</t>
  </si>
  <si>
    <t xml:space="preserve">   V-tó szennyvíz csatorna építés Gyöngyvirág utca</t>
  </si>
  <si>
    <t xml:space="preserve">   TOP pályázat - turisztika pályázat II. ütem</t>
  </si>
  <si>
    <t xml:space="preserve">   TOP pályázat - turisztika pályázat III. ütem</t>
  </si>
  <si>
    <t>fejlesztési tám.</t>
  </si>
  <si>
    <t xml:space="preserve">   Közvilágítás bővítés</t>
  </si>
  <si>
    <t>Projekt terhére elszámolt költség</t>
  </si>
  <si>
    <t>Belterületi kerékpárút kialakítása</t>
  </si>
  <si>
    <t>TOP-3.1.1-15-BK1-2016-00003</t>
  </si>
  <si>
    <t>2017.05.01-2018.08.31</t>
  </si>
  <si>
    <t>6.</t>
  </si>
  <si>
    <t>Belvíz elvezetés, Városi Zápor-tó kialakítása</t>
  </si>
  <si>
    <t>TOP-2.1.3-15-BK1-2016-00014</t>
  </si>
  <si>
    <t>2016.08.01-2018.12.31</t>
  </si>
  <si>
    <t>7.</t>
  </si>
  <si>
    <t xml:space="preserve">   Járda felújítás</t>
  </si>
  <si>
    <t>Elengedés jogcíme</t>
  </si>
  <si>
    <t>Összesen:</t>
  </si>
  <si>
    <t>Az önkormányzat által nyújtott kölcsönök törlesztése</t>
  </si>
  <si>
    <t>A kölcsön célja</t>
  </si>
  <si>
    <t>Önkormányzat lakásvásárlás törlesztése</t>
  </si>
  <si>
    <t>Munkáltatói lakáskölcsön törlesztése</t>
  </si>
  <si>
    <t>Soltvadkert Város Önkormányzatának 3 éves pénzügyi terve</t>
  </si>
  <si>
    <t>B1</t>
  </si>
  <si>
    <t>Működési célú támogatások ÁHT-n belülről</t>
  </si>
  <si>
    <t>B2</t>
  </si>
  <si>
    <t>B3</t>
  </si>
  <si>
    <t>Közhatalmi bevételek</t>
  </si>
  <si>
    <t>B4</t>
  </si>
  <si>
    <t>Működési bevételek</t>
  </si>
  <si>
    <t>B5</t>
  </si>
  <si>
    <t>Felhalmozási bevételek</t>
  </si>
  <si>
    <t>B6</t>
  </si>
  <si>
    <t>Működési célú átvett pénzeszközök ÁHK</t>
  </si>
  <si>
    <t>B7</t>
  </si>
  <si>
    <t>Felhalmozási célú átvett pénzeszközök ÁHK</t>
  </si>
  <si>
    <t>B8</t>
  </si>
  <si>
    <t>K1</t>
  </si>
  <si>
    <t>K2</t>
  </si>
  <si>
    <t>K3</t>
  </si>
  <si>
    <t>K4</t>
  </si>
  <si>
    <t>K5</t>
  </si>
  <si>
    <t>K6</t>
  </si>
  <si>
    <t>K7</t>
  </si>
  <si>
    <t>K9</t>
  </si>
  <si>
    <t>016080</t>
  </si>
  <si>
    <t>041037</t>
  </si>
  <si>
    <t>045161</t>
  </si>
  <si>
    <t>Kerékpárút karbantartás</t>
  </si>
  <si>
    <t>047410</t>
  </si>
  <si>
    <t>Bel- és árvízvédelem</t>
  </si>
  <si>
    <t>Sportlétesítmény üzemeltetés</t>
  </si>
  <si>
    <t>081030</t>
  </si>
  <si>
    <t>Közművelődés</t>
  </si>
  <si>
    <t>Fc.tám.</t>
  </si>
  <si>
    <t>104037</t>
  </si>
  <si>
    <t>Int-en kívüli gyermekétkeztetés</t>
  </si>
  <si>
    <t>091140</t>
  </si>
  <si>
    <t>Óvodai nevelés  működési</t>
  </si>
  <si>
    <t>Óvodai nevelés szakmai</t>
  </si>
  <si>
    <t>018030</t>
  </si>
  <si>
    <t>107060</t>
  </si>
  <si>
    <t>K8</t>
  </si>
  <si>
    <t>018010</t>
  </si>
  <si>
    <t>Gyöngyház Kulturális Központ és Könyvtár</t>
  </si>
  <si>
    <t>Soltvadkerti Polgármesteri Hivatal</t>
  </si>
  <si>
    <t>Soltvakerti Óvodák és Bölcsőde</t>
  </si>
  <si>
    <t>Adatok Ft-ban</t>
  </si>
  <si>
    <t>Ssz.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</si>
  <si>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</si>
  <si>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</si>
  <si>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</si>
  <si>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</si>
  <si>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</si>
  <si>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</si>
  <si>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</si>
  <si>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</si>
  <si>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</si>
  <si>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</si>
  <si>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</si>
  <si>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</si>
  <si>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</si>
  <si>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Felhalmozási célú tám-ok áht-n belülről</t>
  </si>
  <si>
    <t xml:space="preserve">Közhatalmi bevételek </t>
  </si>
  <si>
    <t xml:space="preserve">Működési bevételek </t>
  </si>
  <si>
    <t>Működési célú átvett pénzeszközök</t>
  </si>
  <si>
    <t>Átcsoportosítás műk.bev-ről felh-ra</t>
  </si>
  <si>
    <t>Működési bevételek összesen</t>
  </si>
  <si>
    <t>8.</t>
  </si>
  <si>
    <t xml:space="preserve">Felhalmozási bevételek </t>
  </si>
  <si>
    <t>9.</t>
  </si>
  <si>
    <t xml:space="preserve">Felhalmozási célú átvett pénzeszközök </t>
  </si>
  <si>
    <t>Bevételek összesen:</t>
  </si>
  <si>
    <t>Kiadások</t>
  </si>
  <si>
    <t>Személyi jellegű juttatások</t>
  </si>
  <si>
    <t>Munkaadókat terhelő jár. és szoc hj.adó</t>
  </si>
  <si>
    <t>Dologi kiadás</t>
  </si>
  <si>
    <t>Működési költségvetési kiadások össz.</t>
  </si>
  <si>
    <t>Felhalmozási kiadások összesen</t>
  </si>
  <si>
    <t>Kiadások összesen:</t>
  </si>
  <si>
    <t>Egyenleg</t>
  </si>
  <si>
    <t>Egyéb felhalm.célú támogatások ÁHT kívül</t>
  </si>
  <si>
    <t xml:space="preserve">   Kemping fejlesztés pályázat</t>
  </si>
  <si>
    <t xml:space="preserve">   Bajcsy-Zsilinszky utca felújítás II. ütem</t>
  </si>
  <si>
    <t xml:space="preserve">2021. évre tervezett felhalmozási kiadások </t>
  </si>
  <si>
    <t>2021. évre tervezett  fejlesztési célú támogatások</t>
  </si>
  <si>
    <t>2021. évre tervezett működési és fejlesztési célú támogatások</t>
  </si>
  <si>
    <t xml:space="preserve">  EFOP pályázat hátsó épület felújítás, ablakcsere </t>
  </si>
  <si>
    <t xml:space="preserve">   GFT ivóvíz ágazati felújítások 2021.</t>
  </si>
  <si>
    <t xml:space="preserve">   GFT szennyvíz ágazati felújítások 2021.</t>
  </si>
  <si>
    <t xml:space="preserve">  Könyvbeszerzés</t>
  </si>
  <si>
    <t xml:space="preserve">  Számítógép beszerzés</t>
  </si>
  <si>
    <t xml:space="preserve">  Szennyvíziszap (10 évi alap képzés tartaléka)</t>
  </si>
  <si>
    <t xml:space="preserve">  Egyéb tárgyi eszköz beszerzés</t>
  </si>
  <si>
    <t xml:space="preserve">   Ivóvíz, szennyvíz ellátás eseti felújítások</t>
  </si>
  <si>
    <t xml:space="preserve">  Gyermekbarát könyvtár asztalok, székek, képkeretek</t>
  </si>
  <si>
    <t>Szociális támogatások tervezete 2021. évre</t>
  </si>
  <si>
    <t>Soltvadkert Város Önkormányzat 2021. évre tervezett létszámkerete</t>
  </si>
  <si>
    <t>2020. évi záró létszám</t>
  </si>
  <si>
    <t>2021. évben engedélyezett álláshelyek száma</t>
  </si>
  <si>
    <t>2021. évben engedélyezett átlaglétszám</t>
  </si>
  <si>
    <t>Önkormányzat TOP-1.5.3 pályázat</t>
  </si>
  <si>
    <t>Önkormányzat EFOP-3.3.2 pályázat</t>
  </si>
  <si>
    <t>ESZI EFOP-3.3.2 pályázat</t>
  </si>
  <si>
    <t>Tűz és katasztrófavédelem</t>
  </si>
  <si>
    <t>O32020</t>
  </si>
  <si>
    <t>072111</t>
  </si>
  <si>
    <t>Háziorvosi ellátás</t>
  </si>
  <si>
    <t>076090</t>
  </si>
  <si>
    <t>107080</t>
  </si>
  <si>
    <t>Önk-ok elsz-i ktsgv-i szerveikkel</t>
  </si>
  <si>
    <t>Önk-ok, többcélú kt társ. elsz</t>
  </si>
  <si>
    <t>Egyéb működési kiadások</t>
  </si>
  <si>
    <t>Működési célú támogatások áht-n kívülre</t>
  </si>
  <si>
    <t>Fejlesztési célú pénzeszközátadás ÁHB+ÁHK</t>
  </si>
  <si>
    <t>Működési célú pénzeszköz átadás ÁHK összesen</t>
  </si>
  <si>
    <t>Működési célú támogatások áht-n belülre</t>
  </si>
  <si>
    <t xml:space="preserve">   Nyomtató beszerzés - védőnők</t>
  </si>
  <si>
    <t xml:space="preserve">   Petőfi utca 23. ingatlan II. részlet</t>
  </si>
  <si>
    <t>Működési célú tám. Áht-n belülről</t>
  </si>
  <si>
    <t>Felhalm. célú tám. Áht-n belülről</t>
  </si>
  <si>
    <t>Normatív feladat finansz</t>
  </si>
  <si>
    <t>1.1.1.1.</t>
  </si>
  <si>
    <t>1.1.1.2.</t>
  </si>
  <si>
    <t xml:space="preserve">Soltvadkert Város Önkormányzat 2021. évi  feladatalapú támogatása </t>
  </si>
  <si>
    <t>2020. évi XC. Törvény 2. melléklete alapján</t>
  </si>
  <si>
    <t>1.1.1.3.</t>
  </si>
  <si>
    <t>1.1.1.4.</t>
  </si>
  <si>
    <t>1.1.1.5.</t>
  </si>
  <si>
    <t>1.1.1.6.</t>
  </si>
  <si>
    <t>1.1.1.7.</t>
  </si>
  <si>
    <t>42.5.5.</t>
  </si>
  <si>
    <t>1.1.</t>
  </si>
  <si>
    <t>Települési önk-ok általános működési támogatása</t>
  </si>
  <si>
    <t>Lakosok száma</t>
  </si>
  <si>
    <t>1.2.</t>
  </si>
  <si>
    <t>1.2.1.1.</t>
  </si>
  <si>
    <t>Óvodaműködtetési támogatás - óvoda napi nyitvatartási ideje eléri a nyolc órát</t>
  </si>
  <si>
    <t>1.2.2.1.</t>
  </si>
  <si>
    <t>hektár</t>
  </si>
  <si>
    <t>km</t>
  </si>
  <si>
    <t>lakos</t>
  </si>
  <si>
    <t>1.2.3.1.1.1.1.</t>
  </si>
  <si>
    <t>1.2.5.1.1.</t>
  </si>
  <si>
    <t>1.3.</t>
  </si>
  <si>
    <t>1.3.2.1.</t>
  </si>
  <si>
    <t>Család- és gyermekjóléti szolgálat</t>
  </si>
  <si>
    <t>1.3.2.3.1.</t>
  </si>
  <si>
    <t>Szociális étkeztetés - önálló feladatellátás</t>
  </si>
  <si>
    <t>1.3.2.4.1.</t>
  </si>
  <si>
    <t>Szociális segítés</t>
  </si>
  <si>
    <t>1.3.2.4.2.</t>
  </si>
  <si>
    <t>Személyi gondozás - önálló feladatellátás</t>
  </si>
  <si>
    <t>1.3.2.5.</t>
  </si>
  <si>
    <t>Falugondnoki vagy tanyagondnoki szolgáltatás összesen</t>
  </si>
  <si>
    <t>1.3.2.6.1.</t>
  </si>
  <si>
    <t>Időskorúak nappali intézményi ellátása - önálló feladatellátás</t>
  </si>
  <si>
    <t>1.3.2.8.1.</t>
  </si>
  <si>
    <t>Demens személyek nappali intézményi ellátása - önálló feladatellátás</t>
  </si>
  <si>
    <t>1.3.3.1.1.</t>
  </si>
  <si>
    <t>Felsőfokú végzettségű kisgyermeknevelők, szaktanácsadók bértámogatása</t>
  </si>
  <si>
    <t>1.3.3.1.2.</t>
  </si>
  <si>
    <t>Bölcsődei dajkák, középfokú végzettségű kisgyermeknevelők, szaktanácsadók bértámogatása</t>
  </si>
  <si>
    <t>1.3.3.2.</t>
  </si>
  <si>
    <t>forint</t>
  </si>
  <si>
    <t>1.4.1.1.</t>
  </si>
  <si>
    <t>Intézményi gyermekétkeztetés - bértámogatás</t>
  </si>
  <si>
    <t>1.4.1.2.</t>
  </si>
  <si>
    <t>Intézményi gyermekétkeztetés - üzemeltetési támogatás</t>
  </si>
  <si>
    <t>1.4.2.</t>
  </si>
  <si>
    <t>Szünidei étkeztetés támogatása</t>
  </si>
  <si>
    <t>1.5.2.</t>
  </si>
  <si>
    <t>Települési önkormányzatok nyilvános könyvtári és a közművelődési feladatainak támogatása</t>
  </si>
  <si>
    <t>A települési önkormányzatok gyermekétkeztetési feladatainak támogatása</t>
  </si>
  <si>
    <t>Települési önk-ok szociális és gyjóléti feladatainak támogatása</t>
  </si>
  <si>
    <t>Mindösszesen</t>
  </si>
  <si>
    <t>1.4.</t>
  </si>
  <si>
    <t>A települési önkormányzatok gyermekétkeztetési feladatinak támogatása</t>
  </si>
  <si>
    <t>Települési önkormányzatok kulturális feladatainak támogatása</t>
  </si>
  <si>
    <t>Önkormányzati szolidaritási hozzájárulás</t>
  </si>
  <si>
    <t>Pedagógusok átlagbéralapú támogatása</t>
  </si>
  <si>
    <t>Pedagógus II. kategóriába sorolt pedagógusok, pedagógus szakképzettséggel rendelkező segítők kiegészítő támogatása</t>
  </si>
  <si>
    <t>Pedagógus szakképzettséggel nem rendelkező segítők átlagbéralapú támogatása</t>
  </si>
  <si>
    <t>Önk-ok működési célú támogatások áht-n belülről</t>
  </si>
  <si>
    <t>Finanszírozási bevételek (B8)</t>
  </si>
  <si>
    <t>Felhalmozási célú támogatások áht-n belülről (B2)</t>
  </si>
  <si>
    <t>Közhatalmi bevételek (B3)</t>
  </si>
  <si>
    <t>Működési bevételek (B4)</t>
  </si>
  <si>
    <t>Felhalmozási bevételek (B5)</t>
  </si>
  <si>
    <t>Működési célú átvett pénzeszközök áhk (B6)</t>
  </si>
  <si>
    <t>Felhalmozási célú átvett pénzeszközök áhk (B7)</t>
  </si>
  <si>
    <t>ebből:</t>
  </si>
  <si>
    <t>Működési célú támogatás aht-n belülről (B1)</t>
  </si>
  <si>
    <t>Központi, irányító szervi támogatás (B816)</t>
  </si>
  <si>
    <t>Maradvány igénybevétele (B813)</t>
  </si>
  <si>
    <t>Áht-n belüli negelőlegezés (B814)</t>
  </si>
  <si>
    <t>Belföldi értékpapírok bevételei (B812)</t>
  </si>
  <si>
    <t>Személyi  juttatások (K1)</t>
  </si>
  <si>
    <t>Dologi  kiadások (K3)</t>
  </si>
  <si>
    <t>Ellátottak pénzbeli juttatásai (K4)</t>
  </si>
  <si>
    <t>Egyéb működési célú kiadások tartalék nélkül (K5)</t>
  </si>
  <si>
    <t>Tartalék felhalmozásra K5-ből</t>
  </si>
  <si>
    <t>Beruházások (K6)</t>
  </si>
  <si>
    <t>Felújítások (K7)</t>
  </si>
  <si>
    <t>Egyéb felhalmozási célú kiadások (K8)</t>
  </si>
  <si>
    <t>Finanszírozási kiadások (K9)</t>
  </si>
  <si>
    <t>áht-n belüli megelőlegezések visszafizetése (K914)</t>
  </si>
  <si>
    <t>Belföldi értékpapírok kiadásai (K912)</t>
  </si>
  <si>
    <t>Központi, irányító szervi támogatás folyósítása (K915)</t>
  </si>
  <si>
    <t>KÖLTSÉGVETÉSI BEVÉTELEK ÖSSZESEN (B1-B7)</t>
  </si>
  <si>
    <t>BEVÉTELEK ÖSSZESEN  (B1-B7) + (B8)</t>
  </si>
  <si>
    <t>Átcsoportosítás működési bevételről felhalmozásra</t>
  </si>
  <si>
    <t>Soltvadkert Város Önkormányzat 2021. évi összesített költségvetési bevételei és kiadásai</t>
  </si>
  <si>
    <t>Önkormányzat</t>
  </si>
  <si>
    <t>Szennyvíziszap Norvég Finansz. pályázat (tartalékalap képzés)</t>
  </si>
  <si>
    <t>Vaffer Kft V-tó turisztika 2. ütem              jótállási biztosíték visszafizetés</t>
  </si>
  <si>
    <t>Vaffer Kft V-tó turisztika 3. ütem                jótállási biztosíték visszafizetés</t>
  </si>
  <si>
    <t xml:space="preserve">A Norvég finanszírozási mechanizmus keretében nyert pályázat végrehajtási szerződésének 8.1.2.pontjában vállalt kötelezettség szerint a létrehozott beruházás fenntartásához alapot kell képezni,  </t>
  </si>
  <si>
    <t xml:space="preserve">amelybe évente a projekt összes költségének legalább 1 %-át kell befizetni. A projekt zárójelentés elfogadását  követően a beruházást leglább 10 évig saját tulajdonban kell működtetni. </t>
  </si>
  <si>
    <r>
      <t xml:space="preserve">Fido-Helyi Építőipari és Szolg. Kft </t>
    </r>
    <r>
      <rPr>
        <u/>
        <sz val="10"/>
        <rFont val="Garamond"/>
        <family val="1"/>
        <charset val="238"/>
      </rPr>
      <t>jótállási biztosíték</t>
    </r>
    <r>
      <rPr>
        <sz val="10"/>
        <rFont val="Garamond"/>
        <family val="1"/>
        <charset val="238"/>
      </rPr>
      <t xml:space="preserve"> Kormányablak építése kapcsán, Visszafizetés esedékes:  2022.04.04. 116.571 Ft.</t>
    </r>
  </si>
  <si>
    <t xml:space="preserve">Geotechnikai '84 Kft és ÉKISZ Építőipari Kft közös kivitelezése a Zápor-tó és a belterületi csapadékvíz elvezetés kialakítási projekt kapcsán. Teljesítési biztosíték a nettó vállalkozási díj 0,5 %-a, 1.560.170 Ft, </t>
  </si>
  <si>
    <t>melynek a szerződés végteljesítéséig rendelkezésre kell állnia. A szerződés végteljesítése a szerződés módosítást követően 2019.05.31.  Teljesítési biztosíték: Geotechnika 679.922 Ft, ÉKISZ Kft 880.248 Ft.</t>
  </si>
  <si>
    <r>
      <t xml:space="preserve">Az 1223-1/2018.05.22 szerződés IX. fejezet 50. pontja alapján a </t>
    </r>
    <r>
      <rPr>
        <u/>
        <sz val="10"/>
        <rFont val="Garamond"/>
        <family val="1"/>
        <charset val="238"/>
      </rPr>
      <t xml:space="preserve">kötelező jótállás ideje 36 hónap. A Vállalkozó ezen felül ajánlatában további 120 hónap jótállást vállal. </t>
    </r>
  </si>
  <si>
    <t>A jótállási időszak az átadás-átvételi eljárást lezáró jegyzőkönyv aláírásának időpontjától keződik és a vállalt jótállási időszak utolsó hónapjáig tart.</t>
  </si>
  <si>
    <t>A műszaki átadás-átvételi jegyzőkönyv lezárása 2019.06.07-én megtörtént. A jótállási időszak lejár: 2032.06.30. napján. A teljesítési biztosíték jótállási biztosítékra változott.</t>
  </si>
  <si>
    <t>Sztojka Julianna részvétele az Arany János Tehetséggondozó Porgramban 5 tanévre, tanévenként 10 hónapra, havi 10.000 Ft támogatás</t>
  </si>
  <si>
    <t>a 104/2018 (XI.28.)KT  határozat alapján a 2019/2020. tanévtől</t>
  </si>
  <si>
    <t xml:space="preserve">Vaffer Kft V-tó turisztikai beruházás 2. ütem jótállási biztosíték, a vállalkozói díj 2,5 %-a, 3.578.540 Ft. </t>
  </si>
  <si>
    <t>Visszafizetés: a munkaterület megrendelő birtokába történő visszaadásától számított 24 hónap, legkésőbb 2022.06.30.</t>
  </si>
  <si>
    <t xml:space="preserve">Vaffer Kft V-tó turisztikai beruházás 3. ütem jótállási biztosíték, a vállalkozói díj 2,5 %-a, 3.400.629 Ft. </t>
  </si>
  <si>
    <t>A 8/2021(II.15.) határozat alapján a Soltvadkert Város Önkormányzat támogatja a Bethlen Gábor Alapítvány Keresztszülő programját. A támogatás 2020/2021. tanévtől 4 tanévre, tanévenként 150.000 Ft összegű.</t>
  </si>
  <si>
    <t>4-5.</t>
  </si>
  <si>
    <t>2018.01.01-2020.12.31</t>
  </si>
  <si>
    <t>Önkormányzati bérlakás törlesztés</t>
  </si>
  <si>
    <t>Soltvadkert Város Önkormányzat 2021. évi előirányzat felhasználási terve</t>
  </si>
  <si>
    <t>Működési célú támogatások ÁH belülről</t>
  </si>
  <si>
    <t>Egyéb működési célú kiadások</t>
  </si>
  <si>
    <t>Finanszírozási bevételek</t>
  </si>
  <si>
    <t xml:space="preserve">Egyéb működési célú kiadások </t>
  </si>
  <si>
    <t>Tartalék felhalmozásra</t>
  </si>
  <si>
    <t>BEVÉTELEK ÖSSZESEN</t>
  </si>
  <si>
    <t>KIADÁSOK ÖSSZESEN</t>
  </si>
  <si>
    <t>KÖLTSÉGVETÉSI KIADÁSOK ÖSSZESEN (K1-K8)</t>
  </si>
  <si>
    <t>Munkaadókat terhelő járulékok és SZOCHÓ</t>
  </si>
  <si>
    <t>Tervezett összeg  2021.01.01</t>
  </si>
  <si>
    <t>Az Önkormányzat által nyújtott közvetett támogatások 2021. évre tervezett összege</t>
  </si>
  <si>
    <t xml:space="preserve">   Hallásvizsgáló készülék beszerzés védőnők</t>
  </si>
  <si>
    <t xml:space="preserve">   Polgármesteri iroda bútor</t>
  </si>
  <si>
    <t>Kiemelt állami és önk-i rendezv.</t>
  </si>
  <si>
    <t>Esélyegyenlőség EFOP pályázat</t>
  </si>
  <si>
    <t>Működési célú bevétel</t>
  </si>
  <si>
    <r>
      <t>Soltvadkert Város Önkormányzat</t>
    </r>
    <r>
      <rPr>
        <b/>
        <u/>
        <sz val="9"/>
        <rFont val="Garamond"/>
        <family val="1"/>
        <charset val="238"/>
      </rPr>
      <t xml:space="preserve"> </t>
    </r>
    <r>
      <rPr>
        <b/>
        <sz val="9"/>
        <rFont val="Garamond"/>
        <family val="1"/>
        <charset val="238"/>
      </rPr>
      <t>2021. évi összesített működési és felhalmotási célú bevételei és kiadásai kötelező, önként vállalt és államigazgatási fekadat szerinti bontásban</t>
    </r>
  </si>
  <si>
    <r>
      <t>Soltvadkerti Polgármesteri Hivatal</t>
    </r>
    <r>
      <rPr>
        <b/>
        <u/>
        <sz val="9"/>
        <rFont val="Garamond"/>
        <family val="1"/>
        <charset val="238"/>
      </rPr>
      <t xml:space="preserve"> </t>
    </r>
    <r>
      <rPr>
        <b/>
        <sz val="9"/>
        <rFont val="Garamond"/>
        <family val="1"/>
        <charset val="238"/>
      </rPr>
      <t>2021. évi összesített működési és felhalmotási célú bevételei és kiadásai kötelező, önként vállalt és államigazgatási fekadat szerinti bontásban</t>
    </r>
  </si>
  <si>
    <r>
      <t>Egyesített Szociális Intézmény</t>
    </r>
    <r>
      <rPr>
        <b/>
        <u/>
        <sz val="9"/>
        <rFont val="Garamond"/>
        <family val="1"/>
        <charset val="238"/>
      </rPr>
      <t xml:space="preserve"> </t>
    </r>
    <r>
      <rPr>
        <b/>
        <sz val="9"/>
        <rFont val="Garamond"/>
        <family val="1"/>
        <charset val="238"/>
      </rPr>
      <t>2021. évi összesített működési és felhalmotási célú bevételei és kiadásai kötelező, önként vállalt és államigazgatási fekadat szerinti bontásban</t>
    </r>
  </si>
  <si>
    <r>
      <t>Gyöngyház Kulturális Központ és Könyvtár</t>
    </r>
    <r>
      <rPr>
        <b/>
        <u/>
        <sz val="9"/>
        <rFont val="Garamond"/>
        <family val="1"/>
        <charset val="238"/>
      </rPr>
      <t xml:space="preserve"> </t>
    </r>
    <r>
      <rPr>
        <b/>
        <sz val="9"/>
        <rFont val="Garamond"/>
        <family val="1"/>
        <charset val="238"/>
      </rPr>
      <t>2021. évi összesített működési és felhalmotási célú bevételei és kiadásai kötelező, önként vállalt és államigazgatási fekadat szerinti bontásban</t>
    </r>
  </si>
  <si>
    <r>
      <t>Soltvadkerti Óvodák és Bölcsőde</t>
    </r>
    <r>
      <rPr>
        <b/>
        <u/>
        <sz val="9"/>
        <rFont val="Garamond"/>
        <family val="1"/>
        <charset val="238"/>
      </rPr>
      <t xml:space="preserve"> </t>
    </r>
    <r>
      <rPr>
        <b/>
        <sz val="9"/>
        <rFont val="Garamond"/>
        <family val="1"/>
        <charset val="238"/>
      </rPr>
      <t>2021. évi összesített működési és felhalmotási célú bevételei és kiadásai kötelező, önként vállalt és államigazgatási fekadat szerinti bontásban</t>
    </r>
  </si>
  <si>
    <r>
      <t xml:space="preserve">Soltvadkert Város </t>
    </r>
    <r>
      <rPr>
        <b/>
        <u/>
        <sz val="9"/>
        <rFont val="Garamond"/>
        <family val="1"/>
        <charset val="238"/>
      </rPr>
      <t xml:space="preserve">összsesen </t>
    </r>
    <r>
      <rPr>
        <b/>
        <sz val="9"/>
        <rFont val="Garamond"/>
        <family val="1"/>
        <charset val="238"/>
      </rPr>
      <t>2021. évi összesített működési és felhalmotási célú bevételei és kiadásai kötelező, önként vállalt és államigazgatási fekadat szerinti bontásban</t>
    </r>
  </si>
  <si>
    <t xml:space="preserve"> Önkormányzat közfoglalkoztatás</t>
  </si>
  <si>
    <t>Soltvadkert Város Önkormányzat 2021. évi Európai Uniós forrás, illetve hazai támogatás bevonásával tervezett programok, projektek</t>
  </si>
  <si>
    <t>Felhalmozási célú támogatások ÁHK</t>
  </si>
  <si>
    <t>Soltvadkert Város Önkormányzat 2021. évi működési és felhalmozási célú előirányzatai intézményenként és ellátási feladatonként</t>
  </si>
  <si>
    <t>Címrend</t>
  </si>
  <si>
    <t>Költségvetési kiadások</t>
  </si>
  <si>
    <t>Költségvetési bevételek</t>
  </si>
  <si>
    <t>Finansz. bevételek</t>
  </si>
  <si>
    <t>Soltvadkert Város kiadásai össz.</t>
  </si>
  <si>
    <t>"Együtt egy szebb jövőért"</t>
  </si>
  <si>
    <t>EFOP-1.5.3-16-2017-00102</t>
  </si>
  <si>
    <t>2020.08.01-2023.02.28</t>
  </si>
  <si>
    <t>konzorcium tag - Soltvadkert Önkormányzat</t>
  </si>
  <si>
    <t>konzorcium tag - Soltvadkert ESZI</t>
  </si>
  <si>
    <t>2011-2020</t>
  </si>
  <si>
    <t>Az alap képzése 2011-től 2020-ig tartott. A 2021. évi költségvetés 10 év*1.074.000 Ft/év = 10.074.000 Ft előző években megképzett tartalékot tartalmazza.</t>
  </si>
  <si>
    <t>A támogatás Szabó Kinga magyar nyelvű oktatását hivatott támogatni 2020/2021. tanévtől a 2022/2023. tanévig.</t>
  </si>
  <si>
    <t>Nagyenyedi Keresztszülő program</t>
  </si>
  <si>
    <t>Megnevezés / Címrend</t>
  </si>
  <si>
    <t>Arany János Tehetséggondozó Program</t>
  </si>
  <si>
    <t>Maxbeton Építőipari és Szolgáltató Kft jótállási biztosíték visszafizetés</t>
  </si>
  <si>
    <t>Fido-Helyi Építőipari és Szolgáltató Kft jótállási biztosíték visszafizetés</t>
  </si>
  <si>
    <t>TOP-5.3.1-16-BK1-2017-00003</t>
  </si>
  <si>
    <t>70 év felettiek 50 %-os díjfizetési kedvezménye</t>
  </si>
  <si>
    <t>Helyiségek, eszközök hasznosításából származó bevételből nyújtott kedvezmény, mentesség</t>
  </si>
  <si>
    <t>Ellátottak térítési díjának, kértérítésének méltányossági alapon történő elengedése</t>
  </si>
  <si>
    <t>Lakosság részére lakásépítéshez, felújításhoz nyújtott kölcsönök elengedése</t>
  </si>
  <si>
    <r>
      <rPr>
        <b/>
        <sz val="12"/>
        <rFont val="Garamond"/>
        <family val="1"/>
        <charset val="238"/>
      </rPr>
      <t>Egyéb nyújtott kedvezmény vagy kölcsön elengedése</t>
    </r>
    <r>
      <rPr>
        <sz val="12"/>
        <rFont val="Garamond"/>
        <family val="1"/>
        <charset val="238"/>
      </rPr>
      <t>:                     a helyi hulladékgazdálkodási közszolgáltatásról szóló 6/2015. (III.26.) önkormányzati rendelet 23. § alapján</t>
    </r>
  </si>
  <si>
    <t>70 év felettiek mentessége</t>
  </si>
  <si>
    <r>
      <rPr>
        <b/>
        <sz val="12"/>
        <rFont val="Garamond"/>
        <family val="1"/>
        <charset val="238"/>
      </rPr>
      <t>Helyi adónál biztosított kedvezmény, mentesség</t>
    </r>
    <r>
      <rPr>
        <sz val="12"/>
        <rFont val="Garamond"/>
        <family val="1"/>
        <charset val="238"/>
      </rPr>
      <t>:                             a magánszemélyek kommunális adójáról szóló 18/2016. (XII.1.) önkormányzati rendelet 2.§ (2) bekezdés alapján</t>
    </r>
  </si>
  <si>
    <t>Eredeti előirányzat    2021.01.01.</t>
  </si>
  <si>
    <t>10.</t>
  </si>
  <si>
    <t>Geotechnikai '84 Kft                                jótállási biztosíték visszafizetés</t>
  </si>
  <si>
    <t>ÉKISZ Építőipari Kft                                                                   jótállási biztosíték visszafizetés</t>
  </si>
  <si>
    <t>Maxbeton Építőipari és Szolgáltató Kft teljesítési biztosíték visszafizetés</t>
  </si>
  <si>
    <t xml:space="preserve">Eredeti előirányzat 2021.01.01. </t>
  </si>
  <si>
    <t xml:space="preserve">I. módosítás 2021.06.30. </t>
  </si>
  <si>
    <t>I. Módosítás    2021.06.30.</t>
  </si>
  <si>
    <t>Egyéb felhalmozási célú támogatások ÁHT kívülre</t>
  </si>
  <si>
    <t>Felhalmozási célú visszatérítendő támogatások, kölcsönök törlesztése áht-n belülre</t>
  </si>
  <si>
    <t>1.2.3.2.1.1.1.</t>
  </si>
  <si>
    <t>1.5.</t>
  </si>
  <si>
    <t>Települési önk-ok szociális és gyermekjóléti feladatinak támogatása</t>
  </si>
  <si>
    <t>Soltvadkert Város Polgárőr Egyesülete</t>
  </si>
  <si>
    <t>Soltvadkerti Testedző Egyesület</t>
  </si>
  <si>
    <t>Soltvadkerti Kossuth Diáksport Egyesület</t>
  </si>
  <si>
    <t>Soltvadkert Foci-Suli Sportegyesület</t>
  </si>
  <si>
    <t>Pingpongozz Velünk Sportegyesület</t>
  </si>
  <si>
    <t>Kútágas Citerás Egyesület</t>
  </si>
  <si>
    <t>Magyar Máltai Szeretetszolgálat Egyesület</t>
  </si>
  <si>
    <t>Soltvadkert Városért Közalapítvány</t>
  </si>
  <si>
    <t>Soltvadkerti Kézisuli Utánpótlás Sportegyesület</t>
  </si>
  <si>
    <t>Mozgáskorlátozottak Soltvadkerti Csoportja</t>
  </si>
  <si>
    <t>Tündérkéz Jótékonysági Egyesület</t>
  </si>
  <si>
    <t>Soltvadkert Gyermekeiért Alapítvány</t>
  </si>
  <si>
    <t xml:space="preserve">   Petőfi utca 23. ingatlan ingóságok</t>
  </si>
  <si>
    <t xml:space="preserve">   Petőfi u. 23. közösségi tér kialakítás</t>
  </si>
  <si>
    <t>azonosító</t>
  </si>
  <si>
    <t>Dátum</t>
  </si>
  <si>
    <t>Mc.tám. ÁHT-n belül</t>
  </si>
  <si>
    <t>Működési  bevételek (Intézményi)</t>
  </si>
  <si>
    <t>Átvett pénzeszközök</t>
  </si>
  <si>
    <t>Költségvetési bevételek összesen</t>
  </si>
  <si>
    <t>Belföldi finansz. bevételei</t>
  </si>
  <si>
    <t>Finanszrozási bevételek</t>
  </si>
  <si>
    <t>Önk. műk. tám. (Normatíva)</t>
  </si>
  <si>
    <t xml:space="preserve">Egyéb mc. tám. </t>
  </si>
  <si>
    <t>Értékesítési, forg. Adó (HIPA)</t>
  </si>
  <si>
    <t>IFA és talajterh.</t>
  </si>
  <si>
    <t>működésre</t>
  </si>
  <si>
    <t>Maradvány elsz.</t>
  </si>
  <si>
    <t>Soltvadkert Város Összesen</t>
  </si>
  <si>
    <t>1. sz. módosítás</t>
  </si>
  <si>
    <t xml:space="preserve">   TOP Csapadékcsatorna rekonstrukció II.ütem</t>
  </si>
  <si>
    <t>Járulék</t>
  </si>
  <si>
    <t>Működési tartalék</t>
  </si>
  <si>
    <t>Fc. Pénzesz. átadás</t>
  </si>
  <si>
    <t>Finanszír. kiad. / Betét ehelyezés</t>
  </si>
  <si>
    <t>Felhalmozási tartalék</t>
  </si>
  <si>
    <t>Felhalm.  kiadás összesen</t>
  </si>
  <si>
    <t>Kp-i, irsz. tám.</t>
  </si>
  <si>
    <t>Belföldi értékp.kia. Áll.tám.meg-előlegezés</t>
  </si>
  <si>
    <t>Finansz. Kiadások össz.</t>
  </si>
  <si>
    <t>Soltvadkert Város Önkormányzat 2021. évi kiadásainak változása</t>
  </si>
  <si>
    <t>2/2021.(III.10.) KT rend.</t>
  </si>
  <si>
    <t>Kp-i, Ir.szervi finansz. bev.</t>
  </si>
  <si>
    <t xml:space="preserve"> Finansz. bev. Betét Kincstárj. Áll.t.Megel.</t>
  </si>
  <si>
    <t>Vagyoni tipusú adók (Ép./Komm)</t>
  </si>
  <si>
    <t>Fc. tám.  Áht-n belülről</t>
  </si>
  <si>
    <t>Orvosi ügyelet többlet finanszírozása</t>
  </si>
  <si>
    <t>Működési célú pénzeszköz átadás változás</t>
  </si>
  <si>
    <t>Fejlesztési célú pénzeszköz átadás változás</t>
  </si>
  <si>
    <t>TOP Csapadékcsatorna II.ütem</t>
  </si>
  <si>
    <t>Májusi normatíva felülvizsgálat</t>
  </si>
  <si>
    <t>Májusi normatíva felülvizsgálat ált.tám.</t>
  </si>
  <si>
    <t>Májusi normatíva felülvizsgálat bölcsőde</t>
  </si>
  <si>
    <t>Májusi normatíva felülvizsgálat gyermekétk.</t>
  </si>
  <si>
    <t>Májusi normatíva felülvizsgálat kultúrális</t>
  </si>
  <si>
    <t>Vécsey utcai ingatlan értékesítés</t>
  </si>
  <si>
    <t>Petőfi u. 23. közösségi tér kialakítás</t>
  </si>
  <si>
    <t>Petőfi u. 23. ingóságok</t>
  </si>
  <si>
    <t>11.</t>
  </si>
  <si>
    <t>Szolidaritási hozzájárulás miatti korr.</t>
  </si>
  <si>
    <t>12.</t>
  </si>
  <si>
    <t>Szolidaritási hozzájárulás  befizetése</t>
  </si>
  <si>
    <t>13.</t>
  </si>
  <si>
    <t>14.</t>
  </si>
  <si>
    <t>15.</t>
  </si>
  <si>
    <t xml:space="preserve">Működési Tartalék  átcsop.Felhalmozásra </t>
  </si>
  <si>
    <t>Petőfi u. 23.ingatlan</t>
  </si>
  <si>
    <t>Felhalmozási célú  pénzeszköz átad. ÁHTK</t>
  </si>
  <si>
    <t>Májusi normatíva felülvizsgálat köznevelés</t>
  </si>
  <si>
    <t>Májusi normatíva felülvizsgálat szociális</t>
  </si>
  <si>
    <t>Beruházásról átcsop. Dologira /ÁFA/</t>
  </si>
  <si>
    <t>2/PH Dologiról átcsop.Beruházásra</t>
  </si>
  <si>
    <t>5/OVI  Dologiról átcsop.Beruházásra</t>
  </si>
  <si>
    <t>2020.évi beszámoló elszámolás 11.űrlap</t>
  </si>
  <si>
    <t>Szolidaritási hozzájárulás elszámolása</t>
  </si>
  <si>
    <t>TOP-2.1.3-16-BK1-2021-00039</t>
  </si>
  <si>
    <t>Települési csapadékvíz-elvezetőrendszer fejlesztése - II. ütem</t>
  </si>
  <si>
    <t>TOP-1.1.1-16-BK1-2020-00031</t>
  </si>
  <si>
    <t>Iparterület fejlesztése Soltvadkerten II. ütem</t>
  </si>
  <si>
    <t>2020. évi XC. Törvény 3. melléklete alapján</t>
  </si>
  <si>
    <t>2.1.6.3</t>
  </si>
  <si>
    <t>Helyi önk-ok mc. Kiegészítő támogatása</t>
  </si>
  <si>
    <t>szám.létsz.</t>
  </si>
  <si>
    <t xml:space="preserve">II. módosítás 2021.09.30. </t>
  </si>
  <si>
    <t>II. Módosítás    2021.09.30.</t>
  </si>
  <si>
    <t>2. sz. módosítás</t>
  </si>
  <si>
    <t>Helyi önk-ok mc. Kieg.tám. (HIPA kieg.)</t>
  </si>
  <si>
    <t>BMÖGF/1-18/2021</t>
  </si>
  <si>
    <t>BMÖGF/2-34/2021</t>
  </si>
  <si>
    <t>BMÖGF/1-77/2021</t>
  </si>
  <si>
    <t>BMÖGF/1-65/2021</t>
  </si>
  <si>
    <t>BMÖGF/1-38/2021</t>
  </si>
  <si>
    <t>BMÖGF/1-31/2021</t>
  </si>
  <si>
    <t>Szociális ágazati összevont pótlék május</t>
  </si>
  <si>
    <t>Szociális ágazati összevont pótlék január</t>
  </si>
  <si>
    <t>Szociális ágazati összevont pótlék április</t>
  </si>
  <si>
    <t>Szociális ágazati összevont pótlék március</t>
  </si>
  <si>
    <t>Szociális ágazati összevont pótlék február</t>
  </si>
  <si>
    <t>4/MŰVH Nyári diákmunka műk.pénz.átv.</t>
  </si>
  <si>
    <t>műk.c.pénz.átv.ÁHB.</t>
  </si>
  <si>
    <t>Kamat bevétel</t>
  </si>
  <si>
    <t xml:space="preserve">Átcsoportosítás </t>
  </si>
  <si>
    <t>MVH földalapú támogatás</t>
  </si>
  <si>
    <t>Közmunka program működési c.pénz.átvétel</t>
  </si>
  <si>
    <t>pénzeszköz átvétel</t>
  </si>
  <si>
    <t>2020. évről normatíva pótigény</t>
  </si>
  <si>
    <t>Közmunka program mc.pénz.átvétel</t>
  </si>
  <si>
    <t>EFOP-3.3.2-16-00172 pály. 6.elsz. Pénz.átv.</t>
  </si>
  <si>
    <t>Sport infrastruktúra fejlesztés Pály.</t>
  </si>
  <si>
    <t>Sportcsarnok világítás korszerűsítés</t>
  </si>
  <si>
    <t xml:space="preserve">Sport infrastruktúra fejlesztés Pály. </t>
  </si>
  <si>
    <t>Sportcsarnok világít.Pály.</t>
  </si>
  <si>
    <t xml:space="preserve"> 4/MŰVH  Pénzeszköz átv. Egy, Civil szerv.</t>
  </si>
  <si>
    <t>Pénzeszköz átv.ÁHK</t>
  </si>
  <si>
    <t>3/ ESZI melléképület EFOP pály. felújítás</t>
  </si>
  <si>
    <t>Működési Tartalékról átcsop.Dologora</t>
  </si>
  <si>
    <t xml:space="preserve">   Sportcsarnok világítás korszerűsítés</t>
  </si>
  <si>
    <t>2/PH .Beruházásról  átcsop. Dologira</t>
  </si>
  <si>
    <t>3 ESZI eszköz besz. EFOP p. Beruházás</t>
  </si>
  <si>
    <t>B116</t>
  </si>
  <si>
    <t xml:space="preserve">Szociális ágazati összevont pótlék </t>
  </si>
  <si>
    <t>B115</t>
  </si>
  <si>
    <t>B21</t>
  </si>
  <si>
    <t>Tartalékról</t>
  </si>
  <si>
    <t>Soltvadkert, Hősök tere 4. Ingatlan vásárlás</t>
  </si>
  <si>
    <t>Működési Tartalék átcsop. Felhalmozásira</t>
  </si>
  <si>
    <t>3/ ESZI eszköz besz. EFOP pály. Beruházás</t>
  </si>
  <si>
    <t>2/PH  Bérről átcsop. Dologira</t>
  </si>
  <si>
    <t>2/PH  Járulékról  átcsop. Dologira</t>
  </si>
  <si>
    <t>3/ESZI  Intézményfin.  EFOP Pály.</t>
  </si>
  <si>
    <t>4/MŰVHÁZ  Közösségek napja pály.bev.</t>
  </si>
  <si>
    <t>4/MŰVHÁZ  Gyöngyház alk.tréningje pály.</t>
  </si>
  <si>
    <t>4/MŰVHÁZ  Szabadtéri Mozi prg. pály.bev.</t>
  </si>
  <si>
    <t xml:space="preserve">   Soltvadkert Hősök tere 4. Ingatlan vás.</t>
  </si>
  <si>
    <t>Egyéb működési célú átvett pénzeszközök ÁHK</t>
  </si>
  <si>
    <t xml:space="preserve"> 4//MŰVH  Peszk.átv. Egy. Civil szerv. Gyöngyszem Filmszínház újraindítása pály.</t>
  </si>
  <si>
    <t>NMI Kulturális Károk enyhítése pály.peszk.átv</t>
  </si>
  <si>
    <t>2/PH Intézményfinanszírozás</t>
  </si>
  <si>
    <t>4/MŰVHÁZ Intézményfinanszírozás</t>
  </si>
  <si>
    <t>4/MŰVHÁZ  Alkalmazottak tréningje pály.</t>
  </si>
  <si>
    <t xml:space="preserve">3/ESZI Intézményfinanszírozás  </t>
  </si>
  <si>
    <t>Ipari Park kialakítása tervdokumentáció</t>
  </si>
  <si>
    <t xml:space="preserve">2/PH Intézményfinanszírozás  </t>
  </si>
  <si>
    <t>3/ESZI Intézményfinanszírozás</t>
  </si>
  <si>
    <t xml:space="preserve">4/MŰVHÁZ Intézményfinanszírozás </t>
  </si>
  <si>
    <t>4/MŰVHÁZ  Intézményfinanszírozás</t>
  </si>
  <si>
    <t>3/ESZI  Intézményfinanaszírozás</t>
  </si>
  <si>
    <t>3/ESZI  Intézm.finanszírozás</t>
  </si>
  <si>
    <t>3/ESZI  Intéz.finansz. házi segítségnyújtás</t>
  </si>
  <si>
    <t>4/MŰVHÁZ  Szabadtéri mozi pály.</t>
  </si>
  <si>
    <t>NMI Kulturális Károk enyhítése Pály.Pénz..Átvétel</t>
  </si>
  <si>
    <t>Önkormányzati Tűzoltóság finanszírozása</t>
  </si>
  <si>
    <t>Háziorvosi szolgálat finanszírozása</t>
  </si>
  <si>
    <t xml:space="preserve">Keresztszülő Program </t>
  </si>
  <si>
    <t>Rákóczi Szövetség Beíratkozási Programja</t>
  </si>
  <si>
    <t>Hulladékgazdálkodási tagdíj Csongrád</t>
  </si>
  <si>
    <t>Vasutas tagdíj</t>
  </si>
  <si>
    <t>Falugondnokok Egyesületi tagdíj</t>
  </si>
  <si>
    <t>Homokhátsági Reg. Szilárdhull. Kez. Tulaj.közösség Csongrád Bérleti díj 0107/284 hrsz</t>
  </si>
  <si>
    <t>Orvosi ügyelet finanszírozása</t>
  </si>
  <si>
    <t>Gyepmesteri telep finanszírozása</t>
  </si>
  <si>
    <t>Kistérségi tagdíj</t>
  </si>
  <si>
    <t>Ivóvízminőségjavító társulási tagdíj</t>
  </si>
  <si>
    <t>Bursa ösztöndíj pályázat finanszírozása</t>
  </si>
  <si>
    <t>Szv.sziv. felújítás pályázat peszk.átadás 2/2021.(II.03.)Hat.</t>
  </si>
  <si>
    <t xml:space="preserve">Református Egyházközség protestáns temető útburkolat </t>
  </si>
  <si>
    <t>Babtista egyház tető felújítás</t>
  </si>
  <si>
    <t>Tűzoltóság gépkocsi beszerzés</t>
  </si>
  <si>
    <t>Biztonság Vagyonvédelmi Kft időseknek jelzőkészülék</t>
  </si>
  <si>
    <t xml:space="preserve">   Beruházások ÁFA átcsop. Dologi kiadásra</t>
  </si>
  <si>
    <t>III. Módosítás    2021.11.30.</t>
  </si>
  <si>
    <t>Munkaadókat terhelő járulékok és SZOCHO</t>
  </si>
  <si>
    <t>Helyi önkormányzatok működésének általános támogatása</t>
  </si>
  <si>
    <t>Települési önkormányzatok szociális feladatainak tám.</t>
  </si>
  <si>
    <t>Települési önkormányzatok gyermekétkeztetési feladat tám.</t>
  </si>
  <si>
    <t>Működési célú költségvetési támogatások és kiegészítő támogatások</t>
  </si>
  <si>
    <t>Elszámolásból származó bevételek</t>
  </si>
  <si>
    <t xml:space="preserve">Kiszámlázott általános forgalmi </t>
  </si>
  <si>
    <t xml:space="preserve">Általános forgalmi adó visszatérítése </t>
  </si>
  <si>
    <t>Egyéb pénzügyi műveletek bevételei</t>
  </si>
  <si>
    <t xml:space="preserve">III. módosítás 2021.11.30. </t>
  </si>
  <si>
    <t>3. sz. módosítás</t>
  </si>
  <si>
    <t>Korrekció KGR-hez</t>
  </si>
  <si>
    <t>MAXBETON Építőipari és szolgáltató Kft Kemping és strand infrastruktúra fejlesztés kivitelezés jótállási biztosíték a nettó vállalkozási díj 2 %-a, 1.626.402 Ft. A teljesítésiagzoláson szereplő teljesítési időponttól (2021.10.19.) számított 16 hónap + 15 nap. Visszafizetés esedékes: 2023.03.06..</t>
  </si>
  <si>
    <r>
      <t xml:space="preserve">Maxbeton Építőipari és Szolgáltató Kft </t>
    </r>
    <r>
      <rPr>
        <u/>
        <sz val="10"/>
        <rFont val="Garamond"/>
        <family val="1"/>
        <charset val="238"/>
      </rPr>
      <t>jótállási biztosíté</t>
    </r>
    <r>
      <rPr>
        <sz val="10"/>
        <rFont val="Garamond"/>
        <family val="1"/>
        <charset val="238"/>
      </rPr>
      <t>k Arany J. utca Óvoda konyha felújítás kapcsán, Visszafizetve: 133.231 Ft.</t>
    </r>
  </si>
  <si>
    <t>MAXBETON Építőipari és szolgáltató Kft Kemping és strand infrastruktúra fejlesztés kivitelezés teljesítési biztosíték a nettó kivitelezési költség 5 %-a 3.937.008 Ft. A szerződés teljesítésének véghatárideje: a munkaterület átadásától számított 6 hónap. Jótállási biztosíték a nettó vállalkozói díj 2 %-a. A teljesítés időpontjától a jótállási időtartam (16 hónap) + 15 nap. Visszafizetve: 3.937.008 Ft.</t>
  </si>
  <si>
    <t>TOP Iparterület fejl.pály.1 tám.e.</t>
  </si>
  <si>
    <t>TOP Csapadékcsatorna  2.tám.e.</t>
  </si>
  <si>
    <t>Beruházásról  Fordított ÁFA átcsoport.</t>
  </si>
  <si>
    <t>4/Művh Színház és moziter.új köntös.p.</t>
  </si>
  <si>
    <t>4/Művh Gyöngyöt az embernek p.tám.</t>
  </si>
  <si>
    <t>4/Művh Holokauszt pályázat</t>
  </si>
  <si>
    <t>Önkormányzat Közmunka bér</t>
  </si>
  <si>
    <t>Önkormányzat Közmunka járulék</t>
  </si>
  <si>
    <t>Önkormányzat Háziorvosi bér</t>
  </si>
  <si>
    <t>Önkormányzat Háziorvosi járulék</t>
  </si>
  <si>
    <t>5/ÓVODA Bérről átcsop. Dologira</t>
  </si>
  <si>
    <t xml:space="preserve">  Művh. Színház és moziter.új köntös.pály.</t>
  </si>
  <si>
    <t>TOP Iparterület fejl.pály.támogatási előleg</t>
  </si>
  <si>
    <t>2021.10. normatíva Köznevelés feladat</t>
  </si>
  <si>
    <t>2021.10. normatíva Szociális feladat</t>
  </si>
  <si>
    <t>2021.10. normatíva Gyermekétkeztés</t>
  </si>
  <si>
    <t>Szociális ágazati összevont pótlék augusztus</t>
  </si>
  <si>
    <t>BMÖGF/1-116/2021</t>
  </si>
  <si>
    <t>BMÖGF/1-110/2021</t>
  </si>
  <si>
    <t>3/ESZI Intézményfin. EFOP Pályályázatra</t>
  </si>
  <si>
    <t>Intézményfin. 3/ESZI  EFOP Pály.</t>
  </si>
  <si>
    <t xml:space="preserve">   Beruházási kiadásokra</t>
  </si>
  <si>
    <t xml:space="preserve">IV. módosítás 2021.12.31. </t>
  </si>
  <si>
    <t>IV. Módosítás    2021.12.31.</t>
  </si>
  <si>
    <t>Módosított előirányzat I.</t>
  </si>
  <si>
    <t>Módosított előirányzat II.</t>
  </si>
  <si>
    <t>Módosított előirányzat III.</t>
  </si>
  <si>
    <t>Módosított előirányzat IV.</t>
  </si>
  <si>
    <t>2021.01.01. Eredeti előirányzat</t>
  </si>
  <si>
    <t>4. sz. módosítás</t>
  </si>
  <si>
    <t>Turisztika II. pályázat támogatási előleg</t>
  </si>
  <si>
    <t>Turisztika III. pályázat támogatási előleg</t>
  </si>
  <si>
    <t>Helyi piac fejlesztése VP6-7.2.1-7.4.1.3-17</t>
  </si>
  <si>
    <t>Szociális ágazati összevont pótlék július</t>
  </si>
  <si>
    <t>Szociális ágazati összevont pótlék szeptember</t>
  </si>
  <si>
    <t>Szociális ágazati összevont pótlék október</t>
  </si>
  <si>
    <t>BMÖFT/6-12/2021</t>
  </si>
  <si>
    <t>BMÖGF/1-121/2021</t>
  </si>
  <si>
    <t>BMÖGF/1-81/2021</t>
  </si>
  <si>
    <t>BMÖGF/1-     /2021</t>
  </si>
  <si>
    <t>Szociális ágazati összevont pótlék szept.</t>
  </si>
  <si>
    <t>2020 évi besz. Kieg.tám 11 űrlap vfiz.</t>
  </si>
  <si>
    <t>5/ÓVODA Járulékról Bérre átcsoportosítás</t>
  </si>
  <si>
    <t>,</t>
  </si>
  <si>
    <t xml:space="preserve">   Helyi piac fejlesztése VP6-7.2.1-7.4.1.3-17</t>
  </si>
  <si>
    <t>EFOP-1.5.3-16-2017 Pályázat 1.kifiz.</t>
  </si>
  <si>
    <t>3/ ESZI Gyermekvédelmi pály. Inform.eszk.</t>
  </si>
  <si>
    <t xml:space="preserve">2/PH Müködési bevétel ei.   </t>
  </si>
  <si>
    <t>5/ÓVODA Intézményfin. Bér</t>
  </si>
  <si>
    <t>5/ÓVODA  Intézményfin. Dologi étkezés</t>
  </si>
  <si>
    <t>Önk 5/ÓVODA Intézményfinanszírozás</t>
  </si>
  <si>
    <t>5/ÓVODA Bér munkaszerz.hossz.</t>
  </si>
  <si>
    <t>5/ÓVODA Dologi Étkezés ei.mód.</t>
  </si>
  <si>
    <t>Kemping vizesblokk ÁFA vfiz.</t>
  </si>
  <si>
    <t>Önk. Kitüntetések Okt.23. Bér, Járulék</t>
  </si>
  <si>
    <t>Önk. Dologiról Járulékra átcsoportosítás</t>
  </si>
  <si>
    <t>felhalm-ra, kölcsön vfiz.</t>
  </si>
  <si>
    <t>4/Művh Színház és moziterem új köntösben pályázat előlege</t>
  </si>
  <si>
    <t xml:space="preserve">   TOP Iparterület fejl.pály.támogatási előleg</t>
  </si>
  <si>
    <t xml:space="preserve">  ESZI Gyermekvédelmi pályázat Inform.eszk.</t>
  </si>
  <si>
    <t>VP6-7.2.1-7.4.1.3-17</t>
  </si>
  <si>
    <t>Helyi termékértékesítést szolgáló piacok</t>
  </si>
  <si>
    <t xml:space="preserve"> infrastrukturális fejlesztése</t>
  </si>
  <si>
    <t>VP6-7.2.1.4-17</t>
  </si>
  <si>
    <t xml:space="preserve">A helyi közösségek fejlesztése - </t>
  </si>
  <si>
    <t>Helyi identitás és kohézió</t>
  </si>
  <si>
    <t>V. Módosítás    2021.12.31.</t>
  </si>
  <si>
    <t>Módosított előirányzat V.</t>
  </si>
  <si>
    <t>1/Önk. - Állami tám.Átcs. KGR alapján</t>
  </si>
  <si>
    <t>Átcs.Tartalékra</t>
  </si>
  <si>
    <t>1/Önk. - Egyéb műk.c.pénz.átv.ÁHB.átcs.</t>
  </si>
  <si>
    <t>1/Önk. - Felh.c.pénz.átv.ÁHB.átcs.</t>
  </si>
  <si>
    <t>1/Önk. - Közhat.bev.Építményadó átcsop.</t>
  </si>
  <si>
    <t>1/Önk. - Közhat.bev.Kommun.adó átcsop.</t>
  </si>
  <si>
    <t>1/Önk. - Közhat.bev.Iparűzésiadó átcsop.</t>
  </si>
  <si>
    <t>1/Önk. - Közhat.bev.Egy.Közh.bev. átcsop..</t>
  </si>
  <si>
    <t>1/Önk. - Közhat.bev.Tartózk.idf.adó átcsop.</t>
  </si>
  <si>
    <t>1/Önk. - Működési bevétel átcsop.</t>
  </si>
  <si>
    <t>1/Önk. - Felhalmozási bevétel átcsop.</t>
  </si>
  <si>
    <t>1/Önk - Működési c.átv.pénz.ÁHK.átcsop.</t>
  </si>
  <si>
    <t>1/Önk - Felhalm. c.átv.pénz.ÁHK.átcsop.</t>
  </si>
  <si>
    <t>1/Önk. - Államh.belüli megelől.átcsop.</t>
  </si>
  <si>
    <t xml:space="preserve">1/Önk - 2/PH Intézményfin.rendezése </t>
  </si>
  <si>
    <t xml:space="preserve">1/Önk - 3/ESZI Intézményfin.rendezése </t>
  </si>
  <si>
    <t xml:space="preserve">1/Önk - 4/MŰVH Intézményfin.rendezése </t>
  </si>
  <si>
    <t xml:space="preserve">5/OVI Intézményfin.rendezése </t>
  </si>
  <si>
    <t xml:space="preserve">1/Önk - 5/OVI Intézményfin.rendezése </t>
  </si>
  <si>
    <t xml:space="preserve">4/MŰVH Intézményfin.rendezése </t>
  </si>
  <si>
    <t xml:space="preserve">3/ESZI Intézményfin.rendezése </t>
  </si>
  <si>
    <t xml:space="preserve">2/PH Intézményfin.rendezése </t>
  </si>
  <si>
    <t xml:space="preserve">4/MŰVH Bev.átcs./Mük.Felh.B.Átv.pénz. </t>
  </si>
  <si>
    <t xml:space="preserve">3/ESZI  Bev.átcs./Mük.Felh.B.Átv.pénz. </t>
  </si>
  <si>
    <t xml:space="preserve">5/OVI Bev.átcs./Mük.Felh.B.Átv.pénz. </t>
  </si>
  <si>
    <t>1/Önk - Bér átcsop.</t>
  </si>
  <si>
    <t>1/Önk - Járulék átcsop.</t>
  </si>
  <si>
    <t>1/Önk - Dologi átcsop.</t>
  </si>
  <si>
    <t>1/Önk - Ellátottak juttatása átcsop.</t>
  </si>
  <si>
    <t>1/Önk - Egyéb működ.c. kiadások  átcsop.</t>
  </si>
  <si>
    <t>1/Önk - Felújítás átcsop.</t>
  </si>
  <si>
    <t>1/Önk - Egyéb felh.Kiadások  átcsop.</t>
  </si>
  <si>
    <t xml:space="preserve">1/Önk - Működési tartalék átcsop.Felhalm.ra </t>
  </si>
  <si>
    <t xml:space="preserve">  Átcsoportosítás Beruházásra Felh.tartalékról</t>
  </si>
  <si>
    <t xml:space="preserve">  Egyéb tárgyieszköz beszerzés</t>
  </si>
  <si>
    <t xml:space="preserve">   Felújításra átcsoportosítás</t>
  </si>
  <si>
    <t>Helyi Önkorm.előző évi elsz.kiadásai</t>
  </si>
  <si>
    <t>Helyi Önkorm.törvényi  előírá.al.k.Szolidar.hozzj.</t>
  </si>
  <si>
    <t>Államháztartáson belüli megelőlegezés Működésre átcs.</t>
  </si>
  <si>
    <t>Fejlesztési célú pénzeszközátadás ÁHK</t>
  </si>
  <si>
    <t>Fejlesztési célú pénzeszközátadás ÁHB</t>
  </si>
  <si>
    <t>Fejl.célú pénzeszk.át.ÁHB+ÁHK</t>
  </si>
  <si>
    <t>Munkaadókat terhelő járulékok és SZOCHO (K2)</t>
  </si>
  <si>
    <t>IV. Mód. ei.</t>
  </si>
  <si>
    <t>III. Mód. ei.</t>
  </si>
  <si>
    <t>II. Mód. ei.</t>
  </si>
  <si>
    <t>I. Mód. ei.</t>
  </si>
  <si>
    <t>V. Mód. ei.</t>
  </si>
  <si>
    <t>Felhalm. célú bevétel</t>
  </si>
  <si>
    <t>Felhalm. célú kiadás</t>
  </si>
  <si>
    <t>Soltvadkert Város Önkormányzat 2021. évi Bevétel-Kiadás mérlegszerű kimutatása működési és felhalmozási célú bontásban</t>
  </si>
  <si>
    <t>önk.váll. feladat</t>
  </si>
  <si>
    <t>épület után fizetett idegenforgalmi adó</t>
  </si>
  <si>
    <t>Értékesítési és forgalmi adók, ebből:</t>
  </si>
  <si>
    <t>az állandó- és ideiglenes jelleggel végzett tevékenység után fizetett helyi iparűzési adó</t>
  </si>
  <si>
    <t>Gépjárműadók ebből:</t>
  </si>
  <si>
    <t>belföldi gépjárművek adójának a központi költségvetést és a helyi önk-ot megillető rész</t>
  </si>
  <si>
    <t>Egyéb áruhasználati és szolgáltatási adók, ebből:</t>
  </si>
  <si>
    <t>talajterhelési díj</t>
  </si>
  <si>
    <t>tartózkodás után fizetett idegenforgalmi adó</t>
  </si>
  <si>
    <t>Immateriális javak értékesítése</t>
  </si>
  <si>
    <t>Ingatlanok értékesítése</t>
  </si>
  <si>
    <t>Egyéb tárgyi eszközök értékesítése</t>
  </si>
  <si>
    <t>Részesedések értékesítése</t>
  </si>
  <si>
    <t>Működési célú visszatérítendő támogatások, kölcsönök visszatérülése áht-n kívülről </t>
  </si>
  <si>
    <t>Pénzeszközök változása</t>
  </si>
  <si>
    <t>Intézmény megnevezése</t>
  </si>
  <si>
    <t>Nyitó pénzkészlet</t>
  </si>
  <si>
    <t>Záró pénzkészlet</t>
  </si>
  <si>
    <t>Soltvadkert Város Önkormányzat</t>
  </si>
  <si>
    <t>Soltvadkert Város összesen</t>
  </si>
  <si>
    <t>Soltvadkert Város Önkormányzat tartalék kimutatása</t>
  </si>
  <si>
    <t>Tartalék jogcíme</t>
  </si>
  <si>
    <t>2020. tervezett ei.</t>
  </si>
  <si>
    <t>Működési tartalék összesen</t>
  </si>
  <si>
    <t xml:space="preserve">Önkormányzat működési tartalék (felhasználható) </t>
  </si>
  <si>
    <t>Felhalmozási tartalék összesen</t>
  </si>
  <si>
    <t xml:space="preserve">Önkormányzat Szennyvíziszap                                          (alap képzés - elkülönített)  </t>
  </si>
  <si>
    <t xml:space="preserve">Önkormányzat egyéb felhalmozási tartalék (felhasználható) </t>
  </si>
  <si>
    <t>Tartalék mindösszesen</t>
  </si>
  <si>
    <t>Ssz</t>
  </si>
  <si>
    <t>Jel</t>
  </si>
  <si>
    <t>Önk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</si>
  <si>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</si>
  <si>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</si>
  <si>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</si>
  <si>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</si>
  <si>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</si>
  <si>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</si>
  <si>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</si>
  <si>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</si>
  <si>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</si>
  <si>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</si>
  <si>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</si>
  <si>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</si>
  <si>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</si>
  <si>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</si>
  <si>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</si>
  <si>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</si>
  <si>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D)</t>
  </si>
  <si>
    <t>17</t>
  </si>
  <si>
    <t>E)</t>
  </si>
  <si>
    <t>18</t>
  </si>
  <si>
    <t>F)</t>
  </si>
  <si>
    <t>19</t>
  </si>
  <si>
    <t>Sotvadkert Város Önkormányzat és intézményei</t>
  </si>
  <si>
    <t>20</t>
  </si>
  <si>
    <t>21</t>
  </si>
  <si>
    <t>22</t>
  </si>
  <si>
    <t>23</t>
  </si>
  <si>
    <t>24</t>
  </si>
  <si>
    <t>25</t>
  </si>
  <si>
    <t>26</t>
  </si>
  <si>
    <t>D/I/1</t>
  </si>
  <si>
    <t>D/I/1a</t>
  </si>
  <si>
    <t>D/I/2</t>
  </si>
  <si>
    <t>D/I/2a</t>
  </si>
  <si>
    <t>D/I/3</t>
  </si>
  <si>
    <t>D/I/3a</t>
  </si>
  <si>
    <t>D/I/3b</t>
  </si>
  <si>
    <t>D/I/3c</t>
  </si>
  <si>
    <t>D/I/3d</t>
  </si>
  <si>
    <t>D/I/3e</t>
  </si>
  <si>
    <t>D/I/3f</t>
  </si>
  <si>
    <t>D/I/4</t>
  </si>
  <si>
    <t>D/I/4a</t>
  </si>
  <si>
    <t>D/I/4b</t>
  </si>
  <si>
    <t>D/I/4c</t>
  </si>
  <si>
    <t>D/I/4d</t>
  </si>
  <si>
    <t>D/I/4e</t>
  </si>
  <si>
    <t>D/I/4f</t>
  </si>
  <si>
    <t>D/I/4g</t>
  </si>
  <si>
    <t>D/I/4h</t>
  </si>
  <si>
    <t>D/I/4i</t>
  </si>
  <si>
    <t>D/I/5</t>
  </si>
  <si>
    <t>D/I/5a</t>
  </si>
  <si>
    <t>D/I/5b</t>
  </si>
  <si>
    <t>D/I/5c</t>
  </si>
  <si>
    <t>D/I/5d</t>
  </si>
  <si>
    <t>D/I/5e</t>
  </si>
  <si>
    <t>D/I/6</t>
  </si>
  <si>
    <t>D/I/6a</t>
  </si>
  <si>
    <t>D/I/6b</t>
  </si>
  <si>
    <t>D/I/6c</t>
  </si>
  <si>
    <t>D/I/7</t>
  </si>
  <si>
    <t>D/I/7a</t>
  </si>
  <si>
    <t>D/I/7b</t>
  </si>
  <si>
    <t>D/I/7c</t>
  </si>
  <si>
    <t>D/I/8</t>
  </si>
  <si>
    <t>D/I/8a</t>
  </si>
  <si>
    <t>D/I/8b</t>
  </si>
  <si>
    <t>D/I/8c</t>
  </si>
  <si>
    <t>D/I/8d</t>
  </si>
  <si>
    <t>D/I/8e</t>
  </si>
  <si>
    <t>D/I/8f</t>
  </si>
  <si>
    <t>D/I/8g</t>
  </si>
  <si>
    <t>D/I</t>
  </si>
  <si>
    <t>D/II/1</t>
  </si>
  <si>
    <t>D/II/1a</t>
  </si>
  <si>
    <t>D/II/2</t>
  </si>
  <si>
    <t>D/II/2a</t>
  </si>
  <si>
    <t>D/II/3</t>
  </si>
  <si>
    <t>D/II/3a</t>
  </si>
  <si>
    <t>D/II/3b</t>
  </si>
  <si>
    <t>D/II/3c</t>
  </si>
  <si>
    <t>D/II/3d</t>
  </si>
  <si>
    <t>D/II/3e</t>
  </si>
  <si>
    <t>D/II/3f</t>
  </si>
  <si>
    <t>D/II/4</t>
  </si>
  <si>
    <t>D/II/4a</t>
  </si>
  <si>
    <t>D/II/4b</t>
  </si>
  <si>
    <t>D/II/4c</t>
  </si>
  <si>
    <t>D/II/4d</t>
  </si>
  <si>
    <t>D/II/4e</t>
  </si>
  <si>
    <t>D/II/4f</t>
  </si>
  <si>
    <t>D/II/4g</t>
  </si>
  <si>
    <t>D/II/4h</t>
  </si>
  <si>
    <t>D/II/4i</t>
  </si>
  <si>
    <t>D/II/5</t>
  </si>
  <si>
    <t>D/II/5a</t>
  </si>
  <si>
    <t>D/II/5b</t>
  </si>
  <si>
    <t>D/II/5c</t>
  </si>
  <si>
    <t>D/II/5d</t>
  </si>
  <si>
    <t>D/II/5e</t>
  </si>
  <si>
    <t>D/II/6</t>
  </si>
  <si>
    <t>D/II/6a</t>
  </si>
  <si>
    <t>D/II/6b</t>
  </si>
  <si>
    <t>D/II/6c</t>
  </si>
  <si>
    <t>D/II/7</t>
  </si>
  <si>
    <t>D/II/7a</t>
  </si>
  <si>
    <t>D/II/7b</t>
  </si>
  <si>
    <t>D/II/7c</t>
  </si>
  <si>
    <t>D/II/8</t>
  </si>
  <si>
    <t>D/II/8a</t>
  </si>
  <si>
    <t>D/II/8b</t>
  </si>
  <si>
    <t>D/II/8c</t>
  </si>
  <si>
    <t>D/II/8d</t>
  </si>
  <si>
    <t>D/II</t>
  </si>
  <si>
    <t>D/III/1</t>
  </si>
  <si>
    <t>D/III/1a</t>
  </si>
  <si>
    <t>D/III/1b</t>
  </si>
  <si>
    <t>D/III/1c</t>
  </si>
  <si>
    <t>D/III/1d</t>
  </si>
  <si>
    <t>D/III/1e</t>
  </si>
  <si>
    <t>D/III/1f</t>
  </si>
  <si>
    <t>D/III/2</t>
  </si>
  <si>
    <t>D/III/3</t>
  </si>
  <si>
    <t>D/III/4</t>
  </si>
  <si>
    <t>D/III/5</t>
  </si>
  <si>
    <t>D/III/6</t>
  </si>
  <si>
    <t>D/III/7</t>
  </si>
  <si>
    <t>D/III/8</t>
  </si>
  <si>
    <t>D/III/9</t>
  </si>
  <si>
    <t>D/III</t>
  </si>
  <si>
    <t>E/I/1</t>
  </si>
  <si>
    <t>E/I/2</t>
  </si>
  <si>
    <t>E/I/3</t>
  </si>
  <si>
    <t>E/I/4</t>
  </si>
  <si>
    <t>E/I</t>
  </si>
  <si>
    <t>E/II/1</t>
  </si>
  <si>
    <t>E/II/2</t>
  </si>
  <si>
    <t>E/II</t>
  </si>
  <si>
    <t>E/III/1</t>
  </si>
  <si>
    <t>E/III/2</t>
  </si>
  <si>
    <t>E/III</t>
  </si>
  <si>
    <t>F/1</t>
  </si>
  <si>
    <t>F/2</t>
  </si>
  <si>
    <t>F/3</t>
  </si>
  <si>
    <t>ESZKÖZÖK ÖSSZESEN (=A+B+C+D+E+F)</t>
  </si>
  <si>
    <t>G/I</t>
  </si>
  <si>
    <t>G/II</t>
  </si>
  <si>
    <t>G/III</t>
  </si>
  <si>
    <t>G/IV</t>
  </si>
  <si>
    <t>G/V</t>
  </si>
  <si>
    <t>G/VI</t>
  </si>
  <si>
    <t>H/I/1</t>
  </si>
  <si>
    <t>H/I/2</t>
  </si>
  <si>
    <t>H/I/3</t>
  </si>
  <si>
    <t>H/I/4</t>
  </si>
  <si>
    <t>H/I/5</t>
  </si>
  <si>
    <t>H/I/5a</t>
  </si>
  <si>
    <t>H/I/5b</t>
  </si>
  <si>
    <t>H/I/6</t>
  </si>
  <si>
    <t>H/I/7</t>
  </si>
  <si>
    <t>H/I/8</t>
  </si>
  <si>
    <t>H/I/8a</t>
  </si>
  <si>
    <t>H/I/8b</t>
  </si>
  <si>
    <t>H/I/9</t>
  </si>
  <si>
    <t>H/I/9a</t>
  </si>
  <si>
    <t>H/I/9b</t>
  </si>
  <si>
    <t>H/I/9c</t>
  </si>
  <si>
    <t>H/I/9d</t>
  </si>
  <si>
    <t>H/I/9e</t>
  </si>
  <si>
    <t>H/I/9f</t>
  </si>
  <si>
    <t>H/I/9g</t>
  </si>
  <si>
    <t>H/I/9h</t>
  </si>
  <si>
    <t>H/I/9i</t>
  </si>
  <si>
    <t>H/I/9j</t>
  </si>
  <si>
    <t>H/I/9k</t>
  </si>
  <si>
    <t>H/I/9l</t>
  </si>
  <si>
    <t>H/I</t>
  </si>
  <si>
    <t>H/II/1</t>
  </si>
  <si>
    <t>H/II/2</t>
  </si>
  <si>
    <t>H/II/3</t>
  </si>
  <si>
    <t>H/II/4</t>
  </si>
  <si>
    <t>H/II/5</t>
  </si>
  <si>
    <t>H/II/5a</t>
  </si>
  <si>
    <t>H/II/5b</t>
  </si>
  <si>
    <t>H/II/6</t>
  </si>
  <si>
    <t>H/II/7</t>
  </si>
  <si>
    <t>H/II/8</t>
  </si>
  <si>
    <t>H/II/8a</t>
  </si>
  <si>
    <t>H/II/8b</t>
  </si>
  <si>
    <t>H/II/9</t>
  </si>
  <si>
    <t>H/II/9a</t>
  </si>
  <si>
    <t>H/II/9b</t>
  </si>
  <si>
    <t>H/II/9c</t>
  </si>
  <si>
    <t>H/II/9d</t>
  </si>
  <si>
    <t>H/II/9e</t>
  </si>
  <si>
    <t>H/II/9f</t>
  </si>
  <si>
    <t>H/II/9g</t>
  </si>
  <si>
    <t>H/II/9h</t>
  </si>
  <si>
    <t>H/II/9i</t>
  </si>
  <si>
    <t>H/II/9j</t>
  </si>
  <si>
    <t>H/II</t>
  </si>
  <si>
    <t>H/III/1</t>
  </si>
  <si>
    <t>H/III/2</t>
  </si>
  <si>
    <t>H/III/3</t>
  </si>
  <si>
    <t>H/III/4</t>
  </si>
  <si>
    <t>H/III/5</t>
  </si>
  <si>
    <t>H/III/6</t>
  </si>
  <si>
    <t>H/III/8</t>
  </si>
  <si>
    <t>H/III/9</t>
  </si>
  <si>
    <t>H/III/10</t>
  </si>
  <si>
    <t>H/III</t>
  </si>
  <si>
    <t>H)</t>
  </si>
  <si>
    <t>I)</t>
  </si>
  <si>
    <t>J/1</t>
  </si>
  <si>
    <t>J/2</t>
  </si>
  <si>
    <t>J/3</t>
  </si>
  <si>
    <t>J)</t>
  </si>
  <si>
    <t>FORRÁSOK ÖSSZESEN (=G+H+I+J)</t>
  </si>
  <si>
    <t>Befektetett pénzügyi eszközök kimutatása</t>
  </si>
  <si>
    <t>Forrás: Mérleg, Részesedések űrlap</t>
  </si>
  <si>
    <t>Törvény alapján tartós állami részesedés nem pénzügyi vállalkozás</t>
  </si>
  <si>
    <t>Törvény alapján tartós állami részesedés pénzügyi vállalkozás</t>
  </si>
  <si>
    <t>Részesedések saját alapítású gazdasági társaságba</t>
  </si>
  <si>
    <t>Egyéb részesedések</t>
  </si>
  <si>
    <t>Egyéb, Kárpótlási jegy, Kincstárjegy</t>
  </si>
  <si>
    <t>Tartósan adott kölcsön</t>
  </si>
  <si>
    <t>Vadkert Komszolg KFT.törzstőke/1993</t>
  </si>
  <si>
    <t xml:space="preserve">Biztonság Soltvadkert Vagyonvédelmi KFT. törzstőke </t>
  </si>
  <si>
    <t>OTP Bank Nyrt./1995/ Részvény</t>
  </si>
  <si>
    <t>ELMIB  2002/Részvény</t>
  </si>
  <si>
    <t>ELMIB 2003/Részvény</t>
  </si>
  <si>
    <t>ELMIB 2004/Részvény</t>
  </si>
  <si>
    <t>ELMIB 2005/Részvény</t>
  </si>
  <si>
    <t>ELMIB 2006/Részvény</t>
  </si>
  <si>
    <t>ELMIB 2007/Részvény</t>
  </si>
  <si>
    <t xml:space="preserve">Homokhátsági   2005/Részvény </t>
  </si>
  <si>
    <t>Üde-Kunság részesedés Önkormányzat</t>
  </si>
  <si>
    <t>Üde-Kunság részesedés Cigány  Kisebbség</t>
  </si>
  <si>
    <t xml:space="preserve">Kőrösvíz KFT Apport átadás 2012/részesedés jogutód Kiskunsági Víziközmű-Szolgálatató Kft </t>
  </si>
  <si>
    <t xml:space="preserve">Kunság Halas Nonprofit KFT.Tőrzstőke (részesedés) </t>
  </si>
  <si>
    <t>Tartós részesedések Összesen</t>
  </si>
  <si>
    <t>Kárpótlási jegy</t>
  </si>
  <si>
    <t>Kincstárjegy</t>
  </si>
  <si>
    <t>Prémium Magyar Államkötvény</t>
  </si>
  <si>
    <t>Hitelviszonyt megtestesítő értékpapír összesen</t>
  </si>
  <si>
    <t>A) Befektetett Pénzügyi eszközök összesen</t>
  </si>
  <si>
    <t>Kötelezettség jogcíme</t>
  </si>
  <si>
    <t>Kötelezettség összesen</t>
  </si>
  <si>
    <t>Építményadó</t>
  </si>
  <si>
    <t>Kommunális adó</t>
  </si>
  <si>
    <t>Idegenforg.adó építmény</t>
  </si>
  <si>
    <t>Iparűzési adó</t>
  </si>
  <si>
    <t>Gépjármű adó 40 %</t>
  </si>
  <si>
    <t>Idegen forg. Adó tartózk.u.</t>
  </si>
  <si>
    <t>Talajterhelési díj</t>
  </si>
  <si>
    <t>Pótlék</t>
  </si>
  <si>
    <t>Bírság</t>
  </si>
  <si>
    <t>Egyéb bevételek</t>
  </si>
  <si>
    <t>Idegen bevételek</t>
  </si>
  <si>
    <t>Összesen adó Túlfizetés</t>
  </si>
  <si>
    <t>Korrekció</t>
  </si>
  <si>
    <t>Mindösszesen adó túlfizetés</t>
  </si>
  <si>
    <t>Követelés jogcíme</t>
  </si>
  <si>
    <t>Követelés összesen</t>
  </si>
  <si>
    <t>Gépjármű adó</t>
  </si>
  <si>
    <t>Összesen adó hátralék</t>
  </si>
  <si>
    <t>Értékvesztés</t>
  </si>
  <si>
    <t>Mindösszesen hátralék</t>
  </si>
  <si>
    <t>Soltvadkert Város Önkormányzat Követelések, Aktív időbeli elhatárolások kimutatása</t>
  </si>
  <si>
    <t>12/A. űrlap alaján</t>
  </si>
  <si>
    <t>Követelések jogcíme</t>
  </si>
  <si>
    <t>Kötelezettségek, Passzív időbeli elhatárolások kimutatása</t>
  </si>
  <si>
    <t>Értékvesztés elszámolása</t>
  </si>
  <si>
    <t>ÉRTÉKVESZTÉS</t>
  </si>
  <si>
    <t>Követelés                     Bruttó értéke</t>
  </si>
  <si>
    <t>Követelés                       (bruttó-értékvesztés)</t>
  </si>
  <si>
    <t>Költségvetési évben esedékes követelés működési bevételre Vízműtől átvett (Vízdíj értékvesztése)</t>
  </si>
  <si>
    <t>Költségvetési évben esedékes követelés működési bevételre Egyéb (Kártalanítás, Adófolyószámla, Jogosulatlan kifizetés,Egyéb)</t>
  </si>
  <si>
    <t>Költségvetési évben esedékes követelés működési bevételre (Vevők)</t>
  </si>
  <si>
    <t>Költségvetési évben esedékes felh. célú  kölcsönök visszatérítés</t>
  </si>
  <si>
    <t>D/I) Költségvetési évben esdékes követelések</t>
  </si>
  <si>
    <t>Immateriális javak</t>
  </si>
  <si>
    <t>Ingatlanok és kapcsolódó vagyoni értékű jogok</t>
  </si>
  <si>
    <t>Gépek, berendezések, felszerelések, járművek</t>
  </si>
  <si>
    <t>Tenyész-állatok</t>
  </si>
  <si>
    <t>Beruházások és felújítások</t>
  </si>
  <si>
    <t>Koncesszióba, vagyon-kezelésbe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</si>
  <si>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</si>
  <si>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</si>
  <si>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</si>
  <si>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</si>
  <si>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</si>
  <si>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</si>
  <si>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</si>
  <si>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</si>
  <si>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</si>
  <si>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</si>
  <si>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</si>
  <si>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</si>
  <si>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</si>
  <si>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</si>
  <si>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</si>
  <si>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</si>
  <si>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</si>
  <si>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</si>
  <si>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</si>
  <si>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</si>
  <si>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</si>
  <si>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</si>
  <si>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</si>
  <si>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</si>
  <si>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</si>
  <si>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</si>
  <si>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</si>
  <si>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Sotvadkert Város Önkormányzat</t>
  </si>
  <si>
    <t>adatok: Ft-ban</t>
  </si>
  <si>
    <t xml:space="preserve">SAJÁT TŐKE </t>
  </si>
  <si>
    <t>G/</t>
  </si>
  <si>
    <t>Főkönyvi számla száma</t>
  </si>
  <si>
    <t>Főkönyvi számla megnevezése</t>
  </si>
  <si>
    <t>Bruttó érték</t>
  </si>
  <si>
    <t>Elszámolt écs</t>
  </si>
  <si>
    <t>Nettó érték</t>
  </si>
  <si>
    <t>Szellemi termékek</t>
  </si>
  <si>
    <t>111412/11212*11212/112912*</t>
  </si>
  <si>
    <t>Korl.Forg. szellemi term.akt.áll.ért.</t>
  </si>
  <si>
    <t>Korl.Forg. szellemi term.akt.áll.ért.k</t>
  </si>
  <si>
    <t>0-ig leírt Szellemi termékek</t>
  </si>
  <si>
    <t>11194/112912</t>
  </si>
  <si>
    <t>11291210/112912</t>
  </si>
  <si>
    <t>Szellemi termék összesen</t>
  </si>
  <si>
    <t>**</t>
  </si>
  <si>
    <t>Immateriális javak, Üzemeltetésre átadott  imm. összesen</t>
  </si>
  <si>
    <t>Földterület, telek</t>
  </si>
  <si>
    <t>121111/1211111</t>
  </si>
  <si>
    <t>Kiz.Forg.képt. földterületek aktivált állománya</t>
  </si>
  <si>
    <t>121111119/1211111</t>
  </si>
  <si>
    <t>Iskola Kiz.Forg.képt. földterületek aktivált állománya</t>
  </si>
  <si>
    <t>121112/1211111</t>
  </si>
  <si>
    <t>Kiz.forgk.földterületek aktivált állománya</t>
  </si>
  <si>
    <t>1211120/1211111</t>
  </si>
  <si>
    <t>Kiz.forgk.földterületek állományának értéke</t>
  </si>
  <si>
    <t>1211125/1211111</t>
  </si>
  <si>
    <t>Kiz.Forgk földterületek aktivált állományának értéke</t>
  </si>
  <si>
    <t>121121/1211111</t>
  </si>
  <si>
    <t>Kiz.Forgk. földterületek aktivált állományának értéke</t>
  </si>
  <si>
    <t>*1211111</t>
  </si>
  <si>
    <t>Épületek</t>
  </si>
  <si>
    <t>121311/1211332</t>
  </si>
  <si>
    <t xml:space="preserve">Korl.képt.épületek akt.ál.ér. </t>
  </si>
  <si>
    <t>121312/1211332</t>
  </si>
  <si>
    <t>Korl.forg.épületek aktivált állományának értéke</t>
  </si>
  <si>
    <t>1213121/1211332</t>
  </si>
  <si>
    <t>Korl.forg.épület Óvoda</t>
  </si>
  <si>
    <t>1213122/1211332</t>
  </si>
  <si>
    <t>Korl.forg.épületek Iskola</t>
  </si>
  <si>
    <t>1213125/1211332</t>
  </si>
  <si>
    <t>Korl.forg.épületek aktivált állományának értéke Óvoda</t>
  </si>
  <si>
    <t>121321/1211332</t>
  </si>
  <si>
    <t>Korl.forgalomképes épületek aktivált állományának értéke</t>
  </si>
  <si>
    <t>*1211332/1291332/ 15-ről 1511133</t>
  </si>
  <si>
    <t>Építmények</t>
  </si>
  <si>
    <t>1214311/12114911</t>
  </si>
  <si>
    <t>12143111/12114911</t>
  </si>
  <si>
    <t>12143112/12114911</t>
  </si>
  <si>
    <t xml:space="preserve">Kiz.Forg.képt.egyéb építm. állományi értéke </t>
  </si>
  <si>
    <t>1214312/12114911</t>
  </si>
  <si>
    <t>2014 2% ÉCS Kiz.forgk. Egyéb építm. áll.é.</t>
  </si>
  <si>
    <t>1214411/12114911</t>
  </si>
  <si>
    <t>Kiz.Forg.Képt. Különféle egyéb építmények aktivált áll. Ért.</t>
  </si>
  <si>
    <t>12144112/12114911</t>
  </si>
  <si>
    <t>Kiz.Forg.képt.egyéb építmények aktivált állománya Iskola</t>
  </si>
  <si>
    <t>12144121/12114911</t>
  </si>
  <si>
    <t>Kiz.Forg.képt.különféle egyéb építmények akt.áll.értéke</t>
  </si>
  <si>
    <t>1214421/12114911</t>
  </si>
  <si>
    <t>Kiz.Forgalomk.különféle egyéb építmények aktivált áll.ért.</t>
  </si>
  <si>
    <t>1211491110/12114911</t>
  </si>
  <si>
    <t>Vízmű. Kiz.Forgalomk.különféle egyéb építmények aktivált áll.ért.</t>
  </si>
  <si>
    <t>2014/2% ÉCS Kizár.nemz vagy.külf.egyéb építmények</t>
  </si>
  <si>
    <t>1211492/1211492</t>
  </si>
  <si>
    <t>2014/2% ÉCS Kizár.forgk.Külf. Egyéb építmények</t>
  </si>
  <si>
    <t>1211491101/12114911</t>
  </si>
  <si>
    <t>Kiz.Nemz.0 % ÉCS Képzőművészeti ,Kult.egyéb építm.</t>
  </si>
  <si>
    <t>*12114811/12914811/151114-ről</t>
  </si>
  <si>
    <t>0-ig leírt építmények</t>
  </si>
  <si>
    <t>12198482/1298482</t>
  </si>
  <si>
    <t>1219491219/12192493*12198482</t>
  </si>
  <si>
    <t>Iskola. Teljesen (0-ig) leírt egyéb építmények aktivált áll. ért.</t>
  </si>
  <si>
    <t>12194/12192493*12192483</t>
  </si>
  <si>
    <t>Teljesen (0-ig) leírt egyéb építmények aktivált áll. ért.</t>
  </si>
  <si>
    <t>Földterület,Épületek, Építmények összesen</t>
  </si>
  <si>
    <t>Üzem.kez.átad.Épületek</t>
  </si>
  <si>
    <t>1218331104/12183311</t>
  </si>
  <si>
    <t>KEOP Üz.kez.át.E.Épületek</t>
  </si>
  <si>
    <t>1218331119/12183311</t>
  </si>
  <si>
    <t>Iskola-Sáfár Üz.kez.át.E.Épületek</t>
  </si>
  <si>
    <t>*12183311/12983311</t>
  </si>
  <si>
    <t>összesen</t>
  </si>
  <si>
    <t>IMJP  Üz.kez.át.E.Épületek</t>
  </si>
  <si>
    <t>121833222/1218332</t>
  </si>
  <si>
    <t>DAOP-ISKOLA E. Épületek</t>
  </si>
  <si>
    <t>*1218332/1298332</t>
  </si>
  <si>
    <t>Üzem.kez.átad.Építmények</t>
  </si>
  <si>
    <t>1218491012/12184911</t>
  </si>
  <si>
    <t>Víz.ért.Üz.kez.átad. Egy.építmények</t>
  </si>
  <si>
    <t>1218491104/12184911</t>
  </si>
  <si>
    <t>KEOP.Üz.kez.átad. Egy.építmények</t>
  </si>
  <si>
    <t>1218491112/12184911</t>
  </si>
  <si>
    <t>1218491113/12184911</t>
  </si>
  <si>
    <t>SZV.ért.Üz.kez.átad. Egy.építmények</t>
  </si>
  <si>
    <t>1218491204/12184911</t>
  </si>
  <si>
    <t>1218491206/12184911</t>
  </si>
  <si>
    <t>VTÓ-szv.Üz.kez.átad. Egy.építmények</t>
  </si>
  <si>
    <t>1218491212/12184911</t>
  </si>
  <si>
    <t>1218491213/12184911</t>
  </si>
  <si>
    <t>1218491219/12184911</t>
  </si>
  <si>
    <t>ISKOLA.Üz.kez.átad. Egy.építmények</t>
  </si>
  <si>
    <t>*12184811/12984811</t>
  </si>
  <si>
    <t>1218492105/1218492</t>
  </si>
  <si>
    <t>IMJP.Üz.kez.átad. Egy.építmények</t>
  </si>
  <si>
    <t>1218492205/1218492</t>
  </si>
  <si>
    <t>*1218482/1298482</t>
  </si>
  <si>
    <t>Ingatlanok, Üzemeltetésre átadott  Ing.összesen</t>
  </si>
  <si>
    <t>Ügyvitel és számítástechn.egyéb gépek,berend.</t>
  </si>
  <si>
    <t>1311112/131112*131112/139112</t>
  </si>
  <si>
    <t>Korl.Forg. Ügyvitel-és Számítástech. Eszközök áll.ért.</t>
  </si>
  <si>
    <t>1311212/131122*131122/139122</t>
  </si>
  <si>
    <t>Korl.Forg.Egyéb Gépek, berendezések, Felszerelések áll.ért.</t>
  </si>
  <si>
    <t>13112121/131122</t>
  </si>
  <si>
    <t>13112122/131122</t>
  </si>
  <si>
    <t>1311311/1311311</t>
  </si>
  <si>
    <t>Forg.Képt. Képzőművészeti alkotások állományának értéke</t>
  </si>
  <si>
    <t>131141119/1311411*1311411</t>
  </si>
  <si>
    <t>Iskola-Sáfár  Hangszerek állománya</t>
  </si>
  <si>
    <t>0-ig leírt számítástechn.eszk.egyéb gépek beren.</t>
  </si>
  <si>
    <t>1319112/1319112</t>
  </si>
  <si>
    <t>Teljesen (0-ig) leírt ügyvitel és számítástechnikai eszközök</t>
  </si>
  <si>
    <t>131191/1319112</t>
  </si>
  <si>
    <t>131911210/1319112</t>
  </si>
  <si>
    <t>VÍZMŰ T.0-ig leírt ügyv.számít.eszk.</t>
  </si>
  <si>
    <t>*1319112/139112</t>
  </si>
  <si>
    <t>131192/1319122</t>
  </si>
  <si>
    <t>Teljesen (0-ig) leírt egyéb gépek, berendezések felsz.</t>
  </si>
  <si>
    <t>1319212/1319122</t>
  </si>
  <si>
    <t>131912210/1319122</t>
  </si>
  <si>
    <t>VÍZMŰ T.0-ig leírt egyéb gépek ber.</t>
  </si>
  <si>
    <t>131912219/1319122</t>
  </si>
  <si>
    <t>*1319122/139122</t>
  </si>
  <si>
    <t>Kisértékű tárgyi eszközök</t>
  </si>
  <si>
    <t>Közmunka program Kisértékű új.e.-éven belül amortizáció</t>
  </si>
  <si>
    <t>*1311242/1391242</t>
  </si>
  <si>
    <t>*1311142/1391142</t>
  </si>
  <si>
    <t>Számítástech.Egyéb gépek berendezések összesen</t>
  </si>
  <si>
    <t>Járművek</t>
  </si>
  <si>
    <t>13211/131162*131162/139162</t>
  </si>
  <si>
    <t>Járművek aktivált állományának értéke</t>
  </si>
  <si>
    <t>132111/131162</t>
  </si>
  <si>
    <t>PÁLY.Járművek aktivált állom</t>
  </si>
  <si>
    <t>0-ig leírt járművek</t>
  </si>
  <si>
    <t>13219/1319162</t>
  </si>
  <si>
    <t>13291/1319162</t>
  </si>
  <si>
    <t>131916210/1319162</t>
  </si>
  <si>
    <t>VÍZMŰ T.0-ig.leírt járművek</t>
  </si>
  <si>
    <t xml:space="preserve">JÁRMŰVEK   </t>
  </si>
  <si>
    <t>Üzem.Kez.Át.Számít.eszk.</t>
  </si>
  <si>
    <t>13181204/131812*131812/139812</t>
  </si>
  <si>
    <t>13181205/131812</t>
  </si>
  <si>
    <t>13181213/131812</t>
  </si>
  <si>
    <t>*131812/139812</t>
  </si>
  <si>
    <t>Üzem.Kez.Át.Egyéb eszk.</t>
  </si>
  <si>
    <t>13182204/131822</t>
  </si>
  <si>
    <t>13182205/131822</t>
  </si>
  <si>
    <t>131822051/13822</t>
  </si>
  <si>
    <t>13182206/131822</t>
  </si>
  <si>
    <t>13182212/131822</t>
  </si>
  <si>
    <t>131822131/139822</t>
  </si>
  <si>
    <t>13182213/131822</t>
  </si>
  <si>
    <t>*131822/139822</t>
  </si>
  <si>
    <t>13182422/131824</t>
  </si>
  <si>
    <t>131824221/131824</t>
  </si>
  <si>
    <t>*1318242/1398242</t>
  </si>
  <si>
    <t>13192222/1319822</t>
  </si>
  <si>
    <t>*1319822/1399822</t>
  </si>
  <si>
    <t>Befejezetlen beruházások</t>
  </si>
  <si>
    <t>1521133/1522133 Tárgy*1521133</t>
  </si>
  <si>
    <t>151114/151114 Előző /*151114</t>
  </si>
  <si>
    <t>*15112</t>
  </si>
  <si>
    <t>*15113</t>
  </si>
  <si>
    <t>*15114</t>
  </si>
  <si>
    <t>*152114</t>
  </si>
  <si>
    <t>*15213</t>
  </si>
  <si>
    <t>11,12,13,15 Számlák</t>
  </si>
  <si>
    <t>Befektetett eszközök mindösszesen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</si>
  <si>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</si>
  <si>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SÁFÁR</t>
  </si>
  <si>
    <t>Korlátozottan forgalomképes eszközök</t>
  </si>
  <si>
    <t>Szellemi termékek akt.áll.ért. KFK (kisértk)</t>
  </si>
  <si>
    <t>0-ig leírt szellemi termékek</t>
  </si>
  <si>
    <t>0-ig írt Szellemi termékek  áll.ért. KFK</t>
  </si>
  <si>
    <t>Kisértékű  szellemi termékek KFK (kisértk)</t>
  </si>
  <si>
    <t>Immateriális javak összesen</t>
  </si>
  <si>
    <t>Egyéb gépek,berendezések,felsz.KFK.</t>
  </si>
  <si>
    <t>kisértékű</t>
  </si>
  <si>
    <t>Teljesen 0-ig leírt egyéb gépek ber.KFK</t>
  </si>
  <si>
    <t>1311242/139112</t>
  </si>
  <si>
    <t>Kisértékű új   egyéb tárgyi eszközök</t>
  </si>
  <si>
    <t>1311142/139112</t>
  </si>
  <si>
    <t>Kisértékű új  számítást.g. tárgyi eszközök</t>
  </si>
  <si>
    <t>Gépek berendezések összesen</t>
  </si>
  <si>
    <t>0-ig leírt  Járművek</t>
  </si>
  <si>
    <t>132912/139162</t>
  </si>
  <si>
    <t>Teljesen 0-ig leírt Járművek</t>
  </si>
  <si>
    <t>Járművek összesen</t>
  </si>
  <si>
    <t>Gépek, berendezések össz.</t>
  </si>
  <si>
    <t>Befejezetlen vásárolt inform.eszk.</t>
  </si>
  <si>
    <t>Befejezetlen vásárolt egyéb gép.eszk.</t>
  </si>
  <si>
    <t>Befejezetlen beruházások összesen</t>
  </si>
  <si>
    <t>Szellemi termékek akt.áll.ért.</t>
  </si>
  <si>
    <t>0-ig írt Vagyonértékű jog  áll.ért.KFK</t>
  </si>
  <si>
    <t>Kisértékű  szellemi termékek KFK (kisértk.)</t>
  </si>
  <si>
    <t>Járművek akt.áll.ért.</t>
  </si>
  <si>
    <t>112141/1192141</t>
  </si>
  <si>
    <t>Szellemi termékek akt.áll.ért. (kisértk)</t>
  </si>
  <si>
    <t>0-ig írt Szellemi termékek  áll.ért.</t>
  </si>
  <si>
    <t>1129141/119212</t>
  </si>
  <si>
    <t>Kisértékű  szellemi termékek</t>
  </si>
  <si>
    <t>Teljesen 0-ig leírt ügyv.számít.eszk.KFK.</t>
  </si>
  <si>
    <t>131162/139162</t>
  </si>
  <si>
    <t>Kisértékű szellemi termékek</t>
  </si>
  <si>
    <t>Ügyvitel-és számítástechnikai e KFK.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</si>
  <si>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</si>
  <si>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</si>
  <si>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</si>
  <si>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</si>
  <si>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</si>
  <si>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</si>
  <si>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</si>
  <si>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</si>
  <si>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</si>
  <si>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</si>
  <si>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</si>
  <si>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</si>
  <si>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</si>
  <si>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</si>
  <si>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</si>
  <si>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</si>
  <si>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</si>
  <si>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</si>
  <si>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</si>
  <si>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 xml:space="preserve"> EGYSZERŰSITETT MÉRLEGE 2021. december 31-én 12/A. űrlap alapján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</si>
  <si>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</si>
  <si>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</si>
  <si>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</si>
  <si>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</si>
  <si>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</si>
  <si>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</si>
  <si>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</si>
  <si>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</si>
  <si>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</si>
  <si>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</si>
  <si>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(=A/III/1a+…+A/III/1f)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</si>
  <si>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</si>
  <si>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</si>
  <si>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</si>
  <si>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</si>
  <si>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 (kivéve befektetési jegyek)</t>
  </si>
  <si>
    <t>A/III/1f - ebből: tartós befektetési jegyek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</si>
  <si>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</si>
  <si>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</si>
  <si>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</si>
  <si>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</si>
  <si>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</si>
  <si>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</si>
  <si>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</si>
  <si>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</si>
  <si>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</si>
  <si>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</si>
  <si>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</si>
  <si>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</si>
  <si>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</si>
  <si>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</si>
  <si>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</si>
  <si>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</si>
  <si>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</si>
  <si>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</si>
  <si>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 (=B/II/1a+B/II/1b)</t>
  </si>
  <si>
    <t>B/II/1a - ebből: részesedések</t>
  </si>
  <si>
    <t>B/II/1b - ebből: nem tartós befektetési jegyek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</si>
  <si>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</si>
  <si>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</si>
  <si>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</si>
  <si>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</si>
  <si>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</si>
  <si>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</si>
  <si>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</si>
  <si>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</si>
  <si>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</si>
  <si>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</si>
  <si>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</si>
  <si>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</si>
  <si>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</si>
  <si>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</si>
  <si>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</si>
  <si>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</si>
  <si>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</si>
  <si>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</si>
  <si>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</si>
  <si>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</si>
  <si>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</si>
  <si>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</si>
  <si>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</si>
  <si>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</si>
  <si>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</si>
  <si>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</si>
  <si>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</si>
  <si>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</si>
  <si>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</si>
  <si>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</si>
  <si>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</si>
  <si>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</si>
  <si>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</si>
  <si>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</si>
  <si>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</si>
  <si>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</si>
  <si>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</si>
  <si>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</si>
  <si>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</si>
  <si>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</si>
  <si>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</si>
  <si>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</si>
  <si>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</si>
  <si>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</si>
  <si>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</si>
  <si>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</si>
  <si>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</si>
  <si>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</si>
  <si>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</si>
  <si>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</si>
  <si>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</si>
  <si>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</si>
  <si>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</si>
  <si>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</si>
  <si>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</si>
  <si>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</si>
  <si>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</si>
  <si>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</si>
  <si>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</si>
  <si>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</si>
  <si>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</si>
  <si>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</si>
  <si>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</si>
  <si>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</si>
  <si>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</si>
  <si>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</si>
  <si>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</si>
  <si>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</si>
  <si>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</si>
  <si>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</si>
  <si>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</si>
  <si>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</si>
  <si>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</si>
  <si>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</si>
  <si>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</si>
  <si>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</si>
  <si>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</si>
  <si>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</si>
  <si>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</si>
  <si>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</si>
  <si>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</si>
  <si>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</si>
  <si>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</si>
  <si>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</si>
  <si>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</si>
  <si>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</si>
  <si>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</si>
  <si>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</si>
  <si>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</si>
  <si>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</si>
  <si>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</si>
  <si>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</si>
  <si>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</si>
  <si>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</si>
  <si>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</si>
  <si>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</si>
  <si>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</si>
  <si>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</si>
  <si>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</si>
  <si>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</si>
  <si>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</si>
  <si>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</si>
  <si>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</si>
  <si>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</si>
  <si>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</si>
  <si>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</si>
  <si>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</si>
  <si>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</si>
  <si>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</si>
  <si>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</si>
  <si>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</si>
  <si>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</si>
  <si>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</si>
  <si>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</si>
  <si>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</si>
  <si>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</si>
  <si>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</si>
  <si>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</si>
  <si>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</si>
  <si>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</si>
  <si>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</si>
  <si>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</si>
  <si>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</si>
  <si>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</si>
  <si>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</si>
  <si>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</si>
  <si>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</si>
  <si>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</si>
  <si>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</si>
  <si>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</si>
  <si>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</si>
  <si>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</si>
  <si>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</si>
  <si>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</si>
  <si>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</si>
  <si>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</si>
  <si>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</si>
  <si>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</si>
  <si>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</si>
  <si>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</si>
  <si>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</si>
  <si>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</si>
  <si>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</si>
  <si>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</si>
  <si>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</si>
  <si>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</si>
  <si>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</si>
  <si>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</si>
  <si>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</si>
  <si>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</si>
  <si>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</si>
  <si>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</si>
  <si>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</si>
  <si>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</si>
  <si>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</si>
  <si>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</si>
  <si>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</si>
  <si>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</si>
  <si>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</si>
  <si>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</si>
  <si>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</si>
  <si>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</si>
  <si>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</si>
  <si>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</si>
  <si>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</si>
  <si>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</si>
  <si>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</si>
  <si>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</si>
  <si>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</si>
  <si>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</si>
  <si>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</si>
  <si>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</si>
  <si>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</si>
  <si>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</si>
  <si>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</si>
  <si>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</si>
  <si>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</si>
  <si>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</si>
  <si>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</si>
  <si>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</si>
  <si>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</si>
  <si>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</si>
  <si>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</si>
  <si>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</si>
  <si>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</si>
  <si>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</si>
  <si>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</si>
  <si>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</si>
  <si>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</si>
  <si>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</si>
  <si>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</si>
  <si>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</si>
  <si>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</si>
  <si>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</si>
  <si>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</si>
  <si>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</si>
  <si>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</si>
  <si>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</si>
  <si>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</si>
  <si>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</si>
  <si>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</si>
  <si>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</si>
  <si>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</si>
  <si>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</si>
  <si>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</si>
  <si>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</si>
  <si>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</si>
  <si>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</si>
  <si>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</si>
  <si>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</si>
  <si>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</si>
  <si>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</si>
  <si>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</si>
  <si>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2021. december 31-én</t>
  </si>
  <si>
    <t>D/I/1 KöltségvetésC9:H118i évben esedékes követelések működési célú támogatások bevételeire államháztartáson belülről (&gt;=D/I/1a)</t>
  </si>
  <si>
    <t>2021. december 31.</t>
  </si>
  <si>
    <t>Vagyonkimutatása 2021. december 31. napján</t>
  </si>
  <si>
    <t xml:space="preserve">Teljesítés 2021.12.31. </t>
  </si>
  <si>
    <t>Teljesítés</t>
  </si>
  <si>
    <t>Adatok: %-ban</t>
  </si>
  <si>
    <t>Soltvadkert Város Önkormányzat 2021. évi működési és felhalmozási célú teljesítése intézményenként és ellátási feladatonként</t>
  </si>
  <si>
    <t>2021. évben</t>
  </si>
  <si>
    <t>Befektetett eszközeinek kimutatása a 2021. évi beszámoló 15/A.űrlap alapján</t>
  </si>
  <si>
    <t>Koncesszióba, vagyonkezelésbe adott eszközök</t>
  </si>
  <si>
    <t>Vagyonkimutatás 2021. december 31. napján</t>
  </si>
  <si>
    <t>2021. december 31.-én</t>
  </si>
  <si>
    <t>131112/139112</t>
  </si>
  <si>
    <t>1311142/1391142</t>
  </si>
  <si>
    <t>1311242/1391242</t>
  </si>
  <si>
    <t>Mindösszesen Befektetett eszk.</t>
  </si>
  <si>
    <t>Egyéb épületek</t>
  </si>
  <si>
    <t>Korlátozottam forgalomképes egyéb épület</t>
  </si>
  <si>
    <t>Egyéb épületek összesen:</t>
  </si>
  <si>
    <t xml:space="preserve">Járművek akt.áll.ért. </t>
  </si>
  <si>
    <t>11142/11212</t>
  </si>
  <si>
    <t>Teljesen (0-ig) leírt szellemi term. aktivált értéke</t>
  </si>
  <si>
    <t>Teljesen (0-ig) leírt szellemi term. aktivált értéke Vízmű</t>
  </si>
  <si>
    <t>0-ig leírt Vagyonértékű jog</t>
  </si>
  <si>
    <t>Teljesen (0-ig) leírt KEOP Üzem.kez.átadott.vagyonértékű jogok</t>
  </si>
  <si>
    <t>Teljesen (0-ig) leírt Szv.Ért.Üzem.kez.átadott.vagyonértékű jogok</t>
  </si>
  <si>
    <t>Üzem.kez.átadott.vagyonértékű jogok  összesen</t>
  </si>
  <si>
    <t>Kiz.Forg.Képt. Egyéb építmények állományának értéke</t>
  </si>
  <si>
    <t>Kiz.Forg.Képt.egyéb építmények áll.é.Önkormányzat</t>
  </si>
  <si>
    <t>12114911/1214911</t>
  </si>
  <si>
    <t>121833205/121833205</t>
  </si>
  <si>
    <t>BÖL.K.Forg.Egyéb Gépek, .*</t>
  </si>
  <si>
    <t>PIAC K.Forg.Egyéb Gépek, *</t>
  </si>
  <si>
    <t>Belvíz egyéb gépbek ber. 0% écs</t>
  </si>
  <si>
    <t>Keop 2016 T. 0-ig leírt ügyv. Számít. Eszk. Vízmű</t>
  </si>
  <si>
    <t>IMJP 2016 T. 0-ig leírt ügyv. Számít. Eszk. Vízmű</t>
  </si>
  <si>
    <t>SZV. 2016 T. 0-ig leírt ügyv. Számít. Eszk. Vízmű</t>
  </si>
  <si>
    <t>0-ig leírt egyéb gépek beren.</t>
  </si>
  <si>
    <t>Iskola-Sáfár T.0-ig leírt egyéb gépek b..</t>
  </si>
  <si>
    <t>Ivóvíz vagyonértéke T. 0-ig leírt egyéb gép b. Vízmű</t>
  </si>
  <si>
    <t>13179/131122</t>
  </si>
  <si>
    <t>131791/131122</t>
  </si>
  <si>
    <t>Önk. Kisértékű eszközök egyéb 2014-től</t>
  </si>
  <si>
    <t>131792/131122</t>
  </si>
  <si>
    <t xml:space="preserve">Önk. Kisértékű eszközök Bútor 2017-től ARANY ÓVODA </t>
  </si>
  <si>
    <t>131793/131112</t>
  </si>
  <si>
    <t>Önk. Kisértékű eszközök számítástechn.2014-től</t>
  </si>
  <si>
    <t>T.0-ig.leírt járművek állományának értéke</t>
  </si>
  <si>
    <t>KEOP.Üzem.kez.át.számítástech.esz.</t>
  </si>
  <si>
    <t>IMJP.Üzem.kez.át.számítástech.esz.</t>
  </si>
  <si>
    <t>SZV.ért.Üzem.kez.át.számítástech.esz.</t>
  </si>
  <si>
    <t>KEOP.Üzem.kez.át.egyéb gépek ber.</t>
  </si>
  <si>
    <t>IMJP.Üzem.kez.át.egyéb gépek ber.</t>
  </si>
  <si>
    <t>VTÓ SZV.Üzem.kez.át.egyéb gépek ber.</t>
  </si>
  <si>
    <t>Víz.ért.Üzem.kez.át.egyéb gépek ber.</t>
  </si>
  <si>
    <t>SZV.ért.Üzem.kez.át.egyéb gépek ber.</t>
  </si>
  <si>
    <t>DAOP-ISKOLA.Üzem.kez.át.egyéb gépek ber.</t>
  </si>
  <si>
    <t>DAOP-ISKOLA Üzem.kez.át.egyéb gépek ber.Kisértékű e.</t>
  </si>
  <si>
    <t>DAOP-ISKOLA.Üzem.kez.át.egyéb gépek ber.0-ra lírt e.</t>
  </si>
  <si>
    <t>Bef.Ber.Épület ép. Befejezetlen Beruházás</t>
  </si>
  <si>
    <t>1521133/1521133 *1521131</t>
  </si>
  <si>
    <t>Bef.Ber.Épület felújítás Befejezetlen Beruházás</t>
  </si>
  <si>
    <t>Bef.Ber.Egyéb építmény ép.Befejezetlen beruházás</t>
  </si>
  <si>
    <t>Bef.Ber.Inform.eszk.</t>
  </si>
  <si>
    <t>Bef.Ber.egxéb gépek</t>
  </si>
  <si>
    <t>Bef.Ber Jármű</t>
  </si>
  <si>
    <t>Bef.Ber.Egyéb építm fel.</t>
  </si>
  <si>
    <t>Bef.Ber.</t>
  </si>
  <si>
    <t xml:space="preserve">V/1. módosítás 2021.12.31. </t>
  </si>
  <si>
    <t xml:space="preserve">V/2. módosítás 2021.12.31. </t>
  </si>
  <si>
    <t>Szociális fel.tám./-/</t>
  </si>
  <si>
    <t>Kulturális fel.tám./+/</t>
  </si>
  <si>
    <t>1/Önk. - Egyéb fej.kez.ei.Műk.pénz.ÁHB</t>
  </si>
  <si>
    <t>1/Önk. - Egy.Közp. fej.kez.ei.Felh.pé.ÁHB</t>
  </si>
  <si>
    <t>M.c.p.átv.ÁHB.EFOP/+/</t>
  </si>
  <si>
    <t>F.c.p.átv.ÁHB.EFOP/-/</t>
  </si>
  <si>
    <t>4/Művh. - Egyéb fej.kez.ei.Műk.pénz.ÁHB</t>
  </si>
  <si>
    <t>4/Művh. - E.Közp. fej.kez.ei.Felh.pé.ÁHB</t>
  </si>
  <si>
    <t>V. Módosítás    2021.12.31. /1-2/</t>
  </si>
  <si>
    <t>2021. zárszámadás</t>
  </si>
  <si>
    <t>Költségvetési évben esedékes követelés működési bevételre Egyéb (Calyisto KFT. Bajcsy Zs u. kerékpárút követelés)</t>
  </si>
  <si>
    <t>Költségvetési évben esedékes követel. ( ÁFA visszatér.előző idősz.köv.)</t>
  </si>
  <si>
    <t xml:space="preserve">Költségvetési évet követően esedékes követelések közhatalmi bevételre         </t>
  </si>
  <si>
    <t>D/II) Költségvetési évet követően esedékes követelések</t>
  </si>
  <si>
    <t xml:space="preserve">   Svk. 0309/3,  84 Hrsz. Szőlő vás.</t>
  </si>
  <si>
    <t xml:space="preserve">   Svk. 0309/4 Hrsz. Tanya vás. </t>
  </si>
  <si>
    <t xml:space="preserve">   Járdaépítés</t>
  </si>
  <si>
    <t xml:space="preserve">   E.eszköz b.Szúnyogh., nyomtató,tábla,légtisz.</t>
  </si>
  <si>
    <t xml:space="preserve">   TOP Helyi identitás p.sütő </t>
  </si>
  <si>
    <t xml:space="preserve">   Petőfi u. 21.E.berend.vás. </t>
  </si>
  <si>
    <t xml:space="preserve">   EFOP pály.Egyéb eszk .besz,sátor v.</t>
  </si>
  <si>
    <t xml:space="preserve">   NMI  kulturális károk enyh.P. eszk. v.</t>
  </si>
  <si>
    <t>*</t>
  </si>
  <si>
    <t xml:space="preserve">   Vtó Kemping  Beruházás , Vtó Parkoló </t>
  </si>
  <si>
    <t xml:space="preserve">  EFOP pályázat tárgyi eszköz besz. Elszámolh.</t>
  </si>
  <si>
    <t xml:space="preserve">  EFOP pály.tárgyi esz.nem elsz. Egyéb eszk. B.</t>
  </si>
  <si>
    <t>MÉRLEG</t>
  </si>
  <si>
    <t>2021.01.01. Nyitó Pénzkészlet</t>
  </si>
  <si>
    <t xml:space="preserve">BEVÉTELEK - MÉRLEG ÖSSZESEN </t>
  </si>
  <si>
    <t>2021.12.31. Záró Pénzkészlet</t>
  </si>
  <si>
    <t xml:space="preserve">KIADÁSOK - MÉRLEG ÖSSZESEN </t>
  </si>
  <si>
    <t>Korrigáló tételek /365 - 367 FK sz.T.évi f.</t>
  </si>
  <si>
    <t>2021. Májusi normatíva módosítás</t>
  </si>
  <si>
    <t>2021. Októberi normatíva módosítás</t>
  </si>
  <si>
    <t>2021.12.31. elszámolás</t>
  </si>
  <si>
    <t>műk. hó</t>
  </si>
  <si>
    <t>étk. adag</t>
  </si>
  <si>
    <t xml:space="preserve">MAJ és SZOCHO </t>
  </si>
  <si>
    <t>Egyéb Fc. tám.</t>
  </si>
  <si>
    <t>Mc. Átvett péneszközök</t>
  </si>
  <si>
    <t>Fc. Átvett péneszközök</t>
  </si>
  <si>
    <t>018020</t>
  </si>
  <si>
    <t>Központi költségvetési befizetésk</t>
  </si>
  <si>
    <t>032020</t>
  </si>
  <si>
    <t>041233</t>
  </si>
  <si>
    <t>Hosszabb időtart. Közfoglalkoztás</t>
  </si>
  <si>
    <t>047120</t>
  </si>
  <si>
    <t>Piac üzemeltetése</t>
  </si>
  <si>
    <t>062020</t>
  </si>
  <si>
    <t>Településfejlesztési projekt és tám</t>
  </si>
  <si>
    <t>074040</t>
  </si>
  <si>
    <t>083030</t>
  </si>
  <si>
    <t>086030</t>
  </si>
  <si>
    <t>Nemzetközi kulturális együttműködések</t>
  </si>
  <si>
    <t>Óvodai nevelés, ellátás</t>
  </si>
  <si>
    <t>102031</t>
  </si>
  <si>
    <t>Egyéb szociális feladatok ellátása</t>
  </si>
  <si>
    <t>900020</t>
  </si>
  <si>
    <t xml:space="preserve">Önk funkcióra nem sorolható </t>
  </si>
  <si>
    <t>Házi segítségnyújtás</t>
  </si>
  <si>
    <t>082093</t>
  </si>
  <si>
    <t>Közművelődés, egész életre terjedő tan.</t>
  </si>
  <si>
    <t>Egyéb szabadidős szolg. (Mozi)</t>
  </si>
  <si>
    <t>Bölcsődei játszócsoport</t>
  </si>
  <si>
    <t>Tanyák háztartás léptékű villamos energia és vízellátás, valamint szv.kezelés fejlesztései</t>
  </si>
  <si>
    <t>5/1. sz. módosítás</t>
  </si>
  <si>
    <t>5/2. sz. módosítás</t>
  </si>
  <si>
    <t>5/1. - 5/2. sz. módosítás</t>
  </si>
  <si>
    <t>2021. évi adónemenkénti Kötelezettség és Követelés kimutatás</t>
  </si>
  <si>
    <t>Költségvetési évben esedékes követelések közhatalmi bev.                                (Helyi adó értékvesztése)</t>
  </si>
  <si>
    <t>27.1. melléklet a    /2022. (V.26.) önkormányzati rendelethez</t>
  </si>
  <si>
    <t>27.2. melléklet a   /2022. (V.26.) önkormányzati rendelethez</t>
  </si>
  <si>
    <t>27.3. melléklet a    /2022. (V.26.) önkormányzati rendelethez</t>
  </si>
  <si>
    <t>27.4. melléklet a    /2022. (V.26.) önkormányzati rendelethez</t>
  </si>
  <si>
    <t>27.5. melléklet a     /2022. (V.26.) önkormányzati rendelethez</t>
  </si>
  <si>
    <t>Számítást.Egyéb Gépek,Járművek,Üzemelt.át.eszk. Össz.</t>
  </si>
  <si>
    <r>
      <rPr>
        <b/>
        <sz val="10"/>
        <rFont val="Garamond"/>
        <family val="1"/>
        <charset val="238"/>
      </rPr>
      <t>1511133/</t>
    </r>
    <r>
      <rPr>
        <sz val="10"/>
        <rFont val="Garamond"/>
        <family val="1"/>
        <charset val="238"/>
      </rPr>
      <t>1512133 Tárgy *1511133</t>
    </r>
  </si>
  <si>
    <t>2021.12.31.</t>
  </si>
  <si>
    <t>Címr</t>
  </si>
  <si>
    <t>áll.ig. feladat</t>
  </si>
  <si>
    <t>Módosított előirányzat V/1 - V/2</t>
  </si>
  <si>
    <t>12/A. űrlap alapján</t>
  </si>
  <si>
    <t>4/Művh Gyöngyöt az embernek pály. előleg</t>
  </si>
  <si>
    <t>TOP Csapadékcsatorna pály. Támog. előleg</t>
  </si>
  <si>
    <t>Működési c. tám. Áht-n belülről</t>
  </si>
  <si>
    <t>Fertőző megbetegedések megelőz</t>
  </si>
  <si>
    <t xml:space="preserve">   Start közmunka Árvácska köz építés </t>
  </si>
  <si>
    <t xml:space="preserve">   Start közmunka Árvácska köz  építés/Saját/</t>
  </si>
  <si>
    <t>1. melléklet a  7/2022. (V.26.) önkormányzati rendelethez</t>
  </si>
  <si>
    <t>2. melléklet a  7/2022. (V.26) önkormányzati rendelethez</t>
  </si>
  <si>
    <t>3. melléklet a  7/2022. (V.26.) önkormányzati rendelethez</t>
  </si>
  <si>
    <t>4. melléklet a  7/2022. (V.26.) önkormányzati rendelethez</t>
  </si>
  <si>
    <t>5. melléklet a  7/2022. (V.26.) önkormányzati rendelethez</t>
  </si>
  <si>
    <t>6. melléklet a  7/2022. (V.26.) önkormányzati rendelethez</t>
  </si>
  <si>
    <t>7. melléklet a  7/2022. (V.26.) önkormányzati rendelethez</t>
  </si>
  <si>
    <t>8. melléklet a  7/2022. (V.26) önkormányzati rendelethez</t>
  </si>
  <si>
    <t>9. melléklet a  7/2022. (V.26.) önkormányzati rendelethez</t>
  </si>
  <si>
    <t>10. melléklet a  7/2022. (V.26..) önkormányzati rendelethez</t>
  </si>
  <si>
    <t>11. melléklet a  7/2022. (V.26.) önkormányzati rendelethez</t>
  </si>
  <si>
    <t>12. melléklet a  7/2022. (V.26.) önkormányzati rendelethez</t>
  </si>
  <si>
    <t>13. melléklet a  7/2022. (V.26.) önkormányzati rendelethez</t>
  </si>
  <si>
    <t>14. melléklet a  7/2022. (V.26.) önkormányzati rendelethez</t>
  </si>
  <si>
    <t>15. melléklet a  7/2022. (V.26.) önkormányzati rendelethez</t>
  </si>
  <si>
    <r>
      <rPr>
        <sz val="9"/>
        <rFont val="Times New Roman"/>
        <family val="1"/>
        <charset val="238"/>
      </rPr>
      <t xml:space="preserve">16. melléklet a   7/2022(V.26) önkormányzati rendelethez  </t>
    </r>
    <r>
      <rPr>
        <b/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              Soltvadkert Város Önkormányzat 2021. évi bevételeinek változása</t>
    </r>
  </si>
  <si>
    <t>17. melléklet a 7 /2022. (V.26.) önkormányzati rendelethez</t>
  </si>
  <si>
    <t>18. melléklet az 7/2022.(V.26.) önkormányzati rendelethez</t>
  </si>
  <si>
    <t>19. melléklet az 7/2022. (V.26.) önkormányzati rendelethez</t>
  </si>
  <si>
    <t>20. melléklet az 7/2022.(V.26.) önkormányzati rendelethez</t>
  </si>
  <si>
    <t>21. melléklet az 7/2022.(V.26.) önkormányzati rendelethez</t>
  </si>
  <si>
    <t>22. melléklet az 7/2022.(V.26.) önkormányzati rendelethez</t>
  </si>
  <si>
    <t>23. melléklet az 7/2022.(V.26.) önkormányzati rendelethez</t>
  </si>
  <si>
    <t>24. melléklet az 7/2022.(V.26.) önkormányzati rendelethez</t>
  </si>
  <si>
    <t>25. melléklet az 7/2022. (V.26.) önkormányzati rendelethez</t>
  </si>
  <si>
    <t>26. melléklet az 7/2022. (V.26.) önkormányzati rendelethez</t>
  </si>
  <si>
    <t>27. melléklet az 7/2022. (V.26.) önkormányzati rendelethez</t>
  </si>
  <si>
    <t>28. melléklet az 7/2022. (V.26.) önkormányzati rendelethez</t>
  </si>
  <si>
    <t>29. melléklet az 7/2022. (V.26.) önkormányzati rendelethez</t>
  </si>
  <si>
    <t>30. melléklet az 7/2022. (V.26.) önkormányzati rendelethez</t>
  </si>
  <si>
    <t>31. melléklet az 7/2022. (V.26.) önkormányzati rendelethez</t>
  </si>
  <si>
    <t>32. melléklet az 7/2022. (V.26.) önkormányzati rendelethez</t>
  </si>
  <si>
    <t>33. melléklet az 7/2022.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</si>
</sst>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F_t_-;\-* #,##0.00\ _F_t_-;_-* &quot;-&quot;??\ _F_t_-;_-@_-"/>
    <numFmt numFmtId="165" formatCode="_(* #,##0.00_);_(* \(#,##0.00\);_(* &quot;-&quot;??_);_(@_)"/>
    <numFmt numFmtId="166" formatCode="_(* #,##0_);_(* \(#,##0\);_(* &quot;-&quot;??_);_(@_)"/>
    <numFmt numFmtId="167" formatCode="_-* #,##0\ _F_t_-;\-* #,##0\ _F_t_-;_-* &quot;-&quot;??\ _F_t_-;_-@_-"/>
    <numFmt numFmtId="168" formatCode="#,##0.0"/>
    <numFmt numFmtId="169" formatCode="#,##0.000"/>
    <numFmt numFmtId="170" formatCode="#,###"/>
    <numFmt numFmtId="171" formatCode="yyyy/mm/dd;@"/>
    <numFmt numFmtId="172" formatCode="[$-40E]mmm/\ d\.;@"/>
    <numFmt numFmtId="173" formatCode="#,##0\ _F_t"/>
  </numFmts>
  <fonts count="72" x14ac:knownFonts="1">
    <font>
      <sz val="10"/>
      <name val="Arial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Garamond"/>
      <family val="1"/>
      <charset val="238"/>
    </font>
    <font>
      <sz val="12"/>
      <name val="Garamond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Times New Roman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b/>
      <i/>
      <sz val="8"/>
      <name val="Times New Roman"/>
      <family val="1"/>
      <charset val="238"/>
    </font>
    <font>
      <b/>
      <i/>
      <sz val="8"/>
      <name val="Arial"/>
      <family val="2"/>
    </font>
    <font>
      <b/>
      <sz val="9"/>
      <name val="Arial"/>
      <family val="2"/>
      <charset val="238"/>
    </font>
    <font>
      <b/>
      <sz val="10"/>
      <name val="Garamond"/>
      <family val="1"/>
      <charset val="238"/>
    </font>
    <font>
      <sz val="10"/>
      <name val="Arial"/>
      <family val="2"/>
      <charset val="238"/>
    </font>
    <font>
      <b/>
      <sz val="8"/>
      <name val="Garamond"/>
      <family val="1"/>
      <charset val="238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i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b/>
      <sz val="11"/>
      <name val="Garamond"/>
      <family val="1"/>
      <charset val="238"/>
    </font>
    <font>
      <b/>
      <sz val="14"/>
      <name val="Garamond"/>
      <family val="1"/>
      <charset val="238"/>
    </font>
    <font>
      <sz val="11"/>
      <name val="Arial"/>
      <family val="2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u/>
      <sz val="9"/>
      <name val="Garamond"/>
      <family val="1"/>
      <charset val="238"/>
    </font>
    <font>
      <sz val="9"/>
      <color indexed="63"/>
      <name val="Garamond"/>
      <family val="1"/>
      <charset val="238"/>
    </font>
    <font>
      <i/>
      <sz val="8"/>
      <name val="Garamond"/>
      <family val="1"/>
      <charset val="238"/>
    </font>
    <font>
      <b/>
      <i/>
      <sz val="8"/>
      <name val="Garamond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3"/>
      <name val="Garamond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color indexed="10"/>
      <name val="Garamond"/>
      <family val="1"/>
      <charset val="238"/>
    </font>
    <font>
      <b/>
      <sz val="8"/>
      <name val="Arial"/>
      <family val="2"/>
    </font>
    <font>
      <b/>
      <u/>
      <sz val="8"/>
      <name val="Garamond"/>
      <family val="1"/>
      <charset val="238"/>
    </font>
    <font>
      <sz val="10"/>
      <color indexed="10"/>
      <name val="Garamond"/>
      <family val="1"/>
      <charset val="238"/>
    </font>
    <font>
      <u/>
      <sz val="10"/>
      <name val="Garamond"/>
      <family val="1"/>
      <charset val="238"/>
    </font>
    <font>
      <sz val="9"/>
      <name val="Arial"/>
      <family val="2"/>
      <charset val="238"/>
    </font>
    <font>
      <i/>
      <sz val="10"/>
      <name val="Garamond"/>
      <family val="1"/>
      <charset val="238"/>
    </font>
    <font>
      <sz val="10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rgb="FF000000"/>
      <name val="Garamond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name val="Garamond"/>
      <family val="1"/>
      <charset val="238"/>
    </font>
    <font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sz val="8"/>
      <color theme="1"/>
      <name val="Garamond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9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83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3" fontId="14" fillId="0" borderId="0" xfId="0" applyNumberFormat="1" applyFont="1" applyFill="1" applyBorder="1" applyAlignment="1" applyProtection="1">
      <protection locked="0"/>
    </xf>
    <xf numFmtId="0" fontId="14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Alignment="1">
      <alignment horizontal="center" vertical="center"/>
    </xf>
    <xf numFmtId="0" fontId="22" fillId="0" borderId="0" xfId="0" applyFont="1" applyAlignment="1"/>
    <xf numFmtId="0" fontId="0" fillId="0" borderId="0" xfId="0" applyAlignment="1">
      <alignment vertical="center"/>
    </xf>
    <xf numFmtId="0" fontId="9" fillId="0" borderId="0" xfId="0" applyFont="1" applyBorder="1"/>
    <xf numFmtId="0" fontId="25" fillId="0" borderId="0" xfId="0" applyFont="1"/>
    <xf numFmtId="0" fontId="27" fillId="0" borderId="0" xfId="0" applyFont="1"/>
    <xf numFmtId="0" fontId="28" fillId="0" borderId="0" xfId="0" applyFont="1"/>
    <xf numFmtId="0" fontId="30" fillId="0" borderId="0" xfId="0" applyFont="1"/>
    <xf numFmtId="3" fontId="32" fillId="0" borderId="0" xfId="0" applyNumberFormat="1" applyFont="1" applyFill="1" applyBorder="1" applyAlignment="1" applyProtection="1">
      <protection locked="0"/>
    </xf>
    <xf numFmtId="0" fontId="31" fillId="0" borderId="0" xfId="0" applyFont="1" applyAlignment="1"/>
    <xf numFmtId="3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3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5" xfId="0" applyNumberFormat="1" applyFont="1" applyFill="1" applyBorder="1" applyAlignment="1" applyProtection="1">
      <alignment horizontal="right" vertical="center" wrapText="1"/>
      <protection locked="0"/>
    </xf>
    <xf numFmtId="169" fontId="32" fillId="0" borderId="6" xfId="0" applyNumberFormat="1" applyFont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center"/>
    </xf>
    <xf numFmtId="3" fontId="31" fillId="0" borderId="8" xfId="1" applyNumberFormat="1" applyFont="1" applyBorder="1" applyAlignment="1">
      <alignment horizontal="right"/>
    </xf>
    <xf numFmtId="3" fontId="32" fillId="0" borderId="9" xfId="1" applyNumberFormat="1" applyFont="1" applyBorder="1" applyAlignment="1">
      <alignment horizontal="right"/>
    </xf>
    <xf numFmtId="3" fontId="32" fillId="0" borderId="7" xfId="1" applyNumberFormat="1" applyFont="1" applyBorder="1" applyAlignment="1">
      <alignment horizontal="right"/>
    </xf>
    <xf numFmtId="3" fontId="32" fillId="0" borderId="9" xfId="0" applyNumberFormat="1" applyFont="1" applyFill="1" applyBorder="1" applyAlignment="1" applyProtection="1">
      <protection locked="0"/>
    </xf>
    <xf numFmtId="3" fontId="32" fillId="0" borderId="7" xfId="0" applyNumberFormat="1" applyFont="1" applyFill="1" applyBorder="1" applyAlignment="1" applyProtection="1">
      <protection locked="0"/>
    </xf>
    <xf numFmtId="3" fontId="32" fillId="0" borderId="10" xfId="1" applyNumberFormat="1" applyFont="1" applyBorder="1" applyAlignment="1">
      <alignment horizontal="right"/>
    </xf>
    <xf numFmtId="3" fontId="32" fillId="0" borderId="11" xfId="1" applyNumberFormat="1" applyFont="1" applyBorder="1" applyAlignment="1">
      <alignment horizontal="right"/>
    </xf>
    <xf numFmtId="3" fontId="32" fillId="0" borderId="10" xfId="0" applyNumberFormat="1" applyFont="1" applyFill="1" applyBorder="1" applyAlignment="1" applyProtection="1">
      <protection locked="0"/>
    </xf>
    <xf numFmtId="3" fontId="32" fillId="0" borderId="11" xfId="0" applyNumberFormat="1" applyFont="1" applyFill="1" applyBorder="1" applyAlignment="1" applyProtection="1">
      <protection locked="0"/>
    </xf>
    <xf numFmtId="0" fontId="32" fillId="0" borderId="11" xfId="0" applyFont="1" applyBorder="1" applyAlignment="1">
      <alignment horizontal="left"/>
    </xf>
    <xf numFmtId="169" fontId="32" fillId="0" borderId="0" xfId="0" applyNumberFormat="1" applyFont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/>
    </xf>
    <xf numFmtId="3" fontId="32" fillId="0" borderId="11" xfId="1" applyNumberFormat="1" applyFont="1" applyFill="1" applyBorder="1" applyAlignment="1">
      <alignment horizontal="right"/>
    </xf>
    <xf numFmtId="0" fontId="32" fillId="0" borderId="6" xfId="0" applyFont="1" applyFill="1" applyBorder="1" applyAlignment="1">
      <alignment horizontal="left"/>
    </xf>
    <xf numFmtId="3" fontId="32" fillId="0" borderId="12" xfId="1" applyNumberFormat="1" applyFont="1" applyBorder="1" applyAlignment="1">
      <alignment horizontal="right"/>
    </xf>
    <xf numFmtId="3" fontId="32" fillId="0" borderId="13" xfId="1" applyNumberFormat="1" applyFont="1" applyBorder="1" applyAlignment="1">
      <alignment horizontal="right"/>
    </xf>
    <xf numFmtId="0" fontId="32" fillId="0" borderId="11" xfId="0" applyFont="1" applyFill="1" applyBorder="1"/>
    <xf numFmtId="0" fontId="32" fillId="0" borderId="13" xfId="0" applyFont="1" applyFill="1" applyBorder="1"/>
    <xf numFmtId="3" fontId="32" fillId="0" borderId="13" xfId="1" applyNumberFormat="1" applyFont="1" applyFill="1" applyBorder="1" applyAlignment="1">
      <alignment horizontal="right"/>
    </xf>
    <xf numFmtId="0" fontId="32" fillId="0" borderId="14" xfId="0" applyFont="1" applyFill="1" applyBorder="1"/>
    <xf numFmtId="3" fontId="32" fillId="0" borderId="13" xfId="0" applyNumberFormat="1" applyFont="1" applyFill="1" applyBorder="1" applyAlignment="1" applyProtection="1">
      <protection locked="0"/>
    </xf>
    <xf numFmtId="3" fontId="31" fillId="0" borderId="4" xfId="1" applyNumberFormat="1" applyFont="1" applyBorder="1" applyAlignment="1">
      <alignment horizontal="right"/>
    </xf>
    <xf numFmtId="3" fontId="31" fillId="0" borderId="2" xfId="1" applyNumberFormat="1" applyFont="1" applyBorder="1" applyAlignment="1">
      <alignment horizontal="right"/>
    </xf>
    <xf numFmtId="3" fontId="31" fillId="0" borderId="15" xfId="1" applyNumberFormat="1" applyFont="1" applyBorder="1" applyAlignment="1">
      <alignment horizontal="right"/>
    </xf>
    <xf numFmtId="3" fontId="31" fillId="0" borderId="1" xfId="1" applyNumberFormat="1" applyFont="1" applyBorder="1" applyAlignment="1">
      <alignment horizontal="right"/>
    </xf>
    <xf numFmtId="3" fontId="31" fillId="0" borderId="1" xfId="0" applyNumberFormat="1" applyFont="1" applyFill="1" applyBorder="1" applyAlignment="1" applyProtection="1">
      <protection locked="0"/>
    </xf>
    <xf numFmtId="3" fontId="31" fillId="0" borderId="2" xfId="0" applyNumberFormat="1" applyFont="1" applyFill="1" applyBorder="1" applyAlignment="1" applyProtection="1">
      <protection locked="0"/>
    </xf>
    <xf numFmtId="3" fontId="31" fillId="0" borderId="16" xfId="1" applyNumberFormat="1" applyFont="1" applyBorder="1" applyAlignment="1">
      <alignment horizontal="right"/>
    </xf>
    <xf numFmtId="3" fontId="31" fillId="0" borderId="3" xfId="1" applyNumberFormat="1" applyFont="1" applyBorder="1" applyAlignment="1">
      <alignment horizontal="right"/>
    </xf>
    <xf numFmtId="0" fontId="32" fillId="0" borderId="17" xfId="0" applyFont="1" applyFill="1" applyBorder="1"/>
    <xf numFmtId="3" fontId="32" fillId="0" borderId="18" xfId="0" applyNumberFormat="1" applyFont="1" applyFill="1" applyBorder="1" applyAlignment="1" applyProtection="1">
      <protection locked="0"/>
    </xf>
    <xf numFmtId="3" fontId="32" fillId="0" borderId="19" xfId="1" applyNumberFormat="1" applyFont="1" applyBorder="1" applyAlignment="1">
      <alignment horizontal="right"/>
    </xf>
    <xf numFmtId="3" fontId="32" fillId="0" borderId="17" xfId="1" applyNumberFormat="1" applyFont="1" applyBorder="1" applyAlignment="1">
      <alignment horizontal="right"/>
    </xf>
    <xf numFmtId="3" fontId="31" fillId="0" borderId="20" xfId="1" applyNumberFormat="1" applyFont="1" applyBorder="1" applyAlignment="1">
      <alignment horizontal="right"/>
    </xf>
    <xf numFmtId="3" fontId="32" fillId="0" borderId="19" xfId="0" applyNumberFormat="1" applyFont="1" applyFill="1" applyBorder="1" applyAlignment="1" applyProtection="1">
      <protection locked="0"/>
    </xf>
    <xf numFmtId="3" fontId="32" fillId="0" borderId="17" xfId="0" applyNumberFormat="1" applyFont="1" applyFill="1" applyBorder="1" applyAlignment="1" applyProtection="1">
      <protection locked="0"/>
    </xf>
    <xf numFmtId="3" fontId="31" fillId="0" borderId="21" xfId="1" applyNumberFormat="1" applyFont="1" applyBorder="1" applyAlignment="1">
      <alignment horizontal="right"/>
    </xf>
    <xf numFmtId="0" fontId="32" fillId="0" borderId="22" xfId="0" applyFont="1" applyFill="1" applyBorder="1"/>
    <xf numFmtId="3" fontId="32" fillId="0" borderId="22" xfId="1" applyNumberFormat="1" applyFont="1" applyBorder="1" applyAlignment="1">
      <alignment horizontal="right"/>
    </xf>
    <xf numFmtId="3" fontId="32" fillId="0" borderId="22" xfId="0" applyNumberFormat="1" applyFont="1" applyFill="1" applyBorder="1" applyAlignment="1" applyProtection="1">
      <protection locked="0"/>
    </xf>
    <xf numFmtId="3" fontId="31" fillId="0" borderId="23" xfId="1" applyNumberFormat="1" applyFont="1" applyBorder="1" applyAlignment="1">
      <alignment horizontal="right"/>
    </xf>
    <xf numFmtId="3" fontId="31" fillId="0" borderId="24" xfId="1" applyNumberFormat="1" applyFont="1" applyBorder="1" applyAlignment="1">
      <alignment horizontal="right"/>
    </xf>
    <xf numFmtId="3" fontId="32" fillId="0" borderId="0" xfId="0" applyNumberFormat="1" applyFont="1" applyFill="1" applyBorder="1" applyAlignment="1" applyProtection="1">
      <alignment horizontal="center"/>
      <protection locked="0"/>
    </xf>
    <xf numFmtId="3" fontId="31" fillId="0" borderId="0" xfId="0" applyNumberFormat="1" applyFont="1" applyFill="1" applyBorder="1" applyAlignment="1" applyProtection="1">
      <protection locked="0"/>
    </xf>
    <xf numFmtId="3" fontId="0" fillId="0" borderId="0" xfId="0" applyNumberFormat="1"/>
    <xf numFmtId="3" fontId="33" fillId="0" borderId="0" xfId="0" applyNumberFormat="1" applyFont="1" applyFill="1" applyBorder="1" applyAlignment="1" applyProtection="1">
      <protection locked="0"/>
    </xf>
    <xf numFmtId="3" fontId="29" fillId="0" borderId="0" xfId="0" applyNumberFormat="1" applyFont="1" applyFill="1" applyBorder="1" applyAlignment="1" applyProtection="1">
      <protection locked="0"/>
    </xf>
    <xf numFmtId="0" fontId="33" fillId="0" borderId="0" xfId="0" applyFont="1"/>
    <xf numFmtId="0" fontId="3" fillId="0" borderId="0" xfId="0" applyFont="1"/>
    <xf numFmtId="3" fontId="34" fillId="0" borderId="0" xfId="0" applyNumberFormat="1" applyFont="1" applyFill="1" applyBorder="1" applyAlignment="1" applyProtection="1">
      <alignment horizontal="right"/>
      <protection locked="0"/>
    </xf>
    <xf numFmtId="3" fontId="34" fillId="0" borderId="0" xfId="0" applyNumberFormat="1" applyFont="1" applyFill="1" applyBorder="1" applyAlignment="1" applyProtection="1">
      <alignment horizontal="center"/>
      <protection locked="0"/>
    </xf>
    <xf numFmtId="3" fontId="34" fillId="0" borderId="0" xfId="0" applyNumberFormat="1" applyFont="1" applyFill="1" applyBorder="1" applyAlignment="1" applyProtection="1">
      <alignment horizontal="centerContinuous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3" fontId="34" fillId="0" borderId="0" xfId="0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center"/>
    </xf>
    <xf numFmtId="3" fontId="34" fillId="0" borderId="2" xfId="0" applyNumberFormat="1" applyFont="1" applyFill="1" applyBorder="1" applyAlignment="1" applyProtection="1">
      <alignment horizontal="center" vertical="center"/>
      <protection locked="0"/>
    </xf>
    <xf numFmtId="3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71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11" xfId="0" applyFont="1" applyBorder="1" applyAlignment="1">
      <alignment horizontal="center" vertical="center" wrapText="1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0" fontId="35" fillId="0" borderId="25" xfId="0" applyFont="1" applyBorder="1" applyAlignment="1">
      <alignment horizontal="center" vertical="center" wrapText="1"/>
    </xf>
    <xf numFmtId="3" fontId="36" fillId="0" borderId="2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3" fontId="14" fillId="0" borderId="28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  <protection locked="0"/>
    </xf>
    <xf numFmtId="3" fontId="35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protection locked="0"/>
    </xf>
    <xf numFmtId="3" fontId="14" fillId="0" borderId="5" xfId="0" applyNumberFormat="1" applyFont="1" applyFill="1" applyBorder="1" applyAlignment="1" applyProtection="1">
      <protection locked="0"/>
    </xf>
    <xf numFmtId="3" fontId="34" fillId="0" borderId="1" xfId="0" applyNumberFormat="1" applyFont="1" applyFill="1" applyBorder="1" applyAlignment="1" applyProtection="1">
      <protection locked="0"/>
    </xf>
    <xf numFmtId="0" fontId="35" fillId="0" borderId="7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3" fontId="34" fillId="0" borderId="15" xfId="0" applyNumberFormat="1" applyFont="1" applyFill="1" applyBorder="1" applyAlignment="1" applyProtection="1">
      <protection locked="0"/>
    </xf>
    <xf numFmtId="3" fontId="34" fillId="0" borderId="28" xfId="0" applyNumberFormat="1" applyFont="1" applyFill="1" applyBorder="1" applyAlignment="1" applyProtection="1">
      <protection locked="0"/>
    </xf>
    <xf numFmtId="3" fontId="36" fillId="0" borderId="15" xfId="0" applyNumberFormat="1" applyFont="1" applyFill="1" applyBorder="1" applyAlignment="1" applyProtection="1">
      <protection locked="0"/>
    </xf>
    <xf numFmtId="3" fontId="14" fillId="0" borderId="6" xfId="0" applyNumberFormat="1" applyFont="1" applyFill="1" applyBorder="1" applyAlignment="1" applyProtection="1">
      <protection locked="0"/>
    </xf>
    <xf numFmtId="3" fontId="14" fillId="0" borderId="26" xfId="0" applyNumberFormat="1" applyFont="1" applyFill="1" applyBorder="1" applyAlignment="1" applyProtection="1">
      <protection locked="0"/>
    </xf>
    <xf numFmtId="3" fontId="14" fillId="0" borderId="30" xfId="0" applyNumberFormat="1" applyFont="1" applyFill="1" applyBorder="1" applyAlignment="1" applyProtection="1">
      <protection locked="0"/>
    </xf>
    <xf numFmtId="3" fontId="36" fillId="0" borderId="15" xfId="0" applyNumberFormat="1" applyFont="1" applyBorder="1"/>
    <xf numFmtId="3" fontId="34" fillId="0" borderId="29" xfId="0" applyNumberFormat="1" applyFont="1" applyFill="1" applyBorder="1" applyAlignment="1" applyProtection="1">
      <protection locked="0"/>
    </xf>
    <xf numFmtId="3" fontId="34" fillId="0" borderId="15" xfId="0" applyNumberFormat="1" applyFont="1" applyBorder="1"/>
    <xf numFmtId="0" fontId="14" fillId="0" borderId="15" xfId="0" applyFont="1" applyBorder="1"/>
    <xf numFmtId="3" fontId="13" fillId="0" borderId="0" xfId="0" applyNumberFormat="1" applyFont="1" applyFill="1" applyBorder="1" applyAlignment="1" applyProtection="1">
      <protection locked="0"/>
    </xf>
    <xf numFmtId="3" fontId="37" fillId="0" borderId="0" xfId="0" applyNumberFormat="1" applyFont="1" applyFill="1" applyBorder="1" applyAlignment="1" applyProtection="1">
      <protection locked="0"/>
    </xf>
    <xf numFmtId="3" fontId="37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31" xfId="0" applyFont="1" applyBorder="1" applyAlignment="1"/>
    <xf numFmtId="0" fontId="13" fillId="0" borderId="0" xfId="0" applyFont="1" applyBorder="1" applyAlignment="1"/>
    <xf numFmtId="3" fontId="37" fillId="0" borderId="0" xfId="0" applyNumberFormat="1" applyFont="1" applyFill="1" applyBorder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/>
    <xf numFmtId="3" fontId="33" fillId="0" borderId="0" xfId="0" applyNumberFormat="1" applyFont="1" applyFill="1" applyBorder="1" applyAlignment="1" applyProtection="1">
      <alignment horizontal="left"/>
      <protection locked="0"/>
    </xf>
    <xf numFmtId="3" fontId="29" fillId="0" borderId="32" xfId="0" applyNumberFormat="1" applyFont="1" applyFill="1" applyBorder="1" applyAlignment="1" applyProtection="1">
      <alignment horizontal="center"/>
      <protection locked="0"/>
    </xf>
    <xf numFmtId="3" fontId="32" fillId="0" borderId="1" xfId="0" applyNumberFormat="1" applyFont="1" applyBorder="1"/>
    <xf numFmtId="0" fontId="32" fillId="0" borderId="29" xfId="0" applyFont="1" applyBorder="1"/>
    <xf numFmtId="3" fontId="32" fillId="0" borderId="0" xfId="0" applyNumberFormat="1" applyFont="1"/>
    <xf numFmtId="3" fontId="32" fillId="0" borderId="33" xfId="0" applyNumberFormat="1" applyFont="1" applyBorder="1"/>
    <xf numFmtId="3" fontId="32" fillId="0" borderId="34" xfId="0" applyNumberFormat="1" applyFont="1" applyBorder="1"/>
    <xf numFmtId="3" fontId="32" fillId="0" borderId="11" xfId="0" applyNumberFormat="1" applyFont="1" applyBorder="1"/>
    <xf numFmtId="3" fontId="32" fillId="0" borderId="35" xfId="0" applyNumberFormat="1" applyFont="1" applyBorder="1"/>
    <xf numFmtId="3" fontId="32" fillId="0" borderId="36" xfId="0" applyNumberFormat="1" applyFont="1" applyBorder="1"/>
    <xf numFmtId="3" fontId="32" fillId="0" borderId="2" xfId="0" applyNumberFormat="1" applyFont="1" applyBorder="1"/>
    <xf numFmtId="3" fontId="32" fillId="0" borderId="37" xfId="0" applyNumberFormat="1" applyFont="1" applyBorder="1"/>
    <xf numFmtId="0" fontId="31" fillId="0" borderId="0" xfId="0" applyFont="1"/>
    <xf numFmtId="3" fontId="31" fillId="0" borderId="1" xfId="0" applyNumberFormat="1" applyFont="1" applyBorder="1"/>
    <xf numFmtId="3" fontId="31" fillId="0" borderId="18" xfId="0" applyNumberFormat="1" applyFont="1" applyBorder="1"/>
    <xf numFmtId="3" fontId="23" fillId="0" borderId="0" xfId="0" applyNumberFormat="1" applyFont="1" applyAlignment="1">
      <alignment horizontal="left"/>
    </xf>
    <xf numFmtId="3" fontId="31" fillId="0" borderId="20" xfId="0" applyNumberFormat="1" applyFont="1" applyBorder="1"/>
    <xf numFmtId="0" fontId="32" fillId="0" borderId="7" xfId="0" applyFont="1" applyBorder="1" applyAlignment="1">
      <alignment horizontal="left" vertical="center"/>
    </xf>
    <xf numFmtId="3" fontId="31" fillId="0" borderId="36" xfId="1" applyNumberFormat="1" applyFont="1" applyBorder="1" applyAlignment="1">
      <alignment horizontal="right"/>
    </xf>
    <xf numFmtId="3" fontId="31" fillId="0" borderId="31" xfId="1" applyNumberFormat="1" applyFont="1" applyBorder="1" applyAlignment="1">
      <alignment horizontal="right"/>
    </xf>
    <xf numFmtId="3" fontId="32" fillId="0" borderId="7" xfId="0" applyNumberFormat="1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left" wrapText="1"/>
    </xf>
    <xf numFmtId="0" fontId="40" fillId="0" borderId="0" xfId="0" applyFont="1"/>
    <xf numFmtId="0" fontId="31" fillId="0" borderId="3" xfId="0" applyFont="1" applyBorder="1" applyAlignment="1">
      <alignment horizontal="center"/>
    </xf>
    <xf numFmtId="0" fontId="29" fillId="0" borderId="0" xfId="0" applyFont="1"/>
    <xf numFmtId="0" fontId="32" fillId="0" borderId="0" xfId="0" applyFont="1"/>
    <xf numFmtId="0" fontId="41" fillId="0" borderId="0" xfId="0" applyFont="1"/>
    <xf numFmtId="3" fontId="32" fillId="0" borderId="0" xfId="0" applyNumberFormat="1" applyFont="1" applyAlignment="1"/>
    <xf numFmtId="0" fontId="32" fillId="0" borderId="0" xfId="0" applyFont="1" applyBorder="1" applyAlignment="1">
      <alignment horizontal="right"/>
    </xf>
    <xf numFmtId="3" fontId="33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9" fillId="0" borderId="4" xfId="0" applyFont="1" applyBorder="1"/>
    <xf numFmtId="0" fontId="29" fillId="0" borderId="36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10" xfId="0" applyFont="1" applyBorder="1"/>
    <xf numFmtId="3" fontId="33" fillId="0" borderId="34" xfId="0" applyNumberFormat="1" applyFont="1" applyBorder="1"/>
    <xf numFmtId="3" fontId="33" fillId="0" borderId="34" xfId="0" applyNumberFormat="1" applyFont="1" applyBorder="1" applyAlignment="1">
      <alignment horizontal="center"/>
    </xf>
    <xf numFmtId="9" fontId="33" fillId="0" borderId="34" xfId="0" applyNumberFormat="1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3" fontId="33" fillId="0" borderId="6" xfId="0" applyNumberFormat="1" applyFont="1" applyBorder="1"/>
    <xf numFmtId="0" fontId="33" fillId="0" borderId="10" xfId="0" applyFont="1" applyBorder="1"/>
    <xf numFmtId="0" fontId="33" fillId="0" borderId="53" xfId="0" applyFont="1" applyBorder="1"/>
    <xf numFmtId="3" fontId="33" fillId="0" borderId="40" xfId="0" applyNumberFormat="1" applyFont="1" applyBorder="1"/>
    <xf numFmtId="3" fontId="33" fillId="0" borderId="40" xfId="0" applyNumberFormat="1" applyFont="1" applyBorder="1" applyAlignment="1">
      <alignment horizontal="center"/>
    </xf>
    <xf numFmtId="9" fontId="33" fillId="0" borderId="40" xfId="0" applyNumberFormat="1" applyFont="1" applyBorder="1" applyAlignment="1">
      <alignment horizontal="center"/>
    </xf>
    <xf numFmtId="3" fontId="33" fillId="0" borderId="28" xfId="0" applyNumberFormat="1" applyFont="1" applyBorder="1"/>
    <xf numFmtId="3" fontId="29" fillId="0" borderId="36" xfId="0" applyNumberFormat="1" applyFont="1" applyBorder="1"/>
    <xf numFmtId="3" fontId="29" fillId="0" borderId="36" xfId="0" applyNumberFormat="1" applyFont="1" applyBorder="1" applyAlignment="1">
      <alignment horizontal="center"/>
    </xf>
    <xf numFmtId="0" fontId="33" fillId="0" borderId="15" xfId="0" applyFont="1" applyBorder="1"/>
    <xf numFmtId="3" fontId="33" fillId="0" borderId="0" xfId="0" applyNumberFormat="1" applyFont="1"/>
    <xf numFmtId="3" fontId="33" fillId="0" borderId="0" xfId="0" applyNumberFormat="1" applyFont="1" applyAlignment="1">
      <alignment horizontal="center"/>
    </xf>
    <xf numFmtId="168" fontId="33" fillId="0" borderId="0" xfId="0" applyNumberFormat="1" applyFont="1" applyFill="1" applyBorder="1" applyAlignment="1" applyProtection="1">
      <alignment horizontal="right"/>
      <protection locked="0"/>
    </xf>
    <xf numFmtId="168" fontId="29" fillId="0" borderId="0" xfId="0" applyNumberFormat="1" applyFont="1" applyFill="1" applyBorder="1" applyAlignment="1" applyProtection="1">
      <alignment horizontal="center"/>
      <protection locked="0"/>
    </xf>
    <xf numFmtId="168" fontId="29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36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37" xfId="0" applyNumberFormat="1" applyFont="1" applyFill="1" applyBorder="1" applyAlignment="1" applyProtection="1">
      <alignment horizontal="center"/>
      <protection locked="0"/>
    </xf>
    <xf numFmtId="3" fontId="33" fillId="0" borderId="34" xfId="0" applyNumberFormat="1" applyFont="1" applyFill="1" applyBorder="1" applyAlignment="1" applyProtection="1">
      <alignment horizontal="center"/>
      <protection locked="0"/>
    </xf>
    <xf numFmtId="3" fontId="29" fillId="0" borderId="2" xfId="0" applyNumberFormat="1" applyFont="1" applyFill="1" applyBorder="1" applyAlignment="1" applyProtection="1">
      <alignment horizontal="center"/>
      <protection locked="0"/>
    </xf>
    <xf numFmtId="3" fontId="29" fillId="0" borderId="36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32" fillId="0" borderId="6" xfId="0" applyFont="1" applyBorder="1" applyAlignment="1">
      <alignment horizontal="left"/>
    </xf>
    <xf numFmtId="3" fontId="31" fillId="0" borderId="0" xfId="0" applyNumberFormat="1" applyFont="1" applyFill="1" applyBorder="1" applyAlignment="1" applyProtection="1">
      <alignment horizontal="center"/>
      <protection locked="0"/>
    </xf>
    <xf numFmtId="3" fontId="31" fillId="0" borderId="36" xfId="0" applyNumberFormat="1" applyFont="1" applyBorder="1"/>
    <xf numFmtId="3" fontId="31" fillId="0" borderId="8" xfId="0" applyNumberFormat="1" applyFont="1" applyBorder="1" applyAlignment="1">
      <alignment horizontal="right" vertical="center" wrapText="1"/>
    </xf>
    <xf numFmtId="3" fontId="3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1" fillId="2" borderId="5" xfId="0" applyNumberFormat="1" applyFont="1" applyFill="1" applyBorder="1"/>
    <xf numFmtId="3" fontId="47" fillId="0" borderId="0" xfId="0" applyNumberFormat="1" applyFont="1"/>
    <xf numFmtId="0" fontId="46" fillId="0" borderId="0" xfId="0" applyFont="1"/>
    <xf numFmtId="0" fontId="46" fillId="0" borderId="0" xfId="0" applyFont="1" applyAlignment="1">
      <alignment horizontal="right"/>
    </xf>
    <xf numFmtId="0" fontId="48" fillId="0" borderId="36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3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3" fontId="14" fillId="0" borderId="55" xfId="0" applyNumberFormat="1" applyFont="1" applyBorder="1"/>
    <xf numFmtId="0" fontId="14" fillId="0" borderId="40" xfId="0" applyFont="1" applyBorder="1" applyAlignment="1">
      <alignment horizontal="center"/>
    </xf>
    <xf numFmtId="3" fontId="14" fillId="0" borderId="28" xfId="0" applyNumberFormat="1" applyFont="1" applyBorder="1"/>
    <xf numFmtId="0" fontId="14" fillId="0" borderId="56" xfId="0" applyFont="1" applyBorder="1" applyAlignment="1">
      <alignment wrapText="1"/>
    </xf>
    <xf numFmtId="3" fontId="14" fillId="0" borderId="6" xfId="0" applyNumberFormat="1" applyFont="1" applyBorder="1"/>
    <xf numFmtId="0" fontId="14" fillId="0" borderId="37" xfId="0" applyFont="1" applyBorder="1" applyAlignment="1">
      <alignment horizontal="center"/>
    </xf>
    <xf numFmtId="3" fontId="14" fillId="0" borderId="26" xfId="0" applyNumberFormat="1" applyFont="1" applyBorder="1"/>
    <xf numFmtId="0" fontId="47" fillId="0" borderId="0" xfId="0" applyFont="1"/>
    <xf numFmtId="3" fontId="46" fillId="0" borderId="34" xfId="0" applyNumberFormat="1" applyFont="1" applyBorder="1" applyAlignment="1">
      <alignment horizontal="center"/>
    </xf>
    <xf numFmtId="3" fontId="13" fillId="2" borderId="29" xfId="0" applyNumberFormat="1" applyFont="1" applyFill="1" applyBorder="1" applyAlignment="1" applyProtection="1">
      <protection locked="0"/>
    </xf>
    <xf numFmtId="3" fontId="13" fillId="2" borderId="6" xfId="0" applyNumberFormat="1" applyFont="1" applyFill="1" applyBorder="1" applyAlignment="1" applyProtection="1">
      <protection locked="0"/>
    </xf>
    <xf numFmtId="0" fontId="32" fillId="0" borderId="7" xfId="0" applyFont="1" applyFill="1" applyBorder="1" applyAlignment="1">
      <alignment horizontal="left"/>
    </xf>
    <xf numFmtId="0" fontId="32" fillId="0" borderId="6" xfId="0" applyFont="1" applyBorder="1" applyAlignment="1"/>
    <xf numFmtId="169" fontId="32" fillId="0" borderId="11" xfId="0" applyNumberFormat="1" applyFont="1" applyBorder="1" applyAlignment="1">
      <alignment horizontal="left" vertical="center" wrapText="1"/>
    </xf>
    <xf numFmtId="169" fontId="32" fillId="0" borderId="7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/>
    </xf>
    <xf numFmtId="0" fontId="32" fillId="0" borderId="7" xfId="0" applyFont="1" applyFill="1" applyBorder="1"/>
    <xf numFmtId="3" fontId="32" fillId="0" borderId="7" xfId="1" applyNumberFormat="1" applyFont="1" applyFill="1" applyBorder="1" applyAlignment="1">
      <alignment horizontal="right"/>
    </xf>
    <xf numFmtId="0" fontId="35" fillId="0" borderId="34" xfId="0" applyFont="1" applyBorder="1" applyAlignment="1">
      <alignment horizontal="center" vertical="center" wrapText="1"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3" fontId="37" fillId="0" borderId="1" xfId="0" applyNumberFormat="1" applyFont="1" applyBorder="1" applyAlignment="1">
      <alignment horizontal="center" wrapText="1"/>
    </xf>
    <xf numFmtId="3" fontId="37" fillId="0" borderId="36" xfId="0" applyNumberFormat="1" applyFont="1" applyBorder="1" applyAlignment="1">
      <alignment horizontal="center" wrapText="1"/>
    </xf>
    <xf numFmtId="3" fontId="3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left" wrapText="1"/>
    </xf>
    <xf numFmtId="3" fontId="13" fillId="0" borderId="63" xfId="0" applyNumberFormat="1" applyFont="1" applyBorder="1" applyAlignment="1"/>
    <xf numFmtId="3" fontId="13" fillId="0" borderId="33" xfId="0" applyNumberFormat="1" applyFont="1" applyBorder="1" applyAlignment="1"/>
    <xf numFmtId="3" fontId="13" fillId="0" borderId="64" xfId="0" applyNumberFormat="1" applyFont="1" applyBorder="1" applyAlignment="1"/>
    <xf numFmtId="3" fontId="13" fillId="0" borderId="18" xfId="0" applyNumberFormat="1" applyFont="1" applyBorder="1" applyAlignment="1"/>
    <xf numFmtId="3" fontId="13" fillId="0" borderId="34" xfId="0" applyNumberFormat="1" applyFont="1" applyBorder="1" applyAlignment="1"/>
    <xf numFmtId="3" fontId="13" fillId="0" borderId="65" xfId="0" applyNumberFormat="1" applyFont="1" applyBorder="1" applyAlignment="1"/>
    <xf numFmtId="0" fontId="13" fillId="0" borderId="18" xfId="0" applyFont="1" applyBorder="1" applyAlignment="1">
      <alignment horizontal="left" wrapText="1"/>
    </xf>
    <xf numFmtId="3" fontId="13" fillId="0" borderId="27" xfId="0" applyNumberFormat="1" applyFont="1" applyBorder="1" applyAlignment="1"/>
    <xf numFmtId="0" fontId="37" fillId="0" borderId="0" xfId="0" applyFont="1"/>
    <xf numFmtId="3" fontId="37" fillId="0" borderId="1" xfId="0" applyNumberFormat="1" applyFont="1" applyBorder="1" applyAlignment="1"/>
    <xf numFmtId="3" fontId="37" fillId="0" borderId="2" xfId="0" applyNumberFormat="1" applyFont="1" applyBorder="1" applyAlignment="1"/>
    <xf numFmtId="3" fontId="37" fillId="0" borderId="15" xfId="0" applyNumberFormat="1" applyFont="1" applyBorder="1" applyAlignment="1"/>
    <xf numFmtId="0" fontId="13" fillId="0" borderId="66" xfId="0" applyFont="1" applyBorder="1" applyAlignment="1">
      <alignment horizontal="left" wrapText="1"/>
    </xf>
    <xf numFmtId="3" fontId="13" fillId="0" borderId="67" xfId="0" applyNumberFormat="1" applyFont="1" applyBorder="1" applyAlignment="1"/>
    <xf numFmtId="3" fontId="13" fillId="0" borderId="54" xfId="0" applyNumberFormat="1" applyFont="1" applyBorder="1" applyAlignment="1"/>
    <xf numFmtId="3" fontId="13" fillId="0" borderId="55" xfId="0" applyNumberFormat="1" applyFont="1" applyBorder="1" applyAlignment="1"/>
    <xf numFmtId="0" fontId="37" fillId="0" borderId="16" xfId="0" applyFont="1" applyBorder="1" applyAlignment="1" applyProtection="1">
      <alignment horizontal="left" wrapText="1"/>
    </xf>
    <xf numFmtId="3" fontId="37" fillId="0" borderId="36" xfId="0" applyNumberFormat="1" applyFont="1" applyBorder="1" applyAlignment="1"/>
    <xf numFmtId="3" fontId="37" fillId="0" borderId="49" xfId="0" applyNumberFormat="1" applyFont="1" applyBorder="1" applyAlignment="1"/>
    <xf numFmtId="3" fontId="13" fillId="0" borderId="36" xfId="0" applyNumberFormat="1" applyFont="1" applyBorder="1" applyAlignment="1"/>
    <xf numFmtId="3" fontId="13" fillId="0" borderId="68" xfId="0" applyNumberFormat="1" applyFont="1" applyBorder="1" applyAlignment="1"/>
    <xf numFmtId="0" fontId="37" fillId="0" borderId="1" xfId="0" applyFont="1" applyBorder="1" applyAlignment="1" applyProtection="1">
      <alignment horizontal="left" wrapText="1"/>
    </xf>
    <xf numFmtId="0" fontId="37" fillId="0" borderId="0" xfId="0" applyFont="1" applyBorder="1" applyAlignment="1" applyProtection="1">
      <alignment horizontal="left" wrapText="1"/>
    </xf>
    <xf numFmtId="3" fontId="37" fillId="0" borderId="0" xfId="0" applyNumberFormat="1" applyFont="1" applyBorder="1" applyAlignment="1"/>
    <xf numFmtId="3" fontId="13" fillId="0" borderId="0" xfId="0" applyNumberFormat="1" applyFont="1" applyFill="1" applyBorder="1" applyAlignment="1" applyProtection="1">
      <alignment horizontal="right"/>
      <protection locked="0"/>
    </xf>
    <xf numFmtId="0" fontId="37" fillId="0" borderId="63" xfId="9" applyFont="1" applyFill="1" applyBorder="1" applyAlignment="1" applyProtection="1">
      <alignment horizontal="left" wrapText="1"/>
    </xf>
    <xf numFmtId="0" fontId="37" fillId="0" borderId="18" xfId="9" applyFont="1" applyFill="1" applyBorder="1" applyAlignment="1" applyProtection="1">
      <alignment horizontal="left" wrapText="1"/>
    </xf>
    <xf numFmtId="0" fontId="37" fillId="0" borderId="21" xfId="9" applyFont="1" applyFill="1" applyBorder="1" applyAlignment="1" applyProtection="1">
      <alignment horizontal="left" wrapText="1"/>
    </xf>
    <xf numFmtId="0" fontId="37" fillId="0" borderId="5" xfId="9" applyFont="1" applyFill="1" applyBorder="1" applyAlignment="1" applyProtection="1">
      <alignment horizontal="left" wrapText="1"/>
    </xf>
    <xf numFmtId="0" fontId="37" fillId="0" borderId="21" xfId="0" applyFont="1" applyBorder="1" applyAlignment="1" applyProtection="1">
      <alignment horizontal="left" wrapText="1"/>
    </xf>
    <xf numFmtId="3" fontId="13" fillId="0" borderId="43" xfId="0" applyNumberFormat="1" applyFont="1" applyBorder="1" applyAlignment="1"/>
    <xf numFmtId="3" fontId="13" fillId="0" borderId="35" xfId="0" applyNumberFormat="1" applyFont="1" applyBorder="1" applyAlignment="1"/>
    <xf numFmtId="0" fontId="37" fillId="0" borderId="3" xfId="0" applyFont="1" applyBorder="1" applyAlignment="1" applyProtection="1">
      <alignment horizontal="left" wrapText="1"/>
    </xf>
    <xf numFmtId="3" fontId="13" fillId="0" borderId="5" xfId="0" applyNumberFormat="1" applyFont="1" applyBorder="1" applyAlignment="1"/>
    <xf numFmtId="3" fontId="13" fillId="0" borderId="37" xfId="0" applyNumberFormat="1" applyFont="1" applyBorder="1" applyAlignment="1"/>
    <xf numFmtId="3" fontId="13" fillId="0" borderId="69" xfId="0" applyNumberFormat="1" applyFont="1" applyBorder="1" applyAlignment="1"/>
    <xf numFmtId="3" fontId="37" fillId="0" borderId="68" xfId="0" applyNumberFormat="1" applyFont="1" applyBorder="1" applyAlignment="1"/>
    <xf numFmtId="0" fontId="13" fillId="0" borderId="3" xfId="0" applyFont="1" applyBorder="1" applyAlignment="1">
      <alignment horizontal="left" wrapText="1"/>
    </xf>
    <xf numFmtId="3" fontId="13" fillId="0" borderId="2" xfId="0" applyNumberFormat="1" applyFont="1" applyBorder="1" applyAlignment="1"/>
    <xf numFmtId="3" fontId="13" fillId="0" borderId="15" xfId="0" applyNumberFormat="1" applyFont="1" applyBorder="1" applyAlignment="1"/>
    <xf numFmtId="3" fontId="13" fillId="0" borderId="0" xfId="0" applyNumberFormat="1" applyFont="1"/>
    <xf numFmtId="0" fontId="34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3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/>
    </xf>
    <xf numFmtId="0" fontId="34" fillId="0" borderId="23" xfId="0" applyFont="1" applyBorder="1" applyAlignment="1">
      <alignment horizontal="center"/>
    </xf>
    <xf numFmtId="166" fontId="34" fillId="0" borderId="57" xfId="0" applyNumberFormat="1" applyFont="1" applyBorder="1"/>
    <xf numFmtId="3" fontId="14" fillId="0" borderId="0" xfId="0" applyNumberFormat="1" applyFont="1" applyFill="1" applyBorder="1" applyAlignment="1" applyProtection="1">
      <alignment horizontal="right"/>
      <protection locked="0"/>
    </xf>
    <xf numFmtId="3" fontId="14" fillId="0" borderId="11" xfId="0" applyNumberFormat="1" applyFont="1" applyFill="1" applyBorder="1" applyAlignment="1" applyProtection="1">
      <protection locked="0"/>
    </xf>
    <xf numFmtId="0" fontId="14" fillId="0" borderId="18" xfId="0" applyFont="1" applyBorder="1"/>
    <xf numFmtId="0" fontId="14" fillId="0" borderId="43" xfId="0" applyFont="1" applyBorder="1"/>
    <xf numFmtId="3" fontId="34" fillId="0" borderId="2" xfId="0" applyNumberFormat="1" applyFont="1" applyFill="1" applyBorder="1" applyAlignment="1" applyProtection="1">
      <protection locked="0"/>
    </xf>
    <xf numFmtId="3" fontId="49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0" fontId="15" fillId="0" borderId="32" xfId="0" applyFont="1" applyBorder="1" applyAlignment="1">
      <alignment horizontal="center"/>
    </xf>
    <xf numFmtId="1" fontId="37" fillId="0" borderId="2" xfId="0" applyNumberFormat="1" applyFont="1" applyFill="1" applyBorder="1" applyAlignment="1">
      <alignment horizontal="center"/>
    </xf>
    <xf numFmtId="1" fontId="37" fillId="0" borderId="15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33" fillId="0" borderId="37" xfId="0" applyNumberFormat="1" applyFont="1" applyFill="1" applyBorder="1" applyAlignment="1" applyProtection="1">
      <alignment horizontal="left" vertical="center"/>
      <protection locked="0"/>
    </xf>
    <xf numFmtId="3" fontId="13" fillId="0" borderId="7" xfId="0" applyNumberFormat="1" applyFont="1" applyBorder="1"/>
    <xf numFmtId="3" fontId="13" fillId="0" borderId="26" xfId="0" applyNumberFormat="1" applyFont="1" applyBorder="1"/>
    <xf numFmtId="0" fontId="0" fillId="0" borderId="10" xfId="0" applyFont="1" applyBorder="1" applyAlignment="1">
      <alignment horizontal="center"/>
    </xf>
    <xf numFmtId="0" fontId="33" fillId="0" borderId="34" xfId="0" applyFont="1" applyBorder="1" applyAlignment="1">
      <alignment horizontal="left" wrapText="1"/>
    </xf>
    <xf numFmtId="3" fontId="13" fillId="0" borderId="11" xfId="0" applyNumberFormat="1" applyFont="1" applyBorder="1"/>
    <xf numFmtId="3" fontId="13" fillId="0" borderId="6" xfId="0" applyNumberFormat="1" applyFont="1" applyBorder="1"/>
    <xf numFmtId="0" fontId="33" fillId="0" borderId="34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3" fillId="0" borderId="34" xfId="0" applyFont="1" applyBorder="1" applyAlignment="1" applyProtection="1">
      <alignment horizontal="left"/>
    </xf>
    <xf numFmtId="0" fontId="1" fillId="0" borderId="4" xfId="0" applyFont="1" applyBorder="1" applyAlignment="1">
      <alignment horizontal="center"/>
    </xf>
    <xf numFmtId="0" fontId="29" fillId="0" borderId="36" xfId="0" applyFont="1" applyBorder="1" applyAlignment="1" applyProtection="1">
      <alignment horizontal="left" wrapText="1"/>
    </xf>
    <xf numFmtId="3" fontId="13" fillId="0" borderId="2" xfId="0" applyNumberFormat="1" applyFont="1" applyBorder="1"/>
    <xf numFmtId="3" fontId="37" fillId="0" borderId="2" xfId="0" applyNumberFormat="1" applyFont="1" applyFill="1" applyBorder="1" applyAlignment="1" applyProtection="1">
      <protection locked="0"/>
    </xf>
    <xf numFmtId="0" fontId="0" fillId="0" borderId="4" xfId="0" applyFont="1" applyBorder="1" applyAlignment="1">
      <alignment horizontal="center"/>
    </xf>
    <xf numFmtId="0" fontId="33" fillId="0" borderId="36" xfId="0" applyFont="1" applyBorder="1" applyAlignment="1" applyProtection="1">
      <alignment horizontal="left" wrapText="1"/>
    </xf>
    <xf numFmtId="3" fontId="13" fillId="0" borderId="2" xfId="0" applyNumberFormat="1" applyFont="1" applyFill="1" applyBorder="1" applyAlignment="1" applyProtection="1">
      <protection locked="0"/>
    </xf>
    <xf numFmtId="3" fontId="13" fillId="0" borderId="15" xfId="0" applyNumberFormat="1" applyFont="1" applyBorder="1"/>
    <xf numFmtId="0" fontId="0" fillId="0" borderId="0" xfId="0" applyBorder="1" applyAlignment="1">
      <alignment horizontal="center"/>
    </xf>
    <xf numFmtId="3" fontId="13" fillId="0" borderId="0" xfId="0" applyNumberFormat="1" applyFont="1" applyBorder="1"/>
    <xf numFmtId="0" fontId="0" fillId="0" borderId="4" xfId="0" applyBorder="1" applyAlignment="1">
      <alignment horizontal="center"/>
    </xf>
    <xf numFmtId="0" fontId="33" fillId="0" borderId="37" xfId="9" applyFont="1" applyFill="1" applyBorder="1" applyAlignment="1" applyProtection="1">
      <alignment horizontal="left" wrapText="1"/>
    </xf>
    <xf numFmtId="3" fontId="13" fillId="0" borderId="37" xfId="0" applyNumberFormat="1" applyFont="1" applyBorder="1"/>
    <xf numFmtId="0" fontId="33" fillId="0" borderId="34" xfId="9" applyFont="1" applyFill="1" applyBorder="1" applyAlignment="1" applyProtection="1">
      <alignment horizontal="left" wrapText="1"/>
    </xf>
    <xf numFmtId="3" fontId="13" fillId="0" borderId="34" xfId="0" applyNumberFormat="1" applyFont="1" applyBorder="1"/>
    <xf numFmtId="3" fontId="13" fillId="0" borderId="34" xfId="0" applyNumberFormat="1" applyFont="1" applyFill="1" applyBorder="1" applyAlignment="1" applyProtection="1">
      <alignment horizontal="right"/>
      <protection locked="0"/>
    </xf>
    <xf numFmtId="0" fontId="33" fillId="0" borderId="34" xfId="0" applyFont="1" applyBorder="1" applyAlignment="1" applyProtection="1">
      <alignment horizontal="left" wrapText="1"/>
    </xf>
    <xf numFmtId="3" fontId="13" fillId="0" borderId="36" xfId="0" applyNumberFormat="1" applyFont="1" applyBorder="1"/>
    <xf numFmtId="0" fontId="29" fillId="0" borderId="40" xfId="0" applyFont="1" applyBorder="1" applyAlignment="1">
      <alignment horizontal="left"/>
    </xf>
    <xf numFmtId="3" fontId="13" fillId="0" borderId="40" xfId="0" applyNumberFormat="1" applyFont="1" applyBorder="1"/>
    <xf numFmtId="3" fontId="3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18" xfId="0" applyNumberFormat="1" applyFont="1" applyFill="1" applyBorder="1" applyAlignment="1" applyProtection="1">
      <protection locked="0"/>
    </xf>
    <xf numFmtId="3" fontId="34" fillId="0" borderId="70" xfId="0" applyNumberFormat="1" applyFont="1" applyFill="1" applyBorder="1" applyAlignment="1" applyProtection="1">
      <protection locked="0"/>
    </xf>
    <xf numFmtId="0" fontId="33" fillId="0" borderId="40" xfId="0" applyFont="1" applyBorder="1" applyAlignment="1" applyProtection="1">
      <alignment horizontal="left" wrapText="1"/>
    </xf>
    <xf numFmtId="3" fontId="13" fillId="0" borderId="25" xfId="0" applyNumberFormat="1" applyFont="1" applyBorder="1"/>
    <xf numFmtId="0" fontId="0" fillId="0" borderId="53" xfId="0" applyBorder="1" applyAlignment="1">
      <alignment horizontal="center"/>
    </xf>
    <xf numFmtId="3" fontId="13" fillId="0" borderId="6" xfId="0" applyNumberFormat="1" applyFont="1" applyFill="1" applyBorder="1" applyAlignment="1" applyProtection="1">
      <alignment horizontal="right"/>
      <protection locked="0"/>
    </xf>
    <xf numFmtId="3" fontId="13" fillId="0" borderId="28" xfId="0" applyNumberFormat="1" applyFont="1" applyBorder="1"/>
    <xf numFmtId="3" fontId="37" fillId="0" borderId="15" xfId="0" applyNumberFormat="1" applyFont="1" applyFill="1" applyBorder="1" applyAlignment="1" applyProtection="1">
      <protection locked="0"/>
    </xf>
    <xf numFmtId="3" fontId="13" fillId="0" borderId="15" xfId="0" applyNumberFormat="1" applyFont="1" applyFill="1" applyBorder="1" applyAlignment="1" applyProtection="1">
      <protection locked="0"/>
    </xf>
    <xf numFmtId="3" fontId="33" fillId="0" borderId="62" xfId="0" applyNumberFormat="1" applyFont="1" applyFill="1" applyBorder="1" applyAlignment="1" applyProtection="1">
      <alignment horizontal="center"/>
      <protection locked="0"/>
    </xf>
    <xf numFmtId="3" fontId="33" fillId="0" borderId="61" xfId="0" applyNumberFormat="1" applyFont="1" applyFill="1" applyBorder="1" applyAlignment="1" applyProtection="1">
      <alignment horizontal="center"/>
      <protection locked="0"/>
    </xf>
    <xf numFmtId="3" fontId="33" fillId="0" borderId="33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protection locked="0"/>
    </xf>
    <xf numFmtId="0" fontId="21" fillId="0" borderId="0" xfId="0" applyFont="1"/>
    <xf numFmtId="0" fontId="50" fillId="0" borderId="0" xfId="0" applyFont="1" applyAlignment="1">
      <alignment horizontal="center"/>
    </xf>
    <xf numFmtId="0" fontId="50" fillId="0" borderId="72" xfId="11" applyFont="1" applyFill="1" applyBorder="1" applyAlignment="1" applyProtection="1">
      <alignment horizontal="center" vertical="center" wrapText="1"/>
    </xf>
    <xf numFmtId="0" fontId="21" fillId="0" borderId="4" xfId="11" applyFont="1" applyFill="1" applyBorder="1" applyAlignment="1" applyProtection="1">
      <alignment horizontal="left" vertical="center" indent="1"/>
    </xf>
    <xf numFmtId="0" fontId="21" fillId="0" borderId="53" xfId="11" applyFont="1" applyFill="1" applyBorder="1" applyAlignment="1" applyProtection="1">
      <alignment horizontal="left" vertical="center" indent="1"/>
    </xf>
    <xf numFmtId="0" fontId="21" fillId="0" borderId="10" xfId="11" applyFont="1" applyFill="1" applyBorder="1" applyAlignment="1" applyProtection="1">
      <alignment horizontal="left" vertical="center" indent="1"/>
    </xf>
    <xf numFmtId="0" fontId="21" fillId="0" borderId="12" xfId="11" applyFont="1" applyFill="1" applyBorder="1" applyAlignment="1" applyProtection="1">
      <alignment horizontal="left" vertical="center" indent="1"/>
    </xf>
    <xf numFmtId="0" fontId="51" fillId="0" borderId="4" xfId="11" applyFont="1" applyFill="1" applyBorder="1" applyAlignment="1" applyProtection="1">
      <alignment horizontal="left" vertical="center" indent="1"/>
    </xf>
    <xf numFmtId="0" fontId="21" fillId="0" borderId="9" xfId="11" applyFont="1" applyFill="1" applyBorder="1" applyAlignment="1" applyProtection="1">
      <alignment horizontal="left" vertical="center" indent="1"/>
    </xf>
    <xf numFmtId="0" fontId="50" fillId="0" borderId="1" xfId="11" applyFont="1" applyFill="1" applyBorder="1" applyAlignment="1" applyProtection="1">
      <alignment horizontal="left" vertical="center" indent="1"/>
    </xf>
    <xf numFmtId="0" fontId="50" fillId="0" borderId="0" xfId="11" applyFont="1" applyFill="1" applyBorder="1" applyAlignment="1" applyProtection="1">
      <alignment horizontal="left" vertical="center" indent="1"/>
    </xf>
    <xf numFmtId="0" fontId="21" fillId="0" borderId="23" xfId="11" applyFont="1" applyFill="1" applyBorder="1" applyAlignment="1" applyProtection="1">
      <alignment horizontal="left" vertical="center" indent="1"/>
    </xf>
    <xf numFmtId="0" fontId="51" fillId="0" borderId="24" xfId="11" applyFont="1" applyFill="1" applyBorder="1" applyAlignment="1" applyProtection="1">
      <alignment horizontal="left" vertical="center" indent="1"/>
    </xf>
    <xf numFmtId="0" fontId="50" fillId="0" borderId="4" xfId="11" applyFont="1" applyFill="1" applyBorder="1" applyAlignment="1" applyProtection="1">
      <alignment horizontal="left" vertical="center" indent="1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60" xfId="11" applyFont="1" applyFill="1" applyBorder="1" applyAlignment="1" applyProtection="1">
      <alignment horizontal="center" vertical="center" wrapText="1"/>
    </xf>
    <xf numFmtId="0" fontId="23" fillId="0" borderId="50" xfId="11" applyFont="1" applyFill="1" applyBorder="1" applyAlignment="1" applyProtection="1">
      <alignment horizontal="center" vertical="center" wrapText="1"/>
    </xf>
    <xf numFmtId="0" fontId="23" fillId="0" borderId="73" xfId="11" applyFont="1" applyFill="1" applyBorder="1" applyAlignment="1" applyProtection="1">
      <alignment horizontal="center" vertical="center"/>
    </xf>
    <xf numFmtId="0" fontId="23" fillId="0" borderId="58" xfId="11" applyFont="1" applyFill="1" applyBorder="1" applyAlignment="1" applyProtection="1">
      <alignment horizontal="center" vertical="center"/>
    </xf>
    <xf numFmtId="0" fontId="26" fillId="0" borderId="58" xfId="11" applyFont="1" applyFill="1" applyBorder="1" applyAlignment="1" applyProtection="1">
      <alignment horizontal="center" vertical="center"/>
    </xf>
    <xf numFmtId="0" fontId="26" fillId="0" borderId="60" xfId="11" applyFont="1" applyFill="1" applyBorder="1" applyAlignment="1" applyProtection="1">
      <alignment horizontal="center" vertical="center"/>
    </xf>
    <xf numFmtId="0" fontId="23" fillId="0" borderId="50" xfId="11" applyFont="1" applyFill="1" applyBorder="1" applyAlignment="1" applyProtection="1">
      <alignment horizontal="center" vertical="center"/>
    </xf>
    <xf numFmtId="0" fontId="23" fillId="0" borderId="59" xfId="11" applyFont="1" applyFill="1" applyBorder="1" applyAlignment="1" applyProtection="1">
      <alignment horizontal="center" vertical="center"/>
    </xf>
    <xf numFmtId="0" fontId="26" fillId="0" borderId="2" xfId="11" applyFont="1" applyFill="1" applyBorder="1" applyAlignment="1" applyProtection="1">
      <alignment vertical="center"/>
    </xf>
    <xf numFmtId="0" fontId="26" fillId="0" borderId="3" xfId="11" applyFont="1" applyFill="1" applyBorder="1" applyAlignment="1" applyProtection="1">
      <alignment vertical="center"/>
    </xf>
    <xf numFmtId="0" fontId="26" fillId="0" borderId="32" xfId="11" applyFont="1" applyFill="1" applyBorder="1" applyAlignment="1" applyProtection="1">
      <alignment vertical="center"/>
    </xf>
    <xf numFmtId="0" fontId="22" fillId="0" borderId="17" xfId="11" applyFont="1" applyFill="1" applyBorder="1" applyAlignment="1" applyProtection="1">
      <alignment horizontal="left" vertical="center" wrapText="1"/>
    </xf>
    <xf numFmtId="3" fontId="22" fillId="0" borderId="20" xfId="11" applyNumberFormat="1" applyFont="1" applyFill="1" applyBorder="1" applyAlignment="1" applyProtection="1">
      <alignment vertical="center"/>
      <protection locked="0"/>
    </xf>
    <xf numFmtId="3" fontId="22" fillId="0" borderId="20" xfId="11" applyNumberFormat="1" applyFont="1" applyFill="1" applyBorder="1" applyAlignment="1" applyProtection="1">
      <alignment vertical="center"/>
    </xf>
    <xf numFmtId="0" fontId="22" fillId="0" borderId="11" xfId="0" applyFont="1" applyBorder="1" applyAlignment="1">
      <alignment horizontal="left" wrapText="1"/>
    </xf>
    <xf numFmtId="3" fontId="22" fillId="0" borderId="8" xfId="11" applyNumberFormat="1" applyFont="1" applyFill="1" applyBorder="1" applyAlignment="1" applyProtection="1">
      <alignment vertical="center"/>
      <protection locked="0"/>
    </xf>
    <xf numFmtId="170" fontId="22" fillId="0" borderId="42" xfId="11" applyNumberFormat="1" applyFont="1" applyFill="1" applyBorder="1" applyAlignment="1" applyProtection="1">
      <alignment vertical="center"/>
      <protection locked="0"/>
    </xf>
    <xf numFmtId="170" fontId="22" fillId="0" borderId="34" xfId="11" applyNumberFormat="1" applyFont="1" applyFill="1" applyBorder="1" applyAlignment="1" applyProtection="1">
      <alignment vertical="center"/>
      <protection locked="0"/>
    </xf>
    <xf numFmtId="170" fontId="22" fillId="0" borderId="11" xfId="11" applyNumberFormat="1" applyFont="1" applyFill="1" applyBorder="1" applyAlignment="1" applyProtection="1">
      <alignment vertical="center"/>
      <protection locked="0"/>
    </xf>
    <xf numFmtId="3" fontId="22" fillId="0" borderId="21" xfId="11" applyNumberFormat="1" applyFont="1" applyFill="1" applyBorder="1" applyAlignment="1" applyProtection="1">
      <alignment vertical="center"/>
    </xf>
    <xf numFmtId="3" fontId="22" fillId="0" borderId="21" xfId="11" applyNumberFormat="1" applyFont="1" applyFill="1" applyBorder="1" applyAlignment="1" applyProtection="1">
      <alignment vertical="center"/>
      <protection locked="0"/>
    </xf>
    <xf numFmtId="170" fontId="22" fillId="0" borderId="41" xfId="11" applyNumberFormat="1" applyFont="1" applyFill="1" applyBorder="1" applyAlignment="1" applyProtection="1">
      <alignment vertical="center"/>
      <protection locked="0"/>
    </xf>
    <xf numFmtId="170" fontId="22" fillId="0" borderId="37" xfId="11" applyNumberFormat="1" applyFont="1" applyFill="1" applyBorder="1" applyAlignment="1" applyProtection="1">
      <alignment vertical="center"/>
      <protection locked="0"/>
    </xf>
    <xf numFmtId="170" fontId="22" fillId="0" borderId="7" xfId="11" applyNumberFormat="1" applyFont="1" applyFill="1" applyBorder="1" applyAlignment="1" applyProtection="1">
      <alignment vertical="center"/>
      <protection locked="0"/>
    </xf>
    <xf numFmtId="0" fontId="22" fillId="0" borderId="6" xfId="0" applyFont="1" applyBorder="1" applyAlignment="1">
      <alignment horizontal="left" wrapText="1"/>
    </xf>
    <xf numFmtId="3" fontId="22" fillId="0" borderId="44" xfId="11" applyNumberFormat="1" applyFont="1" applyFill="1" applyBorder="1" applyAlignment="1" applyProtection="1">
      <alignment vertical="center"/>
      <protection locked="0"/>
    </xf>
    <xf numFmtId="170" fontId="22" fillId="0" borderId="61" xfId="11" applyNumberFormat="1" applyFont="1" applyFill="1" applyBorder="1" applyAlignment="1" applyProtection="1">
      <alignment vertical="center"/>
      <protection locked="0"/>
    </xf>
    <xf numFmtId="0" fontId="22" fillId="0" borderId="25" xfId="0" applyFont="1" applyBorder="1" applyAlignment="1">
      <alignment horizontal="left" wrapText="1"/>
    </xf>
    <xf numFmtId="170" fontId="22" fillId="0" borderId="46" xfId="11" applyNumberFormat="1" applyFont="1" applyFill="1" applyBorder="1" applyAlignment="1" applyProtection="1">
      <alignment vertical="center"/>
      <protection locked="0"/>
    </xf>
    <xf numFmtId="170" fontId="22" fillId="0" borderId="0" xfId="11" applyNumberFormat="1" applyFont="1" applyFill="1" applyBorder="1" applyAlignment="1" applyProtection="1">
      <alignment vertical="center"/>
      <protection locked="0"/>
    </xf>
    <xf numFmtId="3" fontId="22" fillId="0" borderId="8" xfId="11" applyNumberFormat="1" applyFont="1" applyFill="1" applyBorder="1" applyAlignment="1" applyProtection="1">
      <alignment vertical="center"/>
    </xf>
    <xf numFmtId="0" fontId="26" fillId="0" borderId="2" xfId="0" applyFont="1" applyBorder="1" applyAlignment="1">
      <alignment horizontal="left" wrapText="1"/>
    </xf>
    <xf numFmtId="3" fontId="26" fillId="0" borderId="3" xfId="11" applyNumberFormat="1" applyFont="1" applyFill="1" applyBorder="1" applyAlignment="1" applyProtection="1">
      <alignment vertical="center"/>
      <protection locked="0"/>
    </xf>
    <xf numFmtId="3" fontId="26" fillId="0" borderId="38" xfId="11" applyNumberFormat="1" applyFont="1" applyFill="1" applyBorder="1" applyAlignment="1" applyProtection="1">
      <alignment vertical="center"/>
      <protection locked="0"/>
    </xf>
    <xf numFmtId="3" fontId="26" fillId="0" borderId="36" xfId="11" applyNumberFormat="1" applyFont="1" applyFill="1" applyBorder="1" applyAlignment="1" applyProtection="1">
      <alignment vertical="center"/>
      <protection locked="0"/>
    </xf>
    <xf numFmtId="3" fontId="26" fillId="0" borderId="2" xfId="11" applyNumberFormat="1" applyFont="1" applyFill="1" applyBorder="1" applyAlignment="1" applyProtection="1">
      <alignment vertical="center"/>
      <protection locked="0"/>
    </xf>
    <xf numFmtId="0" fontId="22" fillId="0" borderId="7" xfId="0" applyFont="1" applyBorder="1" applyAlignment="1" applyProtection="1">
      <alignment horizontal="left" vertical="center" wrapText="1"/>
    </xf>
    <xf numFmtId="170" fontId="22" fillId="0" borderId="40" xfId="11" applyNumberFormat="1" applyFont="1" applyFill="1" applyBorder="1" applyAlignment="1" applyProtection="1">
      <alignment vertical="center"/>
      <protection locked="0"/>
    </xf>
    <xf numFmtId="0" fontId="23" fillId="0" borderId="2" xfId="11" applyFont="1" applyFill="1" applyBorder="1" applyAlignment="1" applyProtection="1">
      <alignment horizontal="left" vertical="center" wrapText="1"/>
    </xf>
    <xf numFmtId="3" fontId="23" fillId="0" borderId="3" xfId="11" applyNumberFormat="1" applyFont="1" applyFill="1" applyBorder="1" applyAlignment="1" applyProtection="1">
      <alignment vertical="center"/>
    </xf>
    <xf numFmtId="0" fontId="23" fillId="0" borderId="0" xfId="11" applyFont="1" applyFill="1" applyBorder="1" applyAlignment="1" applyProtection="1">
      <alignment horizontal="left" vertical="center" wrapText="1"/>
    </xf>
    <xf numFmtId="3" fontId="23" fillId="0" borderId="0" xfId="0" applyNumberFormat="1" applyFont="1" applyBorder="1"/>
    <xf numFmtId="3" fontId="23" fillId="0" borderId="0" xfId="11" applyNumberFormat="1" applyFont="1" applyFill="1" applyBorder="1" applyAlignment="1" applyProtection="1">
      <alignment vertical="center"/>
    </xf>
    <xf numFmtId="0" fontId="26" fillId="0" borderId="22" xfId="11" applyFont="1" applyFill="1" applyBorder="1" applyAlignment="1" applyProtection="1">
      <alignment vertical="center"/>
    </xf>
    <xf numFmtId="3" fontId="22" fillId="0" borderId="31" xfId="0" applyNumberFormat="1" applyFont="1" applyBorder="1"/>
    <xf numFmtId="170" fontId="23" fillId="0" borderId="0" xfId="11" applyNumberFormat="1" applyFont="1" applyFill="1" applyBorder="1" applyAlignment="1" applyProtection="1">
      <alignment vertical="center"/>
    </xf>
    <xf numFmtId="3" fontId="26" fillId="0" borderId="0" xfId="11" applyNumberFormat="1" applyFont="1" applyFill="1" applyBorder="1" applyAlignment="1" applyProtection="1">
      <alignment vertical="center"/>
    </xf>
    <xf numFmtId="0" fontId="22" fillId="0" borderId="7" xfId="11" applyFont="1" applyFill="1" applyBorder="1" applyAlignment="1" applyProtection="1">
      <alignment horizontal="left" vertical="center" wrapText="1"/>
    </xf>
    <xf numFmtId="3" fontId="22" fillId="0" borderId="20" xfId="0" applyNumberFormat="1" applyFont="1" applyBorder="1"/>
    <xf numFmtId="3" fontId="22" fillId="0" borderId="63" xfId="6" applyNumberFormat="1" applyFont="1" applyBorder="1"/>
    <xf numFmtId="3" fontId="22" fillId="0" borderId="3" xfId="11" applyNumberFormat="1" applyFont="1" applyFill="1" applyBorder="1" applyAlignment="1" applyProtection="1">
      <alignment vertical="center"/>
    </xf>
    <xf numFmtId="0" fontId="22" fillId="0" borderId="11" xfId="11" applyFont="1" applyFill="1" applyBorder="1" applyAlignment="1" applyProtection="1">
      <alignment horizontal="left" vertical="center" wrapText="1"/>
    </xf>
    <xf numFmtId="3" fontId="22" fillId="0" borderId="8" xfId="0" applyNumberFormat="1" applyFont="1" applyBorder="1"/>
    <xf numFmtId="3" fontId="22" fillId="0" borderId="18" xfId="6" applyNumberFormat="1" applyFont="1" applyBorder="1"/>
    <xf numFmtId="3" fontId="22" fillId="0" borderId="18" xfId="5" applyNumberFormat="1" applyFont="1" applyBorder="1"/>
    <xf numFmtId="0" fontId="22" fillId="0" borderId="11" xfId="9" applyFont="1" applyFill="1" applyBorder="1" applyAlignment="1" applyProtection="1">
      <alignment horizontal="left" vertical="center" wrapText="1"/>
    </xf>
    <xf numFmtId="3" fontId="22" fillId="0" borderId="21" xfId="0" applyNumberFormat="1" applyFont="1" applyBorder="1"/>
    <xf numFmtId="3" fontId="22" fillId="0" borderId="34" xfId="5" applyNumberFormat="1" applyFont="1" applyBorder="1"/>
    <xf numFmtId="0" fontId="26" fillId="0" borderId="2" xfId="9" applyFont="1" applyFill="1" applyBorder="1" applyAlignment="1" applyProtection="1">
      <alignment horizontal="left" vertical="center" wrapText="1"/>
    </xf>
    <xf numFmtId="3" fontId="26" fillId="0" borderId="3" xfId="0" applyNumberFormat="1" applyFont="1" applyBorder="1"/>
    <xf numFmtId="3" fontId="26" fillId="0" borderId="32" xfId="0" applyNumberFormat="1" applyFont="1" applyBorder="1"/>
    <xf numFmtId="0" fontId="22" fillId="0" borderId="25" xfId="9" applyFont="1" applyFill="1" applyBorder="1" applyAlignment="1" applyProtection="1">
      <alignment horizontal="left" vertical="center" wrapText="1"/>
    </xf>
    <xf numFmtId="3" fontId="22" fillId="0" borderId="61" xfId="5" applyNumberFormat="1" applyFont="1" applyBorder="1"/>
    <xf numFmtId="0" fontId="22" fillId="0" borderId="25" xfId="11" applyFont="1" applyFill="1" applyBorder="1" applyAlignment="1" applyProtection="1">
      <alignment horizontal="left" vertical="center" wrapText="1"/>
    </xf>
    <xf numFmtId="3" fontId="22" fillId="0" borderId="0" xfId="5" applyNumberFormat="1" applyFont="1"/>
    <xf numFmtId="3" fontId="22" fillId="0" borderId="40" xfId="5" applyNumberFormat="1" applyFont="1" applyBorder="1"/>
    <xf numFmtId="0" fontId="26" fillId="0" borderId="2" xfId="11" applyFont="1" applyFill="1" applyBorder="1" applyAlignment="1" applyProtection="1">
      <alignment horizontal="left" vertical="center" wrapText="1"/>
    </xf>
    <xf numFmtId="3" fontId="26" fillId="0" borderId="36" xfId="0" applyNumberFormat="1" applyFont="1" applyBorder="1"/>
    <xf numFmtId="170" fontId="23" fillId="0" borderId="3" xfId="11" applyNumberFormat="1" applyFont="1" applyFill="1" applyBorder="1" applyAlignment="1" applyProtection="1">
      <alignment vertical="center"/>
    </xf>
    <xf numFmtId="170" fontId="23" fillId="0" borderId="36" xfId="11" applyNumberFormat="1" applyFont="1" applyFill="1" applyBorder="1" applyAlignment="1" applyProtection="1">
      <alignment vertical="center"/>
    </xf>
    <xf numFmtId="170" fontId="23" fillId="0" borderId="32" xfId="11" applyNumberFormat="1" applyFont="1" applyFill="1" applyBorder="1" applyAlignment="1" applyProtection="1">
      <alignment vertical="center"/>
    </xf>
    <xf numFmtId="3" fontId="23" fillId="0" borderId="3" xfId="0" applyNumberFormat="1" applyFont="1" applyBorder="1" applyAlignment="1">
      <alignment wrapText="1"/>
    </xf>
    <xf numFmtId="0" fontId="23" fillId="0" borderId="32" xfId="0" applyFont="1" applyBorder="1" applyAlignment="1">
      <alignment wrapText="1"/>
    </xf>
    <xf numFmtId="3" fontId="23" fillId="0" borderId="1" xfId="0" applyNumberFormat="1" applyFont="1" applyBorder="1" applyAlignment="1">
      <alignment wrapText="1"/>
    </xf>
    <xf numFmtId="3" fontId="23" fillId="0" borderId="2" xfId="0" applyNumberFormat="1" applyFont="1" applyBorder="1" applyAlignment="1">
      <alignment wrapText="1"/>
    </xf>
    <xf numFmtId="3" fontId="22" fillId="0" borderId="0" xfId="0" applyNumberFormat="1" applyFont="1"/>
    <xf numFmtId="0" fontId="22" fillId="0" borderId="31" xfId="0" applyFont="1" applyBorder="1" applyAlignment="1">
      <alignment wrapText="1"/>
    </xf>
    <xf numFmtId="3" fontId="22" fillId="0" borderId="3" xfId="0" applyNumberFormat="1" applyFont="1" applyBorder="1" applyAlignment="1">
      <alignment wrapText="1"/>
    </xf>
    <xf numFmtId="3" fontId="22" fillId="0" borderId="31" xfId="0" applyNumberFormat="1" applyFont="1" applyBorder="1" applyAlignment="1">
      <alignment wrapText="1"/>
    </xf>
    <xf numFmtId="170" fontId="22" fillId="0" borderId="3" xfId="11" applyNumberFormat="1" applyFont="1" applyFill="1" applyBorder="1" applyAlignment="1" applyProtection="1">
      <alignment vertical="center"/>
    </xf>
    <xf numFmtId="170" fontId="23" fillId="0" borderId="1" xfId="11" applyNumberFormat="1" applyFont="1" applyFill="1" applyBorder="1" applyAlignment="1" applyProtection="1">
      <alignment vertical="center"/>
    </xf>
    <xf numFmtId="3" fontId="22" fillId="0" borderId="48" xfId="0" applyNumberFormat="1" applyFont="1" applyBorder="1" applyAlignment="1">
      <alignment wrapText="1"/>
    </xf>
    <xf numFmtId="170" fontId="23" fillId="0" borderId="15" xfId="11" applyNumberFormat="1" applyFont="1" applyFill="1" applyBorder="1" applyAlignment="1" applyProtection="1">
      <alignment vertical="center"/>
    </xf>
    <xf numFmtId="3" fontId="22" fillId="0" borderId="33" xfId="6" applyNumberFormat="1" applyFont="1" applyBorder="1"/>
    <xf numFmtId="3" fontId="22" fillId="0" borderId="34" xfId="6" applyNumberFormat="1" applyFont="1" applyBorder="1"/>
    <xf numFmtId="3" fontId="26" fillId="0" borderId="15" xfId="0" applyNumberFormat="1" applyFont="1" applyBorder="1"/>
    <xf numFmtId="3" fontId="14" fillId="0" borderId="18" xfId="0" applyNumberFormat="1" applyFont="1" applyFill="1" applyBorder="1" applyAlignment="1" applyProtection="1">
      <alignment vertical="center" wrapText="1"/>
      <protection locked="0"/>
    </xf>
    <xf numFmtId="3" fontId="33" fillId="0" borderId="74" xfId="0" applyNumberFormat="1" applyFont="1" applyFill="1" applyBorder="1" applyAlignment="1" applyProtection="1">
      <alignment horizontal="center" wrapText="1"/>
      <protection locked="0"/>
    </xf>
    <xf numFmtId="3" fontId="33" fillId="0" borderId="3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/>
    <xf numFmtId="3" fontId="33" fillId="0" borderId="62" xfId="0" applyNumberFormat="1" applyFont="1" applyFill="1" applyBorder="1" applyAlignment="1" applyProtection="1">
      <alignment horizontal="center" wrapText="1"/>
      <protection locked="0"/>
    </xf>
    <xf numFmtId="3" fontId="33" fillId="0" borderId="37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/>
    <xf numFmtId="3" fontId="32" fillId="0" borderId="9" xfId="0" applyNumberFormat="1" applyFont="1" applyBorder="1" applyAlignment="1">
      <alignment horizontal="right" vertical="center"/>
    </xf>
    <xf numFmtId="3" fontId="32" fillId="0" borderId="0" xfId="0" applyNumberFormat="1" applyFont="1" applyFill="1" applyBorder="1" applyAlignment="1" applyProtection="1">
      <alignment horizontal="right"/>
      <protection locked="0"/>
    </xf>
    <xf numFmtId="1" fontId="10" fillId="0" borderId="61" xfId="0" applyNumberFormat="1" applyFont="1" applyBorder="1" applyAlignment="1">
      <alignment horizontal="center"/>
    </xf>
    <xf numFmtId="3" fontId="32" fillId="0" borderId="5" xfId="0" applyNumberFormat="1" applyFont="1" applyFill="1" applyBorder="1" applyAlignment="1" applyProtection="1">
      <protection locked="0"/>
    </xf>
    <xf numFmtId="3" fontId="32" fillId="0" borderId="5" xfId="0" applyNumberFormat="1" applyFont="1" applyBorder="1"/>
    <xf numFmtId="3" fontId="32" fillId="0" borderId="18" xfId="0" applyNumberFormat="1" applyFont="1" applyBorder="1"/>
    <xf numFmtId="3" fontId="32" fillId="0" borderId="63" xfId="0" applyNumberFormat="1" applyFont="1" applyBorder="1"/>
    <xf numFmtId="3" fontId="32" fillId="0" borderId="43" xfId="0" applyNumberFormat="1" applyFont="1" applyBorder="1"/>
    <xf numFmtId="3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2" xfId="1" applyNumberFormat="1" applyFont="1" applyBorder="1" applyAlignment="1">
      <alignment horizontal="right"/>
    </xf>
    <xf numFmtId="3" fontId="31" fillId="0" borderId="36" xfId="0" applyNumberFormat="1" applyFont="1" applyFill="1" applyBorder="1" applyAlignment="1" applyProtection="1">
      <protection locked="0"/>
    </xf>
    <xf numFmtId="3" fontId="31" fillId="0" borderId="48" xfId="1" applyNumberFormat="1" applyFont="1" applyBorder="1" applyAlignment="1">
      <alignment horizontal="right"/>
    </xf>
    <xf numFmtId="3" fontId="31" fillId="0" borderId="3" xfId="0" applyNumberFormat="1" applyFont="1" applyBorder="1"/>
    <xf numFmtId="3" fontId="31" fillId="0" borderId="0" xfId="0" applyNumberFormat="1" applyFont="1"/>
    <xf numFmtId="0" fontId="31" fillId="0" borderId="4" xfId="0" applyFont="1" applyBorder="1" applyAlignment="1">
      <alignment horizontal="center" vertical="center" wrapText="1"/>
    </xf>
    <xf numFmtId="3" fontId="32" fillId="3" borderId="0" xfId="0" applyNumberFormat="1" applyFont="1" applyFill="1"/>
    <xf numFmtId="0" fontId="32" fillId="0" borderId="6" xfId="0" applyFont="1" applyFill="1" applyBorder="1"/>
    <xf numFmtId="3" fontId="32" fillId="0" borderId="5" xfId="1" applyNumberFormat="1" applyFont="1" applyBorder="1" applyAlignment="1">
      <alignment horizontal="right"/>
    </xf>
    <xf numFmtId="3" fontId="32" fillId="0" borderId="18" xfId="1" applyNumberFormat="1" applyFont="1" applyBorder="1" applyAlignment="1">
      <alignment horizontal="right"/>
    </xf>
    <xf numFmtId="3" fontId="32" fillId="0" borderId="43" xfId="1" applyNumberFormat="1" applyFont="1" applyBorder="1" applyAlignment="1">
      <alignment horizontal="right"/>
    </xf>
    <xf numFmtId="3" fontId="32" fillId="0" borderId="41" xfId="1" applyNumberFormat="1" applyFont="1" applyBorder="1" applyAlignment="1">
      <alignment horizontal="right"/>
    </xf>
    <xf numFmtId="3" fontId="32" fillId="0" borderId="42" xfId="1" applyNumberFormat="1" applyFont="1" applyBorder="1" applyAlignment="1">
      <alignment horizontal="right"/>
    </xf>
    <xf numFmtId="3" fontId="32" fillId="0" borderId="45" xfId="1" applyNumberFormat="1" applyFont="1" applyBorder="1" applyAlignment="1">
      <alignment horizontal="right"/>
    </xf>
    <xf numFmtId="3" fontId="32" fillId="0" borderId="33" xfId="1" applyNumberFormat="1" applyFont="1" applyBorder="1" applyAlignment="1">
      <alignment horizontal="right"/>
    </xf>
    <xf numFmtId="3" fontId="32" fillId="0" borderId="34" xfId="1" applyNumberFormat="1" applyFont="1" applyBorder="1" applyAlignment="1">
      <alignment horizontal="right"/>
    </xf>
    <xf numFmtId="3" fontId="32" fillId="0" borderId="35" xfId="1" applyNumberFormat="1" applyFont="1" applyBorder="1" applyAlignment="1">
      <alignment horizontal="right"/>
    </xf>
    <xf numFmtId="3" fontId="32" fillId="0" borderId="54" xfId="1" applyNumberFormat="1" applyFont="1" applyBorder="1" applyAlignment="1">
      <alignment horizontal="right"/>
    </xf>
    <xf numFmtId="169" fontId="32" fillId="0" borderId="31" xfId="0" applyNumberFormat="1" applyFont="1" applyBorder="1" applyAlignment="1">
      <alignment horizontal="left" vertical="center" wrapText="1"/>
    </xf>
    <xf numFmtId="3" fontId="32" fillId="0" borderId="63" xfId="1" applyNumberFormat="1" applyFont="1" applyBorder="1" applyAlignment="1">
      <alignment horizontal="right"/>
    </xf>
    <xf numFmtId="3" fontId="32" fillId="0" borderId="24" xfId="1" applyNumberFormat="1" applyFont="1" applyBorder="1" applyAlignment="1">
      <alignment horizontal="right"/>
    </xf>
    <xf numFmtId="3" fontId="32" fillId="0" borderId="71" xfId="1" applyNumberFormat="1" applyFont="1" applyBorder="1" applyAlignment="1">
      <alignment horizontal="right"/>
    </xf>
    <xf numFmtId="3" fontId="32" fillId="0" borderId="47" xfId="1" applyNumberFormat="1" applyFont="1" applyBorder="1" applyAlignment="1">
      <alignment horizontal="right"/>
    </xf>
    <xf numFmtId="3" fontId="32" fillId="0" borderId="48" xfId="1" applyNumberFormat="1" applyFont="1" applyBorder="1" applyAlignment="1">
      <alignment horizontal="right"/>
    </xf>
    <xf numFmtId="3" fontId="32" fillId="0" borderId="7" xfId="0" applyNumberFormat="1" applyFont="1" applyBorder="1"/>
    <xf numFmtId="3" fontId="32" fillId="0" borderId="13" xfId="0" applyNumberFormat="1" applyFont="1" applyBorder="1"/>
    <xf numFmtId="3" fontId="32" fillId="0" borderId="17" xfId="0" applyNumberFormat="1" applyFont="1" applyBorder="1"/>
    <xf numFmtId="3" fontId="31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3" borderId="8" xfId="0" applyNumberFormat="1" applyFont="1" applyFill="1" applyBorder="1"/>
    <xf numFmtId="3" fontId="32" fillId="3" borderId="21" xfId="0" applyNumberFormat="1" applyFont="1" applyFill="1" applyBorder="1"/>
    <xf numFmtId="3" fontId="32" fillId="3" borderId="44" xfId="0" applyNumberFormat="1" applyFont="1" applyFill="1" applyBorder="1"/>
    <xf numFmtId="3" fontId="31" fillId="3" borderId="3" xfId="0" applyNumberFormat="1" applyFont="1" applyFill="1" applyBorder="1" applyAlignment="1" applyProtection="1">
      <protection locked="0"/>
    </xf>
    <xf numFmtId="3" fontId="32" fillId="3" borderId="20" xfId="0" applyNumberFormat="1" applyFont="1" applyFill="1" applyBorder="1"/>
    <xf numFmtId="3" fontId="32" fillId="3" borderId="3" xfId="0" applyNumberFormat="1" applyFont="1" applyFill="1" applyBorder="1"/>
    <xf numFmtId="3" fontId="31" fillId="3" borderId="3" xfId="1" applyNumberFormat="1" applyFont="1" applyFill="1" applyBorder="1" applyAlignment="1">
      <alignment horizontal="right"/>
    </xf>
    <xf numFmtId="1" fontId="34" fillId="0" borderId="60" xfId="0" applyNumberFormat="1" applyFont="1" applyFill="1" applyBorder="1" applyAlignment="1" applyProtection="1">
      <alignment horizontal="center" vertical="center"/>
      <protection locked="0"/>
    </xf>
    <xf numFmtId="1" fontId="34" fillId="0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53" fillId="0" borderId="0" xfId="0" applyFont="1"/>
    <xf numFmtId="3" fontId="32" fillId="0" borderId="33" xfId="0" applyNumberFormat="1" applyFont="1" applyFill="1" applyBorder="1" applyAlignment="1" applyProtection="1">
      <protection locked="0"/>
    </xf>
    <xf numFmtId="3" fontId="32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37" xfId="0" applyNumberFormat="1" applyFont="1" applyFill="1" applyBorder="1" applyAlignment="1" applyProtection="1"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18" xfId="0" applyFont="1" applyBorder="1" applyAlignment="1">
      <alignment horizontal="left" wrapText="1"/>
    </xf>
    <xf numFmtId="0" fontId="37" fillId="0" borderId="5" xfId="0" applyFont="1" applyBorder="1" applyAlignment="1">
      <alignment horizontal="left" wrapText="1"/>
    </xf>
    <xf numFmtId="3" fontId="14" fillId="0" borderId="0" xfId="0" applyNumberFormat="1" applyFont="1"/>
    <xf numFmtId="3" fontId="29" fillId="0" borderId="4" xfId="0" applyNumberFormat="1" applyFont="1" applyFill="1" applyBorder="1" applyAlignment="1" applyProtection="1">
      <alignment horizontal="center" vertical="center"/>
      <protection locked="0"/>
    </xf>
    <xf numFmtId="1" fontId="29" fillId="0" borderId="36" xfId="0" applyNumberFormat="1" applyFont="1" applyFill="1" applyBorder="1" applyAlignment="1" applyProtection="1">
      <alignment horizontal="center" vertical="center"/>
      <protection locked="0"/>
    </xf>
    <xf numFmtId="1" fontId="29" fillId="0" borderId="2" xfId="0" applyNumberFormat="1" applyFont="1" applyFill="1" applyBorder="1" applyAlignment="1" applyProtection="1">
      <alignment horizontal="center" vertical="center"/>
      <protection locked="0"/>
    </xf>
    <xf numFmtId="1" fontId="29" fillId="0" borderId="32" xfId="0" applyNumberFormat="1" applyFont="1" applyFill="1" applyBorder="1" applyAlignment="1" applyProtection="1">
      <alignment horizontal="center" vertical="center"/>
      <protection locked="0"/>
    </xf>
    <xf numFmtId="1" fontId="29" fillId="0" borderId="49" xfId="0" applyNumberFormat="1" applyFont="1" applyFill="1" applyBorder="1" applyAlignment="1" applyProtection="1">
      <alignment horizontal="center" vertical="center"/>
      <protection locked="0"/>
    </xf>
    <xf numFmtId="3" fontId="33" fillId="0" borderId="19" xfId="0" applyNumberFormat="1" applyFont="1" applyFill="1" applyBorder="1" applyAlignment="1" applyProtection="1">
      <alignment vertical="center" wrapText="1"/>
      <protection locked="0"/>
    </xf>
    <xf numFmtId="3" fontId="33" fillId="0" borderId="17" xfId="0" applyNumberFormat="1" applyFont="1" applyBorder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3" fillId="0" borderId="37" xfId="0" applyFont="1" applyBorder="1" applyAlignment="1">
      <alignment horizontal="right" vertical="center"/>
    </xf>
    <xf numFmtId="0" fontId="33" fillId="0" borderId="62" xfId="0" applyFont="1" applyBorder="1" applyAlignment="1">
      <alignment horizontal="right" vertical="center"/>
    </xf>
    <xf numFmtId="0" fontId="33" fillId="0" borderId="69" xfId="0" applyFont="1" applyBorder="1" applyAlignment="1">
      <alignment horizontal="right" vertical="center"/>
    </xf>
    <xf numFmtId="3" fontId="33" fillId="0" borderId="9" xfId="0" applyNumberFormat="1" applyFont="1" applyFill="1" applyBorder="1" applyAlignment="1" applyProtection="1">
      <alignment vertical="center" wrapText="1"/>
      <protection locked="0"/>
    </xf>
    <xf numFmtId="3" fontId="33" fillId="0" borderId="10" xfId="0" applyNumberFormat="1" applyFont="1" applyFill="1" applyBorder="1" applyAlignment="1" applyProtection="1">
      <alignment vertical="center" wrapText="1"/>
      <protection locked="0"/>
    </xf>
    <xf numFmtId="0" fontId="33" fillId="0" borderId="11" xfId="0" applyFont="1" applyBorder="1" applyAlignment="1">
      <alignment horizontal="right" vertical="center"/>
    </xf>
    <xf numFmtId="3" fontId="33" fillId="0" borderId="11" xfId="0" applyNumberFormat="1" applyFont="1" applyBorder="1" applyAlignment="1">
      <alignment horizontal="right" vertical="center"/>
    </xf>
    <xf numFmtId="3" fontId="33" fillId="0" borderId="34" xfId="0" applyNumberFormat="1" applyFont="1" applyBorder="1" applyAlignment="1">
      <alignment horizontal="right" vertical="center"/>
    </xf>
    <xf numFmtId="3" fontId="33" fillId="0" borderId="61" xfId="0" applyNumberFormat="1" applyFont="1" applyBorder="1" applyAlignment="1">
      <alignment horizontal="right" vertical="center"/>
    </xf>
    <xf numFmtId="3" fontId="33" fillId="0" borderId="65" xfId="0" applyNumberFormat="1" applyFont="1" applyBorder="1" applyAlignment="1">
      <alignment horizontal="right" vertical="center"/>
    </xf>
    <xf numFmtId="3" fontId="55" fillId="0" borderId="11" xfId="0" applyNumberFormat="1" applyFont="1" applyFill="1" applyBorder="1" applyAlignment="1" applyProtection="1">
      <alignment horizontal="right" vertical="center"/>
      <protection locked="0"/>
    </xf>
    <xf numFmtId="3" fontId="55" fillId="0" borderId="34" xfId="0" applyNumberFormat="1" applyFont="1" applyFill="1" applyBorder="1" applyAlignment="1" applyProtection="1">
      <alignment horizontal="right" vertical="center"/>
      <protection locked="0"/>
    </xf>
    <xf numFmtId="3" fontId="33" fillId="0" borderId="65" xfId="0" applyNumberFormat="1" applyFont="1" applyFill="1" applyBorder="1" applyAlignment="1" applyProtection="1">
      <alignment horizontal="right" vertical="center"/>
      <protection locked="0"/>
    </xf>
    <xf numFmtId="3" fontId="33" fillId="0" borderId="25" xfId="0" applyNumberFormat="1" applyFont="1" applyBorder="1" applyAlignment="1">
      <alignment horizontal="right" vertical="center"/>
    </xf>
    <xf numFmtId="3" fontId="33" fillId="0" borderId="4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3" fontId="33" fillId="0" borderId="68" xfId="0" applyNumberFormat="1" applyFont="1" applyBorder="1" applyAlignment="1">
      <alignment horizontal="right" vertical="center"/>
    </xf>
    <xf numFmtId="3" fontId="29" fillId="0" borderId="4" xfId="0" applyNumberFormat="1" applyFont="1" applyFill="1" applyBorder="1" applyAlignment="1" applyProtection="1">
      <alignment vertical="center"/>
      <protection locked="0"/>
    </xf>
    <xf numFmtId="3" fontId="29" fillId="0" borderId="2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Alignment="1">
      <alignment horizontal="left"/>
    </xf>
    <xf numFmtId="3" fontId="33" fillId="0" borderId="0" xfId="0" applyNumberFormat="1" applyFont="1" applyFill="1" applyBorder="1" applyAlignment="1" applyProtection="1">
      <alignment vertical="center"/>
      <protection locked="0"/>
    </xf>
    <xf numFmtId="0" fontId="55" fillId="0" borderId="0" xfId="0" applyFont="1"/>
    <xf numFmtId="3" fontId="14" fillId="0" borderId="11" xfId="0" applyNumberFormat="1" applyFont="1" applyBorder="1"/>
    <xf numFmtId="3" fontId="14" fillId="0" borderId="13" xfId="0" applyNumberFormat="1" applyFont="1" applyBorder="1"/>
    <xf numFmtId="3" fontId="14" fillId="0" borderId="30" xfId="0" applyNumberFormat="1" applyFont="1" applyBorder="1"/>
    <xf numFmtId="3" fontId="3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/>
    </xf>
    <xf numFmtId="3" fontId="32" fillId="0" borderId="62" xfId="0" applyNumberFormat="1" applyFont="1" applyFill="1" applyBorder="1" applyAlignment="1" applyProtection="1">
      <protection locked="0"/>
    </xf>
    <xf numFmtId="3" fontId="32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25" xfId="0" applyNumberFormat="1" applyFont="1" applyFill="1" applyBorder="1" applyAlignment="1" applyProtection="1">
      <protection locked="0"/>
    </xf>
    <xf numFmtId="3" fontId="31" fillId="0" borderId="2" xfId="0" applyNumberFormat="1" applyFont="1" applyBorder="1"/>
    <xf numFmtId="3" fontId="32" fillId="0" borderId="8" xfId="0" applyNumberFormat="1" applyFont="1" applyBorder="1"/>
    <xf numFmtId="3" fontId="32" fillId="0" borderId="21" xfId="0" applyNumberFormat="1" applyFont="1" applyBorder="1"/>
    <xf numFmtId="3" fontId="33" fillId="0" borderId="74" xfId="0" applyNumberFormat="1" applyFont="1" applyFill="1" applyBorder="1" applyAlignment="1" applyProtection="1">
      <alignment horizontal="center"/>
      <protection locked="0"/>
    </xf>
    <xf numFmtId="3" fontId="22" fillId="0" borderId="16" xfId="11" applyNumberFormat="1" applyFont="1" applyFill="1" applyBorder="1" applyAlignment="1" applyProtection="1">
      <alignment vertical="center"/>
      <protection locked="0"/>
    </xf>
    <xf numFmtId="3" fontId="22" fillId="0" borderId="44" xfId="11" applyNumberFormat="1" applyFont="1" applyFill="1" applyBorder="1" applyAlignment="1" applyProtection="1">
      <alignment vertical="center"/>
    </xf>
    <xf numFmtId="0" fontId="22" fillId="0" borderId="2" xfId="0" applyFont="1" applyBorder="1" applyAlignment="1">
      <alignment horizontal="left" wrapText="1"/>
    </xf>
    <xf numFmtId="3" fontId="22" fillId="0" borderId="3" xfId="11" applyNumberFormat="1" applyFont="1" applyFill="1" applyBorder="1" applyAlignment="1" applyProtection="1">
      <alignment vertical="center"/>
      <protection locked="0"/>
    </xf>
    <xf numFmtId="170" fontId="22" fillId="0" borderId="38" xfId="11" applyNumberFormat="1" applyFont="1" applyFill="1" applyBorder="1" applyAlignment="1" applyProtection="1">
      <alignment vertical="center"/>
      <protection locked="0"/>
    </xf>
    <xf numFmtId="170" fontId="22" fillId="0" borderId="36" xfId="11" applyNumberFormat="1" applyFont="1" applyFill="1" applyBorder="1" applyAlignment="1" applyProtection="1">
      <alignment vertical="center"/>
      <protection locked="0"/>
    </xf>
    <xf numFmtId="3" fontId="26" fillId="0" borderId="1" xfId="11" applyNumberFormat="1" applyFont="1" applyFill="1" applyBorder="1" applyAlignment="1" applyProtection="1">
      <alignment vertical="center"/>
      <protection locked="0"/>
    </xf>
    <xf numFmtId="3" fontId="26" fillId="0" borderId="15" xfId="11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center"/>
    </xf>
    <xf numFmtId="3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1" xfId="0" applyNumberFormat="1" applyFont="1" applyFill="1" applyBorder="1" applyAlignment="1" applyProtection="1">
      <alignment horizontal="center"/>
      <protection locked="0"/>
    </xf>
    <xf numFmtId="49" fontId="32" fillId="0" borderId="41" xfId="0" applyNumberFormat="1" applyFont="1" applyFill="1" applyBorder="1" applyAlignment="1" applyProtection="1">
      <alignment horizontal="center" vertical="center"/>
      <protection locked="0"/>
    </xf>
    <xf numFmtId="49" fontId="32" fillId="0" borderId="42" xfId="0" applyNumberFormat="1" applyFont="1" applyFill="1" applyBorder="1" applyAlignment="1" applyProtection="1">
      <alignment horizontal="center"/>
      <protection locked="0"/>
    </xf>
    <xf numFmtId="49" fontId="32" fillId="0" borderId="45" xfId="0" applyNumberFormat="1" applyFont="1" applyFill="1" applyBorder="1" applyAlignment="1" applyProtection="1">
      <alignment horizontal="center"/>
      <protection locked="0"/>
    </xf>
    <xf numFmtId="49" fontId="32" fillId="0" borderId="74" xfId="0" applyNumberFormat="1" applyFont="1" applyFill="1" applyBorder="1" applyAlignment="1" applyProtection="1">
      <alignment horizontal="center"/>
      <protection locked="0"/>
    </xf>
    <xf numFmtId="1" fontId="32" fillId="0" borderId="41" xfId="0" applyNumberFormat="1" applyFont="1" applyFill="1" applyBorder="1" applyAlignment="1" applyProtection="1">
      <alignment horizontal="center"/>
      <protection locked="0"/>
    </xf>
    <xf numFmtId="1" fontId="32" fillId="0" borderId="42" xfId="0" applyNumberFormat="1" applyFont="1" applyFill="1" applyBorder="1" applyAlignment="1" applyProtection="1">
      <alignment horizontal="center"/>
      <protection locked="0"/>
    </xf>
    <xf numFmtId="49" fontId="32" fillId="0" borderId="71" xfId="0" applyNumberFormat="1" applyFont="1" applyFill="1" applyBorder="1" applyAlignment="1" applyProtection="1">
      <alignment horizontal="center"/>
      <protection locked="0"/>
    </xf>
    <xf numFmtId="1" fontId="32" fillId="0" borderId="47" xfId="0" applyNumberFormat="1" applyFont="1" applyFill="1" applyBorder="1" applyAlignment="1" applyProtection="1">
      <alignment horizontal="center"/>
      <protection locked="0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3" fontId="31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" xfId="0" applyNumberFormat="1" applyFont="1" applyFill="1" applyBorder="1" applyAlignment="1" applyProtection="1">
      <protection locked="0"/>
    </xf>
    <xf numFmtId="3" fontId="32" fillId="0" borderId="20" xfId="0" applyNumberFormat="1" applyFont="1" applyBorder="1"/>
    <xf numFmtId="3" fontId="32" fillId="0" borderId="44" xfId="0" applyNumberFormat="1" applyFont="1" applyBorder="1"/>
    <xf numFmtId="3" fontId="32" fillId="0" borderId="3" xfId="0" applyNumberFormat="1" applyFont="1" applyBorder="1"/>
    <xf numFmtId="3" fontId="31" fillId="0" borderId="5" xfId="0" applyNumberFormat="1" applyFont="1" applyBorder="1"/>
    <xf numFmtId="0" fontId="32" fillId="0" borderId="21" xfId="0" applyFont="1" applyBorder="1"/>
    <xf numFmtId="3" fontId="32" fillId="0" borderId="66" xfId="0" applyNumberFormat="1" applyFont="1" applyBorder="1"/>
    <xf numFmtId="0" fontId="31" fillId="0" borderId="50" xfId="0" applyFont="1" applyBorder="1" applyAlignment="1">
      <alignment horizontal="center" vertical="center" wrapText="1"/>
    </xf>
    <xf numFmtId="0" fontId="32" fillId="0" borderId="20" xfId="0" applyFont="1" applyBorder="1"/>
    <xf numFmtId="3" fontId="32" fillId="0" borderId="39" xfId="0" applyNumberFormat="1" applyFont="1" applyBorder="1"/>
    <xf numFmtId="0" fontId="32" fillId="0" borderId="8" xfId="0" applyFont="1" applyBorder="1" applyAlignment="1">
      <alignment horizontal="center"/>
    </xf>
    <xf numFmtId="0" fontId="31" fillId="0" borderId="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26" fillId="0" borderId="1" xfId="11" applyFont="1" applyFill="1" applyBorder="1" applyAlignment="1" applyProtection="1">
      <alignment vertical="center"/>
    </xf>
    <xf numFmtId="0" fontId="26" fillId="0" borderId="49" xfId="11" applyFont="1" applyFill="1" applyBorder="1" applyAlignment="1" applyProtection="1">
      <alignment vertical="center"/>
    </xf>
    <xf numFmtId="170" fontId="22" fillId="0" borderId="19" xfId="11" applyNumberFormat="1" applyFont="1" applyFill="1" applyBorder="1" applyAlignment="1" applyProtection="1">
      <alignment vertical="center"/>
      <protection locked="0"/>
    </xf>
    <xf numFmtId="170" fontId="22" fillId="0" borderId="71" xfId="11" applyNumberFormat="1" applyFont="1" applyFill="1" applyBorder="1" applyAlignment="1" applyProtection="1">
      <alignment vertical="center"/>
      <protection locked="0"/>
    </xf>
    <xf numFmtId="3" fontId="22" fillId="0" borderId="11" xfId="5" applyNumberFormat="1" applyFont="1" applyBorder="1"/>
    <xf numFmtId="3" fontId="22" fillId="0" borderId="14" xfId="5" applyNumberFormat="1" applyFont="1" applyBorder="1"/>
    <xf numFmtId="0" fontId="32" fillId="0" borderId="1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3" fontId="34" fillId="0" borderId="36" xfId="0" applyNumberFormat="1" applyFont="1" applyFill="1" applyBorder="1" applyAlignment="1" applyProtection="1">
      <protection locked="0"/>
    </xf>
    <xf numFmtId="3" fontId="38" fillId="0" borderId="40" xfId="0" applyNumberFormat="1" applyFont="1" applyFill="1" applyBorder="1" applyAlignment="1" applyProtection="1">
      <protection locked="0"/>
    </xf>
    <xf numFmtId="3" fontId="36" fillId="0" borderId="36" xfId="0" applyNumberFormat="1" applyFont="1" applyFill="1" applyBorder="1" applyAlignment="1" applyProtection="1">
      <protection locked="0"/>
    </xf>
    <xf numFmtId="3" fontId="14" fillId="0" borderId="37" xfId="0" applyNumberFormat="1" applyFont="1" applyBorder="1"/>
    <xf numFmtId="3" fontId="14" fillId="0" borderId="34" xfId="0" applyNumberFormat="1" applyFont="1" applyBorder="1"/>
    <xf numFmtId="3" fontId="14" fillId="0" borderId="35" xfId="0" applyNumberFormat="1" applyFont="1" applyBorder="1"/>
    <xf numFmtId="3" fontId="14" fillId="0" borderId="34" xfId="0" applyNumberFormat="1" applyFont="1" applyFill="1" applyBorder="1" applyAlignment="1" applyProtection="1">
      <protection locked="0"/>
    </xf>
    <xf numFmtId="3" fontId="14" fillId="0" borderId="40" xfId="0" applyNumberFormat="1" applyFont="1" applyFill="1" applyBorder="1" applyAlignment="1" applyProtection="1">
      <protection locked="0"/>
    </xf>
    <xf numFmtId="3" fontId="14" fillId="0" borderId="37" xfId="0" applyNumberFormat="1" applyFont="1" applyBorder="1" applyAlignment="1">
      <alignment horizontal="left"/>
    </xf>
    <xf numFmtId="3" fontId="14" fillId="0" borderId="34" xfId="0" applyNumberFormat="1" applyFont="1" applyFill="1" applyBorder="1" applyAlignment="1" applyProtection="1">
      <alignment horizontal="left" wrapText="1"/>
      <protection locked="0"/>
    </xf>
    <xf numFmtId="3" fontId="14" fillId="0" borderId="34" xfId="0" applyNumberFormat="1" applyFont="1" applyBorder="1" applyAlignment="1"/>
    <xf numFmtId="0" fontId="36" fillId="0" borderId="36" xfId="0" applyFont="1" applyBorder="1"/>
    <xf numFmtId="3" fontId="14" fillId="0" borderId="40" xfId="0" applyNumberFormat="1" applyFont="1" applyFill="1" applyBorder="1" applyAlignment="1" applyProtection="1">
      <alignment wrapText="1"/>
      <protection locked="0"/>
    </xf>
    <xf numFmtId="3" fontId="38" fillId="0" borderId="36" xfId="0" applyNumberFormat="1" applyFont="1" applyFill="1" applyBorder="1" applyAlignment="1" applyProtection="1">
      <protection locked="0"/>
    </xf>
    <xf numFmtId="3" fontId="14" fillId="0" borderId="33" xfId="0" applyNumberFormat="1" applyFont="1" applyFill="1" applyBorder="1" applyAlignment="1" applyProtection="1">
      <protection locked="0"/>
    </xf>
    <xf numFmtId="3" fontId="14" fillId="0" borderId="37" xfId="0" applyNumberFormat="1" applyFont="1" applyFill="1" applyBorder="1" applyAlignment="1" applyProtection="1">
      <protection locked="0"/>
    </xf>
    <xf numFmtId="3" fontId="36" fillId="0" borderId="36" xfId="0" applyNumberFormat="1" applyFont="1" applyFill="1" applyBorder="1" applyAlignment="1" applyProtection="1">
      <alignment wrapText="1"/>
      <protection locked="0"/>
    </xf>
    <xf numFmtId="3" fontId="34" fillId="0" borderId="58" xfId="0" applyNumberFormat="1" applyFont="1" applyFill="1" applyBorder="1" applyAlignment="1" applyProtection="1">
      <protection locked="0"/>
    </xf>
    <xf numFmtId="3" fontId="34" fillId="0" borderId="33" xfId="0" applyNumberFormat="1" applyFont="1" applyFill="1" applyBorder="1" applyAlignment="1" applyProtection="1">
      <protection locked="0"/>
    </xf>
    <xf numFmtId="0" fontId="34" fillId="0" borderId="36" xfId="0" applyFont="1" applyBorder="1"/>
    <xf numFmtId="0" fontId="14" fillId="0" borderId="36" xfId="0" applyFont="1" applyBorder="1" applyAlignment="1" applyProtection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0" borderId="15" xfId="1" applyNumberFormat="1" applyFont="1" applyBorder="1" applyAlignment="1">
      <alignment horizontal="right" vertical="center"/>
    </xf>
    <xf numFmtId="0" fontId="14" fillId="0" borderId="53" xfId="0" applyFont="1" applyBorder="1" applyAlignment="1">
      <alignment horizontal="center" vertical="center" wrapText="1"/>
    </xf>
    <xf numFmtId="3" fontId="14" fillId="0" borderId="28" xfId="1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4" fillId="0" borderId="23" xfId="0" applyFont="1" applyBorder="1" applyAlignment="1">
      <alignment horizontal="center" vertical="center" wrapText="1"/>
    </xf>
    <xf numFmtId="3" fontId="14" fillId="0" borderId="57" xfId="1" applyNumberFormat="1" applyFont="1" applyBorder="1" applyAlignment="1">
      <alignment horizontal="right" vertical="center"/>
    </xf>
    <xf numFmtId="0" fontId="34" fillId="0" borderId="27" xfId="0" applyFont="1" applyBorder="1" applyAlignment="1">
      <alignment horizontal="left" vertical="center" wrapText="1"/>
    </xf>
    <xf numFmtId="0" fontId="34" fillId="0" borderId="51" xfId="0" applyFont="1" applyBorder="1" applyAlignment="1">
      <alignment horizontal="left" vertical="center" wrapText="1"/>
    </xf>
    <xf numFmtId="3" fontId="33" fillId="0" borderId="29" xfId="0" applyNumberFormat="1" applyFont="1" applyFill="1" applyBorder="1" applyAlignment="1" applyProtection="1">
      <alignment horizontal="center" wrapText="1"/>
      <protection locked="0"/>
    </xf>
    <xf numFmtId="3" fontId="33" fillId="0" borderId="26" xfId="0" applyNumberFormat="1" applyFont="1" applyFill="1" applyBorder="1" applyAlignment="1" applyProtection="1">
      <alignment horizontal="center"/>
      <protection locked="0"/>
    </xf>
    <xf numFmtId="3" fontId="33" fillId="0" borderId="6" xfId="0" applyNumberFormat="1" applyFont="1" applyFill="1" applyBorder="1" applyAlignment="1" applyProtection="1">
      <alignment horizontal="center"/>
      <protection locked="0"/>
    </xf>
    <xf numFmtId="3" fontId="29" fillId="0" borderId="15" xfId="0" applyNumberFormat="1" applyFont="1" applyFill="1" applyBorder="1" applyAlignment="1" applyProtection="1">
      <alignment horizontal="center"/>
      <protection locked="0"/>
    </xf>
    <xf numFmtId="3" fontId="33" fillId="0" borderId="29" xfId="0" applyNumberFormat="1" applyFont="1" applyFill="1" applyBorder="1" applyAlignment="1" applyProtection="1">
      <alignment horizontal="center"/>
      <protection locked="0"/>
    </xf>
    <xf numFmtId="3" fontId="33" fillId="0" borderId="26" xfId="0" applyNumberFormat="1" applyFont="1" applyFill="1" applyBorder="1" applyAlignment="1" applyProtection="1">
      <alignment horizontal="center" wrapText="1"/>
      <protection locked="0"/>
    </xf>
    <xf numFmtId="0" fontId="32" fillId="0" borderId="1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168" fontId="33" fillId="0" borderId="33" xfId="0" applyNumberFormat="1" applyFont="1" applyFill="1" applyBorder="1" applyAlignment="1" applyProtection="1">
      <alignment horizontal="left" wrapText="1"/>
      <protection locked="0"/>
    </xf>
    <xf numFmtId="168" fontId="33" fillId="0" borderId="37" xfId="0" applyNumberFormat="1" applyFont="1" applyFill="1" applyBorder="1" applyAlignment="1" applyProtection="1">
      <protection locked="0"/>
    </xf>
    <xf numFmtId="168" fontId="33" fillId="0" borderId="34" xfId="0" applyNumberFormat="1" applyFont="1" applyFill="1" applyBorder="1" applyAlignment="1" applyProtection="1">
      <protection locked="0"/>
    </xf>
    <xf numFmtId="3" fontId="29" fillId="0" borderId="36" xfId="0" applyNumberFormat="1" applyFont="1" applyFill="1" applyBorder="1" applyAlignment="1" applyProtection="1">
      <protection locked="0"/>
    </xf>
    <xf numFmtId="3" fontId="33" fillId="0" borderId="33" xfId="0" applyNumberFormat="1" applyFont="1" applyFill="1" applyBorder="1" applyAlignment="1" applyProtection="1">
      <protection locked="0"/>
    </xf>
    <xf numFmtId="168" fontId="33" fillId="0" borderId="37" xfId="0" applyNumberFormat="1" applyFont="1" applyFill="1" applyBorder="1" applyAlignment="1" applyProtection="1">
      <alignment horizontal="left" wrapText="1"/>
      <protection locked="0"/>
    </xf>
    <xf numFmtId="3" fontId="33" fillId="0" borderId="37" xfId="0" applyNumberFormat="1" applyFont="1" applyFill="1" applyBorder="1" applyAlignment="1" applyProtection="1">
      <protection locked="0"/>
    </xf>
    <xf numFmtId="3" fontId="44" fillId="0" borderId="13" xfId="3" applyNumberFormat="1" applyFont="1" applyBorder="1" applyAlignment="1">
      <alignment horizontal="right"/>
    </xf>
    <xf numFmtId="3" fontId="44" fillId="0" borderId="2" xfId="3" applyNumberFormat="1" applyFont="1" applyBorder="1" applyAlignment="1">
      <alignment horizontal="right"/>
    </xf>
    <xf numFmtId="3" fontId="44" fillId="0" borderId="25" xfId="3" applyNumberFormat="1" applyFont="1" applyBorder="1" applyAlignment="1">
      <alignment horizontal="right"/>
    </xf>
    <xf numFmtId="3" fontId="44" fillId="0" borderId="66" xfId="3" applyNumberFormat="1" applyFont="1" applyBorder="1" applyAlignment="1">
      <alignment horizontal="right"/>
    </xf>
    <xf numFmtId="3" fontId="45" fillId="0" borderId="3" xfId="3" applyNumberFormat="1" applyFont="1" applyBorder="1" applyAlignment="1">
      <alignment horizontal="right"/>
    </xf>
    <xf numFmtId="3" fontId="44" fillId="0" borderId="30" xfId="3" applyNumberFormat="1" applyFont="1" applyBorder="1" applyAlignment="1">
      <alignment horizontal="right"/>
    </xf>
    <xf numFmtId="3" fontId="44" fillId="0" borderId="15" xfId="3" applyNumberFormat="1" applyFont="1" applyBorder="1" applyAlignment="1">
      <alignment horizontal="right"/>
    </xf>
    <xf numFmtId="3" fontId="44" fillId="0" borderId="28" xfId="3" applyNumberFormat="1" applyFont="1" applyBorder="1" applyAlignment="1">
      <alignment horizontal="right"/>
    </xf>
    <xf numFmtId="3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3" fontId="14" fillId="0" borderId="7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horizontal="right"/>
      <protection locked="0"/>
    </xf>
    <xf numFmtId="3" fontId="34" fillId="0" borderId="2" xfId="0" applyNumberFormat="1" applyFont="1" applyFill="1" applyBorder="1" applyAlignment="1">
      <alignment vertical="center" wrapText="1"/>
    </xf>
    <xf numFmtId="3" fontId="14" fillId="0" borderId="7" xfId="0" applyNumberFormat="1" applyFont="1" applyBorder="1"/>
    <xf numFmtId="3" fontId="14" fillId="0" borderId="25" xfId="0" applyNumberFormat="1" applyFont="1" applyBorder="1"/>
    <xf numFmtId="3" fontId="14" fillId="0" borderId="14" xfId="0" applyNumberFormat="1" applyFont="1" applyBorder="1"/>
    <xf numFmtId="3" fontId="34" fillId="0" borderId="2" xfId="0" applyNumberFormat="1" applyFont="1" applyBorder="1"/>
    <xf numFmtId="3" fontId="35" fillId="0" borderId="17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 horizontal="center"/>
    </xf>
    <xf numFmtId="3" fontId="34" fillId="0" borderId="25" xfId="0" applyNumberFormat="1" applyFont="1" applyFill="1" applyBorder="1" applyAlignment="1" applyProtection="1">
      <protection locked="0"/>
    </xf>
    <xf numFmtId="3" fontId="36" fillId="0" borderId="2" xfId="0" applyNumberFormat="1" applyFont="1" applyFill="1" applyBorder="1" applyAlignment="1" applyProtection="1">
      <protection locked="0"/>
    </xf>
    <xf numFmtId="3" fontId="13" fillId="2" borderId="17" xfId="0" applyNumberFormat="1" applyFont="1" applyFill="1" applyBorder="1" applyAlignment="1" applyProtection="1">
      <protection locked="0"/>
    </xf>
    <xf numFmtId="3" fontId="13" fillId="2" borderId="11" xfId="0" applyNumberFormat="1" applyFont="1" applyFill="1" applyBorder="1" applyAlignment="1" applyProtection="1">
      <protection locked="0"/>
    </xf>
    <xf numFmtId="3" fontId="14" fillId="0" borderId="13" xfId="0" applyNumberFormat="1" applyFont="1" applyFill="1" applyBorder="1" applyAlignment="1" applyProtection="1">
      <protection locked="0"/>
    </xf>
    <xf numFmtId="3" fontId="14" fillId="0" borderId="7" xfId="0" applyNumberFormat="1" applyFont="1" applyFill="1" applyBorder="1" applyAlignment="1" applyProtection="1">
      <protection locked="0"/>
    </xf>
    <xf numFmtId="3" fontId="14" fillId="0" borderId="17" xfId="0" applyNumberFormat="1" applyFont="1" applyFill="1" applyBorder="1" applyAlignment="1" applyProtection="1">
      <protection locked="0"/>
    </xf>
    <xf numFmtId="3" fontId="36" fillId="0" borderId="2" xfId="0" applyNumberFormat="1" applyFont="1" applyBorder="1"/>
    <xf numFmtId="3" fontId="34" fillId="0" borderId="60" xfId="0" applyNumberFormat="1" applyFont="1" applyFill="1" applyBorder="1" applyAlignment="1" applyProtection="1">
      <protection locked="0"/>
    </xf>
    <xf numFmtId="3" fontId="34" fillId="0" borderId="17" xfId="0" applyNumberFormat="1" applyFont="1" applyFill="1" applyBorder="1" applyAlignment="1" applyProtection="1">
      <protection locked="0"/>
    </xf>
    <xf numFmtId="0" fontId="14" fillId="0" borderId="2" xfId="0" applyFont="1" applyBorder="1"/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/>
    <xf numFmtId="3" fontId="46" fillId="0" borderId="0" xfId="0" applyNumberFormat="1" applyFont="1"/>
    <xf numFmtId="0" fontId="46" fillId="0" borderId="0" xfId="0" applyFont="1" applyAlignment="1">
      <alignment horizontal="right" vertical="center" textRotation="90"/>
    </xf>
    <xf numFmtId="0" fontId="48" fillId="0" borderId="47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3" fontId="48" fillId="0" borderId="0" xfId="1" applyNumberFormat="1" applyFont="1" applyBorder="1" applyAlignment="1">
      <alignment horizontal="left" vertical="center" wrapText="1"/>
    </xf>
    <xf numFmtId="3" fontId="48" fillId="0" borderId="0" xfId="1" applyNumberFormat="1" applyFont="1" applyBorder="1" applyAlignment="1">
      <alignment horizontal="right" vertical="center" wrapText="1"/>
    </xf>
    <xf numFmtId="3" fontId="48" fillId="0" borderId="0" xfId="1" applyNumberFormat="1" applyFont="1" applyBorder="1" applyAlignment="1">
      <alignment horizontal="right" wrapText="1"/>
    </xf>
    <xf numFmtId="0" fontId="48" fillId="0" borderId="3" xfId="0" applyFont="1" applyBorder="1" applyAlignment="1">
      <alignment wrapText="1"/>
    </xf>
    <xf numFmtId="3" fontId="48" fillId="0" borderId="3" xfId="1" applyNumberFormat="1" applyFont="1" applyBorder="1" applyAlignment="1">
      <alignment horizontal="right" vertical="center" wrapText="1"/>
    </xf>
    <xf numFmtId="3" fontId="48" fillId="0" borderId="4" xfId="0" applyNumberFormat="1" applyFont="1" applyBorder="1" applyAlignment="1">
      <alignment wrapText="1"/>
    </xf>
    <xf numFmtId="0" fontId="48" fillId="0" borderId="2" xfId="0" applyFont="1" applyBorder="1" applyAlignment="1">
      <alignment horizontal="left"/>
    </xf>
    <xf numFmtId="14" fontId="48" fillId="0" borderId="15" xfId="0" applyNumberFormat="1" applyFont="1" applyBorder="1" applyAlignment="1">
      <alignment horizontal="center"/>
    </xf>
    <xf numFmtId="3" fontId="48" fillId="0" borderId="3" xfId="1" applyNumberFormat="1" applyFont="1" applyBorder="1" applyAlignment="1">
      <alignment horizontal="right"/>
    </xf>
    <xf numFmtId="3" fontId="48" fillId="0" borderId="38" xfId="1" applyNumberFormat="1" applyFont="1" applyBorder="1"/>
    <xf numFmtId="3" fontId="48" fillId="0" borderId="36" xfId="1" applyNumberFormat="1" applyFont="1" applyBorder="1"/>
    <xf numFmtId="3" fontId="48" fillId="0" borderId="36" xfId="1" applyNumberFormat="1" applyFont="1" applyBorder="1" applyAlignment="1">
      <alignment horizontal="right"/>
    </xf>
    <xf numFmtId="3" fontId="48" fillId="0" borderId="2" xfId="1" applyNumberFormat="1" applyFont="1" applyBorder="1" applyAlignment="1">
      <alignment horizontal="right"/>
    </xf>
    <xf numFmtId="3" fontId="48" fillId="0" borderId="3" xfId="0" applyNumberFormat="1" applyFont="1" applyBorder="1" applyAlignment="1">
      <alignment wrapText="1"/>
    </xf>
    <xf numFmtId="3" fontId="46" fillId="0" borderId="19" xfId="0" applyNumberFormat="1" applyFont="1" applyBorder="1" applyAlignment="1">
      <alignment wrapText="1"/>
    </xf>
    <xf numFmtId="3" fontId="48" fillId="0" borderId="21" xfId="1" applyNumberFormat="1" applyFont="1" applyBorder="1" applyAlignment="1">
      <alignment horizontal="right"/>
    </xf>
    <xf numFmtId="3" fontId="46" fillId="0" borderId="71" xfId="1" applyNumberFormat="1" applyFont="1" applyBorder="1"/>
    <xf numFmtId="3" fontId="46" fillId="0" borderId="33" xfId="1" applyNumberFormat="1" applyFont="1" applyBorder="1"/>
    <xf numFmtId="3" fontId="46" fillId="0" borderId="17" xfId="1" applyNumberFormat="1" applyFont="1" applyBorder="1"/>
    <xf numFmtId="3" fontId="48" fillId="0" borderId="21" xfId="0" applyNumberFormat="1" applyFont="1" applyBorder="1" applyAlignment="1">
      <alignment wrapText="1"/>
    </xf>
    <xf numFmtId="3" fontId="46" fillId="0" borderId="9" xfId="0" applyNumberFormat="1" applyFont="1" applyBorder="1" applyAlignment="1">
      <alignment wrapText="1"/>
    </xf>
    <xf numFmtId="0" fontId="46" fillId="0" borderId="7" xfId="0" applyFont="1" applyBorder="1" applyAlignment="1">
      <alignment horizontal="left"/>
    </xf>
    <xf numFmtId="14" fontId="46" fillId="0" borderId="6" xfId="0" applyNumberFormat="1" applyFont="1" applyBorder="1" applyAlignment="1">
      <alignment horizontal="center"/>
    </xf>
    <xf numFmtId="3" fontId="46" fillId="0" borderId="42" xfId="1" applyNumberFormat="1" applyFont="1" applyBorder="1"/>
    <xf numFmtId="3" fontId="46" fillId="0" borderId="34" xfId="1" applyNumberFormat="1" applyFont="1" applyBorder="1"/>
    <xf numFmtId="3" fontId="46" fillId="0" borderId="34" xfId="1" applyNumberFormat="1" applyFont="1" applyBorder="1" applyAlignment="1">
      <alignment horizontal="right"/>
    </xf>
    <xf numFmtId="3" fontId="46" fillId="0" borderId="11" xfId="1" applyNumberFormat="1" applyFont="1" applyBorder="1"/>
    <xf numFmtId="3" fontId="46" fillId="0" borderId="11" xfId="1" applyNumberFormat="1" applyFont="1" applyBorder="1" applyAlignment="1">
      <alignment horizontal="right"/>
    </xf>
    <xf numFmtId="0" fontId="46" fillId="0" borderId="34" xfId="0" applyFont="1" applyBorder="1" applyAlignment="1">
      <alignment horizontal="left"/>
    </xf>
    <xf numFmtId="3" fontId="48" fillId="0" borderId="8" xfId="1" applyNumberFormat="1" applyFont="1" applyBorder="1" applyAlignment="1">
      <alignment horizontal="right"/>
    </xf>
    <xf numFmtId="3" fontId="46" fillId="0" borderId="10" xfId="1" applyNumberFormat="1" applyFont="1" applyBorder="1"/>
    <xf numFmtId="0" fontId="46" fillId="0" borderId="37" xfId="0" applyFont="1" applyBorder="1" applyAlignment="1">
      <alignment horizontal="left"/>
    </xf>
    <xf numFmtId="14" fontId="46" fillId="0" borderId="25" xfId="0" applyNumberFormat="1" applyFont="1" applyBorder="1" applyAlignment="1">
      <alignment horizontal="center"/>
    </xf>
    <xf numFmtId="3" fontId="46" fillId="0" borderId="46" xfId="1" applyNumberFormat="1" applyFont="1" applyBorder="1"/>
    <xf numFmtId="3" fontId="46" fillId="0" borderId="40" xfId="1" applyNumberFormat="1" applyFont="1" applyBorder="1"/>
    <xf numFmtId="3" fontId="46" fillId="0" borderId="40" xfId="1" applyNumberFormat="1" applyFont="1" applyBorder="1" applyAlignment="1">
      <alignment horizontal="right"/>
    </xf>
    <xf numFmtId="3" fontId="46" fillId="0" borderId="25" xfId="1" applyNumberFormat="1" applyFont="1" applyBorder="1"/>
    <xf numFmtId="3" fontId="46" fillId="0" borderId="25" xfId="1" applyNumberFormat="1" applyFont="1" applyBorder="1" applyAlignment="1">
      <alignment horizontal="right"/>
    </xf>
    <xf numFmtId="16" fontId="46" fillId="0" borderId="0" xfId="0" applyNumberFormat="1" applyFont="1" applyFill="1" applyAlignment="1">
      <alignment horizontal="right"/>
    </xf>
    <xf numFmtId="3" fontId="46" fillId="0" borderId="37" xfId="0" applyNumberFormat="1" applyFont="1" applyFill="1" applyBorder="1" applyAlignment="1">
      <alignment horizontal="left"/>
    </xf>
    <xf numFmtId="14" fontId="46" fillId="0" borderId="11" xfId="0" applyNumberFormat="1" applyFont="1" applyBorder="1" applyAlignment="1">
      <alignment horizontal="center"/>
    </xf>
    <xf numFmtId="3" fontId="46" fillId="0" borderId="42" xfId="1" applyNumberFormat="1" applyFont="1" applyFill="1" applyBorder="1"/>
    <xf numFmtId="3" fontId="46" fillId="0" borderId="34" xfId="1" applyNumberFormat="1" applyFont="1" applyFill="1" applyBorder="1"/>
    <xf numFmtId="3" fontId="46" fillId="0" borderId="11" xfId="1" applyNumberFormat="1" applyFont="1" applyFill="1" applyBorder="1"/>
    <xf numFmtId="3" fontId="33" fillId="0" borderId="0" xfId="0" applyNumberFormat="1" applyFont="1" applyFill="1"/>
    <xf numFmtId="0" fontId="33" fillId="0" borderId="0" xfId="0" applyFont="1" applyFill="1"/>
    <xf numFmtId="0" fontId="46" fillId="0" borderId="0" xfId="0" applyFont="1" applyFill="1" applyAlignment="1">
      <alignment horizontal="right"/>
    </xf>
    <xf numFmtId="3" fontId="46" fillId="0" borderId="37" xfId="0" applyNumberFormat="1" applyFont="1" applyBorder="1" applyAlignment="1">
      <alignment horizontal="left"/>
    </xf>
    <xf numFmtId="3" fontId="46" fillId="0" borderId="61" xfId="1" applyNumberFormat="1" applyFont="1" applyFill="1" applyBorder="1"/>
    <xf numFmtId="0" fontId="46" fillId="0" borderId="10" xfId="0" applyFont="1" applyBorder="1" applyAlignment="1">
      <alignment wrapText="1"/>
    </xf>
    <xf numFmtId="3" fontId="48" fillId="0" borderId="8" xfId="0" applyNumberFormat="1" applyFont="1" applyBorder="1" applyAlignment="1">
      <alignment wrapText="1"/>
    </xf>
    <xf numFmtId="3" fontId="46" fillId="0" borderId="37" xfId="0" applyNumberFormat="1" applyFont="1" applyBorder="1" applyAlignment="1">
      <alignment horizontal="center"/>
    </xf>
    <xf numFmtId="0" fontId="48" fillId="0" borderId="4" xfId="0" applyFont="1" applyBorder="1" applyAlignment="1">
      <alignment wrapText="1"/>
    </xf>
    <xf numFmtId="3" fontId="48" fillId="0" borderId="36" xfId="0" applyNumberFormat="1" applyFont="1" applyBorder="1" applyAlignment="1">
      <alignment horizontal="center"/>
    </xf>
    <xf numFmtId="14" fontId="48" fillId="0" borderId="2" xfId="0" applyNumberFormat="1" applyFont="1" applyBorder="1" applyAlignment="1">
      <alignment horizontal="center"/>
    </xf>
    <xf numFmtId="3" fontId="48" fillId="0" borderId="3" xfId="0" applyNumberFormat="1" applyFont="1" applyBorder="1"/>
    <xf numFmtId="0" fontId="46" fillId="0" borderId="0" xfId="0" applyFont="1" applyAlignment="1">
      <alignment wrapText="1"/>
    </xf>
    <xf numFmtId="3" fontId="48" fillId="0" borderId="0" xfId="0" applyNumberFormat="1" applyFont="1" applyAlignment="1">
      <alignment horizontal="right"/>
    </xf>
    <xf numFmtId="0" fontId="48" fillId="0" borderId="0" xfId="0" applyFont="1"/>
    <xf numFmtId="167" fontId="46" fillId="0" borderId="0" xfId="1" applyNumberFormat="1" applyFont="1" applyAlignment="1">
      <alignment horizontal="center"/>
    </xf>
    <xf numFmtId="167" fontId="46" fillId="0" borderId="0" xfId="1" applyNumberFormat="1" applyFont="1"/>
    <xf numFmtId="3" fontId="48" fillId="0" borderId="0" xfId="0" applyNumberFormat="1" applyFont="1"/>
    <xf numFmtId="0" fontId="48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3" fontId="48" fillId="0" borderId="3" xfId="0" applyNumberFormat="1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167" fontId="48" fillId="0" borderId="36" xfId="1" applyNumberFormat="1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3" fontId="48" fillId="0" borderId="0" xfId="1" applyNumberFormat="1" applyFont="1" applyBorder="1" applyAlignment="1">
      <alignment horizontal="right"/>
    </xf>
    <xf numFmtId="3" fontId="48" fillId="0" borderId="38" xfId="1" applyNumberFormat="1" applyFont="1" applyBorder="1" applyAlignment="1">
      <alignment horizontal="right"/>
    </xf>
    <xf numFmtId="3" fontId="48" fillId="0" borderId="1" xfId="1" applyNumberFormat="1" applyFont="1" applyBorder="1" applyAlignment="1">
      <alignment horizontal="right"/>
    </xf>
    <xf numFmtId="3" fontId="46" fillId="0" borderId="33" xfId="0" applyNumberFormat="1" applyFont="1" applyBorder="1" applyAlignment="1">
      <alignment horizontal="center"/>
    </xf>
    <xf numFmtId="14" fontId="48" fillId="0" borderId="29" xfId="0" applyNumberFormat="1" applyFont="1" applyBorder="1" applyAlignment="1">
      <alignment horizontal="center"/>
    </xf>
    <xf numFmtId="3" fontId="48" fillId="0" borderId="20" xfId="0" applyNumberFormat="1" applyFont="1" applyBorder="1"/>
    <xf numFmtId="3" fontId="48" fillId="0" borderId="20" xfId="1" applyNumberFormat="1" applyFont="1" applyBorder="1" applyAlignment="1">
      <alignment horizontal="right"/>
    </xf>
    <xf numFmtId="3" fontId="48" fillId="0" borderId="33" xfId="1" applyNumberFormat="1" applyFont="1" applyBorder="1"/>
    <xf numFmtId="3" fontId="48" fillId="0" borderId="8" xfId="0" applyNumberFormat="1" applyFont="1" applyBorder="1"/>
    <xf numFmtId="3" fontId="46" fillId="0" borderId="74" xfId="1" applyNumberFormat="1" applyFont="1" applyBorder="1"/>
    <xf numFmtId="3" fontId="48" fillId="0" borderId="20" xfId="1" applyNumberFormat="1" applyFont="1" applyBorder="1"/>
    <xf numFmtId="14" fontId="48" fillId="0" borderId="26" xfId="0" applyNumberFormat="1" applyFont="1" applyBorder="1" applyAlignment="1">
      <alignment horizontal="center"/>
    </xf>
    <xf numFmtId="3" fontId="46" fillId="0" borderId="41" xfId="1" applyNumberFormat="1" applyFont="1" applyBorder="1"/>
    <xf numFmtId="3" fontId="46" fillId="0" borderId="37" xfId="1" applyNumberFormat="1" applyFont="1" applyBorder="1"/>
    <xf numFmtId="3" fontId="46" fillId="0" borderId="7" xfId="1" applyNumberFormat="1" applyFont="1" applyBorder="1"/>
    <xf numFmtId="3" fontId="48" fillId="0" borderId="37" xfId="1" applyNumberFormat="1" applyFont="1" applyBorder="1"/>
    <xf numFmtId="3" fontId="48" fillId="0" borderId="7" xfId="1" applyNumberFormat="1" applyFont="1" applyBorder="1"/>
    <xf numFmtId="3" fontId="46" fillId="0" borderId="62" xfId="1" applyNumberFormat="1" applyFont="1" applyBorder="1"/>
    <xf numFmtId="3" fontId="48" fillId="0" borderId="8" xfId="1" applyNumberFormat="1" applyFont="1" applyBorder="1"/>
    <xf numFmtId="3" fontId="48" fillId="0" borderId="1" xfId="0" applyNumberFormat="1" applyFont="1" applyBorder="1"/>
    <xf numFmtId="14" fontId="46" fillId="0" borderId="7" xfId="0" applyNumberFormat="1" applyFont="1" applyBorder="1" applyAlignment="1">
      <alignment horizontal="center"/>
    </xf>
    <xf numFmtId="3" fontId="46" fillId="0" borderId="37" xfId="1" applyNumberFormat="1" applyFont="1" applyBorder="1" applyAlignment="1">
      <alignment horizontal="right"/>
    </xf>
    <xf numFmtId="3" fontId="46" fillId="0" borderId="7" xfId="1" applyNumberFormat="1" applyFont="1" applyBorder="1" applyAlignment="1">
      <alignment horizontal="right"/>
    </xf>
    <xf numFmtId="14" fontId="48" fillId="0" borderId="22" xfId="0" applyNumberFormat="1" applyFont="1" applyBorder="1" applyAlignment="1">
      <alignment horizontal="center"/>
    </xf>
    <xf numFmtId="3" fontId="48" fillId="0" borderId="39" xfId="1" applyNumberFormat="1" applyFont="1" applyBorder="1" applyAlignment="1">
      <alignment horizontal="right"/>
    </xf>
    <xf numFmtId="3" fontId="48" fillId="0" borderId="47" xfId="1" applyNumberFormat="1" applyFont="1" applyBorder="1"/>
    <xf numFmtId="3" fontId="48" fillId="0" borderId="48" xfId="1" applyNumberFormat="1" applyFont="1" applyBorder="1"/>
    <xf numFmtId="3" fontId="48" fillId="0" borderId="48" xfId="1" applyNumberFormat="1" applyFont="1" applyBorder="1" applyAlignment="1">
      <alignment horizontal="right"/>
    </xf>
    <xf numFmtId="3" fontId="48" fillId="0" borderId="22" xfId="1" applyNumberFormat="1" applyFont="1" applyBorder="1" applyAlignment="1">
      <alignment horizontal="right"/>
    </xf>
    <xf numFmtId="3" fontId="48" fillId="0" borderId="39" xfId="0" applyNumberFormat="1" applyFont="1" applyBorder="1" applyAlignment="1">
      <alignment wrapText="1"/>
    </xf>
    <xf numFmtId="3" fontId="48" fillId="0" borderId="22" xfId="1" applyNumberFormat="1" applyFont="1" applyBorder="1"/>
    <xf numFmtId="3" fontId="48" fillId="0" borderId="32" xfId="1" applyNumberFormat="1" applyFont="1" applyBorder="1"/>
    <xf numFmtId="3" fontId="48" fillId="0" borderId="3" xfId="1" applyNumberFormat="1" applyFont="1" applyBorder="1"/>
    <xf numFmtId="3" fontId="46" fillId="0" borderId="23" xfId="0" applyNumberFormat="1" applyFont="1" applyBorder="1" applyAlignment="1">
      <alignment wrapText="1"/>
    </xf>
    <xf numFmtId="0" fontId="46" fillId="0" borderId="22" xfId="0" applyFont="1" applyBorder="1" applyAlignment="1">
      <alignment horizontal="left"/>
    </xf>
    <xf numFmtId="3" fontId="46" fillId="0" borderId="47" xfId="1" applyNumberFormat="1" applyFont="1" applyBorder="1"/>
    <xf numFmtId="0" fontId="46" fillId="0" borderId="4" xfId="0" applyFont="1" applyBorder="1" applyAlignment="1">
      <alignment wrapText="1"/>
    </xf>
    <xf numFmtId="3" fontId="46" fillId="0" borderId="38" xfId="1" applyNumberFormat="1" applyFont="1" applyBorder="1" applyAlignment="1">
      <alignment horizontal="right"/>
    </xf>
    <xf numFmtId="3" fontId="46" fillId="0" borderId="36" xfId="1" applyNumberFormat="1" applyFont="1" applyBorder="1" applyAlignment="1">
      <alignment horizontal="right"/>
    </xf>
    <xf numFmtId="3" fontId="46" fillId="0" borderId="2" xfId="1" applyNumberFormat="1" applyFont="1" applyBorder="1" applyAlignment="1">
      <alignment horizontal="right"/>
    </xf>
    <xf numFmtId="3" fontId="46" fillId="0" borderId="1" xfId="1" applyNumberFormat="1" applyFont="1" applyBorder="1" applyAlignment="1">
      <alignment horizontal="right"/>
    </xf>
    <xf numFmtId="3" fontId="46" fillId="0" borderId="3" xfId="0" applyNumberFormat="1" applyFont="1" applyBorder="1"/>
    <xf numFmtId="16" fontId="46" fillId="0" borderId="0" xfId="0" applyNumberFormat="1" applyFont="1" applyAlignment="1">
      <alignment horizontal="right"/>
    </xf>
    <xf numFmtId="0" fontId="46" fillId="0" borderId="9" xfId="0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3" fontId="48" fillId="0" borderId="15" xfId="0" applyNumberFormat="1" applyFont="1" applyBorder="1"/>
    <xf numFmtId="3" fontId="48" fillId="0" borderId="2" xfId="0" applyNumberFormat="1" applyFont="1" applyBorder="1"/>
    <xf numFmtId="0" fontId="46" fillId="0" borderId="6" xfId="0" applyFont="1" applyBorder="1"/>
    <xf numFmtId="0" fontId="46" fillId="0" borderId="55" xfId="0" applyFont="1" applyBorder="1"/>
    <xf numFmtId="3" fontId="14" fillId="0" borderId="13" xfId="0" applyNumberFormat="1" applyFont="1" applyFill="1" applyBorder="1" applyAlignment="1" applyProtection="1">
      <alignment vertical="center"/>
      <protection locked="0"/>
    </xf>
    <xf numFmtId="49" fontId="61" fillId="4" borderId="34" xfId="0" applyNumberFormat="1" applyFont="1" applyFill="1" applyBorder="1" applyAlignment="1">
      <alignment horizontal="center" wrapText="1"/>
    </xf>
    <xf numFmtId="3" fontId="41" fillId="0" borderId="0" xfId="0" applyNumberFormat="1" applyFont="1" applyFill="1"/>
    <xf numFmtId="0" fontId="41" fillId="0" borderId="0" xfId="0" applyFont="1" applyFill="1"/>
    <xf numFmtId="0" fontId="57" fillId="0" borderId="0" xfId="0" applyFont="1"/>
    <xf numFmtId="0" fontId="46" fillId="0" borderId="11" xfId="0" applyFont="1" applyBorder="1"/>
    <xf numFmtId="3" fontId="46" fillId="0" borderId="42" xfId="0" applyNumberFormat="1" applyFont="1" applyBorder="1"/>
    <xf numFmtId="3" fontId="46" fillId="0" borderId="34" xfId="0" applyNumberFormat="1" applyFont="1" applyBorder="1"/>
    <xf numFmtId="3" fontId="46" fillId="0" borderId="11" xfId="0" applyNumberFormat="1" applyFont="1" applyBorder="1"/>
    <xf numFmtId="3" fontId="46" fillId="0" borderId="6" xfId="0" applyNumberFormat="1" applyFont="1" applyBorder="1" applyAlignment="1">
      <alignment wrapText="1"/>
    </xf>
    <xf numFmtId="3" fontId="48" fillId="0" borderId="6" xfId="1" applyNumberFormat="1" applyFont="1" applyBorder="1" applyAlignment="1">
      <alignment horizontal="right"/>
    </xf>
    <xf numFmtId="3" fontId="48" fillId="0" borderId="21" xfId="0" applyNumberFormat="1" applyFont="1" applyBorder="1"/>
    <xf numFmtId="3" fontId="46" fillId="0" borderId="61" xfId="0" applyNumberFormat="1" applyFont="1" applyBorder="1"/>
    <xf numFmtId="3" fontId="46" fillId="0" borderId="6" xfId="0" applyNumberFormat="1" applyFont="1" applyBorder="1"/>
    <xf numFmtId="3" fontId="48" fillId="0" borderId="62" xfId="0" applyNumberFormat="1" applyFont="1" applyBorder="1" applyAlignment="1">
      <alignment wrapText="1"/>
    </xf>
    <xf numFmtId="49" fontId="62" fillId="4" borderId="34" xfId="0" applyNumberFormat="1" applyFont="1" applyFill="1" applyBorder="1" applyAlignment="1">
      <alignment horizontal="center" wrapText="1"/>
    </xf>
    <xf numFmtId="3" fontId="46" fillId="0" borderId="0" xfId="0" applyNumberFormat="1" applyFont="1" applyFill="1"/>
    <xf numFmtId="0" fontId="46" fillId="0" borderId="0" xfId="0" applyFont="1" applyFill="1"/>
    <xf numFmtId="49" fontId="62" fillId="4" borderId="37" xfId="0" applyNumberFormat="1" applyFont="1" applyFill="1" applyBorder="1" applyAlignment="1">
      <alignment horizontal="center" wrapText="1"/>
    </xf>
    <xf numFmtId="3" fontId="48" fillId="0" borderId="40" xfId="0" applyNumberFormat="1" applyFont="1" applyBorder="1" applyAlignment="1">
      <alignment horizontal="center"/>
    </xf>
    <xf numFmtId="3" fontId="0" fillId="0" borderId="0" xfId="0" applyNumberFormat="1" applyAlignment="1">
      <alignment wrapText="1"/>
    </xf>
    <xf numFmtId="49" fontId="61" fillId="4" borderId="37" xfId="0" applyNumberFormat="1" applyFont="1" applyFill="1" applyBorder="1" applyAlignment="1">
      <alignment horizontal="center" wrapText="1"/>
    </xf>
    <xf numFmtId="3" fontId="46" fillId="0" borderId="6" xfId="1" applyNumberFormat="1" applyFont="1" applyFill="1" applyBorder="1"/>
    <xf numFmtId="3" fontId="46" fillId="0" borderId="10" xfId="1" applyNumberFormat="1" applyFont="1" applyFill="1" applyBorder="1"/>
    <xf numFmtId="0" fontId="46" fillId="0" borderId="0" xfId="0" applyFont="1" applyAlignment="1">
      <alignment horizontal="right" vertical="center"/>
    </xf>
    <xf numFmtId="3" fontId="46" fillId="0" borderId="9" xfId="0" applyNumberFormat="1" applyFont="1" applyBorder="1" applyAlignment="1">
      <alignment vertical="center" wrapText="1"/>
    </xf>
    <xf numFmtId="49" fontId="62" fillId="4" borderId="37" xfId="0" applyNumberFormat="1" applyFont="1" applyFill="1" applyBorder="1" applyAlignment="1">
      <alignment horizontal="center" vertical="center" wrapText="1"/>
    </xf>
    <xf numFmtId="14" fontId="46" fillId="0" borderId="6" xfId="0" applyNumberFormat="1" applyFont="1" applyBorder="1" applyAlignment="1">
      <alignment horizontal="center" vertical="center"/>
    </xf>
    <xf numFmtId="3" fontId="48" fillId="0" borderId="8" xfId="1" applyNumberFormat="1" applyFont="1" applyBorder="1" applyAlignment="1">
      <alignment horizontal="right" vertical="center"/>
    </xf>
    <xf numFmtId="3" fontId="46" fillId="0" borderId="42" xfId="1" applyNumberFormat="1" applyFont="1" applyBorder="1" applyAlignment="1">
      <alignment vertical="center"/>
    </xf>
    <xf numFmtId="3" fontId="46" fillId="0" borderId="34" xfId="1" applyNumberFormat="1" applyFont="1" applyBorder="1" applyAlignment="1">
      <alignment vertical="center"/>
    </xf>
    <xf numFmtId="3" fontId="46" fillId="0" borderId="34" xfId="1" applyNumberFormat="1" applyFont="1" applyFill="1" applyBorder="1" applyAlignment="1">
      <alignment vertical="center"/>
    </xf>
    <xf numFmtId="3" fontId="46" fillId="0" borderId="42" xfId="1" applyNumberFormat="1" applyFont="1" applyFill="1" applyBorder="1" applyAlignment="1">
      <alignment vertical="center"/>
    </xf>
    <xf numFmtId="3" fontId="46" fillId="0" borderId="6" xfId="1" applyNumberFormat="1" applyFont="1" applyFill="1" applyBorder="1" applyAlignment="1">
      <alignment vertical="center"/>
    </xf>
    <xf numFmtId="3" fontId="48" fillId="0" borderId="21" xfId="0" applyNumberFormat="1" applyFont="1" applyBorder="1" applyAlignment="1">
      <alignment vertical="center" wrapText="1"/>
    </xf>
    <xf numFmtId="3" fontId="46" fillId="0" borderId="10" xfId="1" applyNumberFormat="1" applyFont="1" applyFill="1" applyBorder="1" applyAlignment="1">
      <alignment vertical="center"/>
    </xf>
    <xf numFmtId="3" fontId="46" fillId="0" borderId="11" xfId="1" applyNumberFormat="1" applyFont="1" applyFill="1" applyBorder="1" applyAlignment="1">
      <alignment vertical="center"/>
    </xf>
    <xf numFmtId="3" fontId="48" fillId="0" borderId="21" xfId="1" applyNumberFormat="1" applyFont="1" applyBorder="1" applyAlignment="1">
      <alignment horizontal="right" vertical="center"/>
    </xf>
    <xf numFmtId="3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37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3" fontId="46" fillId="0" borderId="42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8" fillId="0" borderId="8" xfId="0" applyNumberFormat="1" applyFont="1" applyBorder="1" applyAlignment="1">
      <alignment vertical="center" wrapText="1"/>
    </xf>
    <xf numFmtId="3" fontId="48" fillId="0" borderId="62" xfId="0" applyNumberFormat="1" applyFont="1" applyBorder="1" applyAlignment="1">
      <alignment vertical="center" wrapText="1"/>
    </xf>
    <xf numFmtId="3" fontId="48" fillId="0" borderId="0" xfId="1" applyNumberFormat="1" applyFont="1" applyBorder="1" applyAlignment="1">
      <alignment horizontal="right" vertical="center"/>
    </xf>
    <xf numFmtId="3" fontId="33" fillId="0" borderId="0" xfId="0" applyNumberFormat="1" applyFont="1" applyAlignment="1">
      <alignment horizontal="right"/>
    </xf>
    <xf numFmtId="3" fontId="33" fillId="0" borderId="31" xfId="0" applyNumberFormat="1" applyFont="1" applyBorder="1" applyAlignment="1"/>
    <xf numFmtId="3" fontId="29" fillId="0" borderId="32" xfId="0" applyNumberFormat="1" applyFont="1" applyBorder="1" applyAlignment="1">
      <alignment horizontal="center"/>
    </xf>
    <xf numFmtId="3" fontId="29" fillId="0" borderId="38" xfId="0" applyNumberFormat="1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3" fontId="29" fillId="0" borderId="47" xfId="0" applyNumberFormat="1" applyFont="1" applyBorder="1" applyAlignment="1">
      <alignment horizontal="center"/>
    </xf>
    <xf numFmtId="3" fontId="29" fillId="0" borderId="31" xfId="0" applyNumberFormat="1" applyFont="1" applyBorder="1" applyAlignment="1">
      <alignment horizontal="center"/>
    </xf>
    <xf numFmtId="3" fontId="29" fillId="0" borderId="48" xfId="0" applyNumberFormat="1" applyFont="1" applyBorder="1" applyAlignment="1">
      <alignment horizontal="center"/>
    </xf>
    <xf numFmtId="3" fontId="29" fillId="0" borderId="57" xfId="0" applyNumberFormat="1" applyFont="1" applyBorder="1" applyAlignment="1">
      <alignment horizontal="center"/>
    </xf>
    <xf numFmtId="0" fontId="46" fillId="0" borderId="10" xfId="0" applyFont="1" applyBorder="1"/>
    <xf numFmtId="3" fontId="14" fillId="0" borderId="5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wrapText="1"/>
    </xf>
    <xf numFmtId="0" fontId="14" fillId="0" borderId="53" xfId="0" applyFont="1" applyBorder="1" applyAlignment="1">
      <alignment wrapText="1"/>
    </xf>
    <xf numFmtId="3" fontId="14" fillId="3" borderId="27" xfId="0" applyNumberFormat="1" applyFont="1" applyFill="1" applyBorder="1" applyAlignment="1" applyProtection="1">
      <alignment vertical="center" wrapText="1"/>
      <protection locked="0"/>
    </xf>
    <xf numFmtId="3" fontId="14" fillId="0" borderId="12" xfId="0" applyNumberFormat="1" applyFont="1" applyFill="1" applyBorder="1" applyAlignment="1" applyProtection="1">
      <alignment vertical="center" wrapText="1"/>
      <protection locked="0"/>
    </xf>
    <xf numFmtId="3" fontId="14" fillId="3" borderId="18" xfId="0" applyNumberFormat="1" applyFont="1" applyFill="1" applyBorder="1" applyAlignment="1" applyProtection="1">
      <alignment vertical="center" wrapText="1"/>
      <protection locked="0"/>
    </xf>
    <xf numFmtId="3" fontId="14" fillId="0" borderId="33" xfId="0" applyNumberFormat="1" applyFont="1" applyBorder="1"/>
    <xf numFmtId="0" fontId="29" fillId="0" borderId="0" xfId="0" applyFont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3" fontId="48" fillId="0" borderId="33" xfId="0" applyNumberFormat="1" applyFont="1" applyBorder="1" applyAlignment="1">
      <alignment horizontal="center"/>
    </xf>
    <xf numFmtId="14" fontId="48" fillId="0" borderId="6" xfId="0" applyNumberFormat="1" applyFont="1" applyBorder="1" applyAlignment="1">
      <alignment horizontal="center"/>
    </xf>
    <xf numFmtId="3" fontId="48" fillId="0" borderId="63" xfId="0" applyNumberFormat="1" applyFont="1" applyBorder="1"/>
    <xf numFmtId="3" fontId="48" fillId="0" borderId="17" xfId="0" applyNumberFormat="1" applyFont="1" applyBorder="1"/>
    <xf numFmtId="3" fontId="48" fillId="0" borderId="74" xfId="0" applyNumberFormat="1" applyFont="1" applyBorder="1"/>
    <xf numFmtId="3" fontId="48" fillId="0" borderId="18" xfId="0" applyNumberFormat="1" applyFont="1" applyBorder="1"/>
    <xf numFmtId="3" fontId="48" fillId="0" borderId="11" xfId="0" applyNumberFormat="1" applyFont="1" applyBorder="1"/>
    <xf numFmtId="3" fontId="48" fillId="0" borderId="61" xfId="0" applyNumberFormat="1" applyFont="1" applyBorder="1"/>
    <xf numFmtId="3" fontId="48" fillId="0" borderId="21" xfId="1" applyNumberFormat="1" applyFont="1" applyBorder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Alignment="1">
      <alignment horizontal="right"/>
    </xf>
    <xf numFmtId="0" fontId="55" fillId="0" borderId="0" xfId="0" applyFont="1" applyAlignment="1">
      <alignment horizontal="right"/>
    </xf>
    <xf numFmtId="0" fontId="33" fillId="0" borderId="0" xfId="0" applyFont="1" applyAlignment="1">
      <alignment horizontal="right" vertical="center"/>
    </xf>
    <xf numFmtId="3" fontId="46" fillId="0" borderId="63" xfId="0" applyNumberFormat="1" applyFont="1" applyBorder="1"/>
    <xf numFmtId="3" fontId="46" fillId="0" borderId="17" xfId="0" applyNumberFormat="1" applyFont="1" applyBorder="1"/>
    <xf numFmtId="3" fontId="46" fillId="0" borderId="18" xfId="0" applyNumberFormat="1" applyFont="1" applyBorder="1"/>
    <xf numFmtId="3" fontId="46" fillId="0" borderId="74" xfId="0" applyNumberFormat="1" applyFont="1" applyBorder="1"/>
    <xf numFmtId="14" fontId="46" fillId="0" borderId="29" xfId="0" applyNumberFormat="1" applyFont="1" applyBorder="1" applyAlignment="1">
      <alignment horizontal="center"/>
    </xf>
    <xf numFmtId="0" fontId="60" fillId="0" borderId="10" xfId="7" applyFont="1" applyFill="1" applyBorder="1" applyProtection="1">
      <protection locked="0"/>
    </xf>
    <xf numFmtId="0" fontId="46" fillId="0" borderId="6" xfId="0" applyFont="1" applyBorder="1" applyAlignment="1">
      <alignment horizontal="center"/>
    </xf>
    <xf numFmtId="49" fontId="64" fillId="4" borderId="6" xfId="0" applyNumberFormat="1" applyFont="1" applyFill="1" applyBorder="1" applyAlignment="1">
      <alignment horizontal="right" wrapText="1"/>
    </xf>
    <xf numFmtId="49" fontId="62" fillId="4" borderId="0" xfId="0" applyNumberFormat="1" applyFont="1" applyFill="1" applyAlignment="1">
      <alignment horizontal="center" wrapText="1"/>
    </xf>
    <xf numFmtId="0" fontId="46" fillId="0" borderId="56" xfId="0" applyFont="1" applyBorder="1" applyAlignment="1">
      <alignment wrapText="1"/>
    </xf>
    <xf numFmtId="3" fontId="37" fillId="0" borderId="18" xfId="0" applyNumberFormat="1" applyFont="1" applyBorder="1" applyAlignment="1"/>
    <xf numFmtId="3" fontId="37" fillId="0" borderId="34" xfId="0" applyNumberFormat="1" applyFont="1" applyBorder="1" applyAlignment="1"/>
    <xf numFmtId="3" fontId="37" fillId="0" borderId="65" xfId="0" applyNumberFormat="1" applyFont="1" applyBorder="1" applyAlignment="1"/>
    <xf numFmtId="3" fontId="37" fillId="0" borderId="24" xfId="0" applyNumberFormat="1" applyFont="1" applyBorder="1" applyAlignment="1"/>
    <xf numFmtId="3" fontId="37" fillId="0" borderId="48" xfId="0" applyNumberFormat="1" applyFont="1" applyBorder="1" applyAlignment="1"/>
    <xf numFmtId="3" fontId="37" fillId="0" borderId="75" xfId="0" applyNumberFormat="1" applyFont="1" applyBorder="1" applyAlignment="1"/>
    <xf numFmtId="0" fontId="63" fillId="0" borderId="48" xfId="7" applyFont="1" applyFill="1" applyBorder="1" applyProtection="1">
      <protection locked="0"/>
    </xf>
    <xf numFmtId="0" fontId="63" fillId="0" borderId="34" xfId="7" applyFont="1" applyFill="1" applyBorder="1" applyProtection="1">
      <protection locked="0"/>
    </xf>
    <xf numFmtId="3" fontId="14" fillId="0" borderId="34" xfId="0" applyNumberFormat="1" applyFont="1" applyBorder="1" applyAlignment="1">
      <alignment horizontal="left"/>
    </xf>
    <xf numFmtId="3" fontId="22" fillId="0" borderId="74" xfId="6" applyNumberFormat="1" applyFont="1" applyBorder="1"/>
    <xf numFmtId="3" fontId="22" fillId="0" borderId="61" xfId="6" applyNumberFormat="1" applyFont="1" applyBorder="1"/>
    <xf numFmtId="3" fontId="22" fillId="0" borderId="37" xfId="6" applyNumberFormat="1" applyFont="1" applyBorder="1"/>
    <xf numFmtId="3" fontId="22" fillId="0" borderId="54" xfId="5" applyNumberFormat="1" applyFont="1" applyBorder="1"/>
    <xf numFmtId="170" fontId="22" fillId="0" borderId="62" xfId="11" applyNumberFormat="1" applyFont="1" applyBorder="1" applyAlignment="1" applyProtection="1">
      <alignment vertical="center"/>
      <protection locked="0"/>
    </xf>
    <xf numFmtId="170" fontId="22" fillId="0" borderId="37" xfId="11" applyNumberFormat="1" applyFont="1" applyBorder="1" applyAlignment="1" applyProtection="1">
      <alignment vertical="center"/>
      <protection locked="0"/>
    </xf>
    <xf numFmtId="170" fontId="22" fillId="0" borderId="26" xfId="11" applyNumberFormat="1" applyFont="1" applyBorder="1" applyAlignment="1" applyProtection="1">
      <alignment vertical="center"/>
      <protection locked="0"/>
    </xf>
    <xf numFmtId="3" fontId="29" fillId="0" borderId="32" xfId="0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left"/>
      <protection locked="0"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8" fillId="0" borderId="0" xfId="0" applyFont="1" applyBorder="1" applyAlignment="1">
      <alignment wrapText="1"/>
    </xf>
    <xf numFmtId="3" fontId="48" fillId="0" borderId="0" xfId="0" applyNumberFormat="1" applyFont="1" applyBorder="1" applyAlignment="1">
      <alignment horizontal="center"/>
    </xf>
    <xf numFmtId="14" fontId="48" fillId="0" borderId="0" xfId="0" applyNumberFormat="1" applyFont="1" applyBorder="1" applyAlignment="1">
      <alignment horizontal="center"/>
    </xf>
    <xf numFmtId="3" fontId="48" fillId="0" borderId="0" xfId="0" applyNumberFormat="1" applyFont="1" applyBorder="1"/>
    <xf numFmtId="49" fontId="62" fillId="4" borderId="34" xfId="0" applyNumberFormat="1" applyFont="1" applyFill="1" applyBorder="1" applyAlignment="1">
      <alignment horizontal="right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3" fontId="46" fillId="0" borderId="53" xfId="0" applyNumberFormat="1" applyFont="1" applyBorder="1" applyAlignment="1">
      <alignment wrapText="1"/>
    </xf>
    <xf numFmtId="3" fontId="46" fillId="0" borderId="35" xfId="0" applyNumberFormat="1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3" fontId="48" fillId="0" borderId="11" xfId="1" applyNumberFormat="1" applyFont="1" applyBorder="1" applyAlignment="1">
      <alignment horizontal="right"/>
    </xf>
    <xf numFmtId="3" fontId="48" fillId="0" borderId="36" xfId="0" applyNumberFormat="1" applyFont="1" applyBorder="1"/>
    <xf numFmtId="0" fontId="60" fillId="0" borderId="10" xfId="7" applyFont="1" applyFill="1" applyBorder="1" applyAlignment="1" applyProtection="1">
      <alignment wrapText="1"/>
      <protection locked="0"/>
    </xf>
    <xf numFmtId="16" fontId="46" fillId="0" borderId="0" xfId="0" applyNumberFormat="1" applyFont="1" applyFill="1" applyAlignment="1">
      <alignment horizontal="right" vertical="center"/>
    </xf>
    <xf numFmtId="0" fontId="60" fillId="0" borderId="10" xfId="7" applyFont="1" applyFill="1" applyBorder="1" applyAlignment="1" applyProtection="1">
      <alignment vertical="center" wrapText="1"/>
      <protection locked="0"/>
    </xf>
    <xf numFmtId="49" fontId="62" fillId="4" borderId="34" xfId="0" applyNumberFormat="1" applyFont="1" applyFill="1" applyBorder="1" applyAlignment="1">
      <alignment horizontal="center" vertical="center" wrapText="1"/>
    </xf>
    <xf numFmtId="3" fontId="46" fillId="0" borderId="46" xfId="1" applyNumberFormat="1" applyFont="1" applyBorder="1" applyAlignment="1">
      <alignment vertical="center"/>
    </xf>
    <xf numFmtId="3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1" fillId="0" borderId="31" xfId="0" applyFont="1" applyBorder="1" applyAlignment="1">
      <alignment horizontal="right"/>
    </xf>
    <xf numFmtId="0" fontId="14" fillId="0" borderId="34" xfId="0" applyFont="1" applyBorder="1" applyAlignment="1">
      <alignment wrapText="1"/>
    </xf>
    <xf numFmtId="0" fontId="0" fillId="0" borderId="0" xfId="0"/>
    <xf numFmtId="0" fontId="28" fillId="0" borderId="0" xfId="0" applyFont="1"/>
    <xf numFmtId="3" fontId="33" fillId="0" borderId="0" xfId="0" applyNumberFormat="1" applyFont="1" applyFill="1" applyBorder="1" applyAlignment="1" applyProtection="1">
      <protection locked="0"/>
    </xf>
    <xf numFmtId="0" fontId="40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Alignment="1"/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31" xfId="0" applyFont="1" applyBorder="1" applyAlignment="1"/>
    <xf numFmtId="0" fontId="41" fillId="0" borderId="31" xfId="0" applyFont="1" applyBorder="1" applyAlignment="1"/>
    <xf numFmtId="3" fontId="41" fillId="0" borderId="0" xfId="0" applyNumberFormat="1" applyFont="1"/>
    <xf numFmtId="0" fontId="41" fillId="0" borderId="0" xfId="0" applyFont="1" applyAlignment="1">
      <alignment horizontal="center"/>
    </xf>
    <xf numFmtId="3" fontId="40" fillId="0" borderId="0" xfId="0" applyNumberFormat="1" applyFont="1" applyBorder="1" applyAlignment="1" applyProtection="1">
      <alignment horizontal="righ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/>
    <xf numFmtId="0" fontId="40" fillId="0" borderId="0" xfId="0" applyFont="1" applyBorder="1" applyAlignment="1">
      <alignment horizontal="left"/>
    </xf>
    <xf numFmtId="0" fontId="0" fillId="0" borderId="0" xfId="0"/>
    <xf numFmtId="0" fontId="40" fillId="0" borderId="3" xfId="0" applyFont="1" applyBorder="1" applyAlignment="1">
      <alignment horizontal="center"/>
    </xf>
    <xf numFmtId="14" fontId="40" fillId="0" borderId="3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wrapText="1"/>
    </xf>
    <xf numFmtId="3" fontId="40" fillId="0" borderId="3" xfId="0" applyNumberFormat="1" applyFont="1" applyBorder="1"/>
    <xf numFmtId="3" fontId="40" fillId="0" borderId="36" xfId="0" applyNumberFormat="1" applyFont="1" applyBorder="1"/>
    <xf numFmtId="0" fontId="41" fillId="0" borderId="5" xfId="0" applyFont="1" applyBorder="1" applyAlignment="1">
      <alignment horizontal="left" wrapText="1" indent="1"/>
    </xf>
    <xf numFmtId="3" fontId="41" fillId="0" borderId="8" xfId="0" applyNumberFormat="1" applyFont="1" applyBorder="1"/>
    <xf numFmtId="3" fontId="41" fillId="0" borderId="41" xfId="0" applyNumberFormat="1" applyFont="1" applyBorder="1"/>
    <xf numFmtId="3" fontId="41" fillId="0" borderId="37" xfId="0" applyNumberFormat="1" applyFont="1" applyBorder="1"/>
    <xf numFmtId="3" fontId="41" fillId="0" borderId="16" xfId="0" applyNumberFormat="1" applyFont="1" applyBorder="1"/>
    <xf numFmtId="0" fontId="41" fillId="0" borderId="18" xfId="0" applyFont="1" applyBorder="1" applyAlignment="1">
      <alignment horizontal="left" wrapText="1" indent="1"/>
    </xf>
    <xf numFmtId="3" fontId="41" fillId="0" borderId="21" xfId="0" applyNumberFormat="1" applyFont="1" applyBorder="1"/>
    <xf numFmtId="3" fontId="41" fillId="0" borderId="42" xfId="0" applyNumberFormat="1" applyFont="1" applyBorder="1"/>
    <xf numFmtId="0" fontId="41" fillId="0" borderId="43" xfId="0" applyFont="1" applyBorder="1" applyAlignment="1">
      <alignment horizontal="left" wrapText="1" indent="1"/>
    </xf>
    <xf numFmtId="3" fontId="41" fillId="0" borderId="44" xfId="0" applyNumberFormat="1" applyFont="1" applyBorder="1"/>
    <xf numFmtId="3" fontId="41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" xfId="0" applyFont="1" applyBorder="1"/>
    <xf numFmtId="3" fontId="4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indent="1" shrinkToFit="1"/>
    </xf>
    <xf numFmtId="3" fontId="4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 shrinkToFit="1"/>
    </xf>
    <xf numFmtId="3" fontId="4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NumberFormat="1" applyFont="1" applyFill="1" applyBorder="1" applyAlignment="1" applyProtection="1">
      <alignment horizontal="left" indent="1"/>
      <protection locked="0"/>
    </xf>
    <xf numFmtId="0" fontId="41" fillId="0" borderId="27" xfId="0" applyNumberFormat="1" applyFont="1" applyFill="1" applyBorder="1" applyAlignment="1" applyProtection="1">
      <alignment horizontal="left" indent="1"/>
      <protection locked="0"/>
    </xf>
    <xf numFmtId="0" fontId="43" fillId="0" borderId="18" xfId="0" applyFont="1" applyBorder="1" applyAlignment="1">
      <alignment horizontal="left" indent="1"/>
    </xf>
    <xf numFmtId="0" fontId="41" fillId="0" borderId="18" xfId="4" applyFont="1" applyBorder="1" applyAlignment="1" applyProtection="1">
      <alignment horizontal="left" indent="1"/>
    </xf>
    <xf numFmtId="0" fontId="43" fillId="0" borderId="43" xfId="0" applyFont="1" applyBorder="1" applyAlignment="1">
      <alignment horizontal="left" indent="1"/>
    </xf>
    <xf numFmtId="3" fontId="40" fillId="0" borderId="1" xfId="0" applyNumberFormat="1" applyFont="1" applyBorder="1"/>
    <xf numFmtId="3" fontId="40" fillId="0" borderId="32" xfId="0" applyNumberFormat="1" applyFont="1" applyBorder="1"/>
    <xf numFmtId="3" fontId="41" fillId="0" borderId="20" xfId="0" applyNumberFormat="1" applyFont="1" applyBorder="1"/>
    <xf numFmtId="0" fontId="41" fillId="0" borderId="18" xfId="0" applyFont="1" applyBorder="1" applyAlignment="1" applyProtection="1">
      <alignment horizontal="left" vertical="center" wrapText="1" indent="1"/>
    </xf>
    <xf numFmtId="0" fontId="41" fillId="0" borderId="21" xfId="0" applyFont="1" applyBorder="1"/>
    <xf numFmtId="0" fontId="41" fillId="0" borderId="42" xfId="0" applyFont="1" applyBorder="1"/>
    <xf numFmtId="0" fontId="41" fillId="0" borderId="27" xfId="0" applyFont="1" applyBorder="1" applyAlignment="1" applyProtection="1">
      <alignment horizontal="left" vertical="center" wrapText="1" indent="1"/>
    </xf>
    <xf numFmtId="3" fontId="4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/>
    </xf>
    <xf numFmtId="0" fontId="41" fillId="0" borderId="27" xfId="0" applyFont="1" applyBorder="1" applyAlignment="1">
      <alignment horizontal="left" wrapText="1" indent="1"/>
    </xf>
    <xf numFmtId="0" fontId="40" fillId="0" borderId="1" xfId="0" applyFont="1" applyBorder="1" applyAlignment="1" applyProtection="1">
      <alignment horizontal="left" vertical="center" wrapText="1"/>
    </xf>
    <xf numFmtId="0" fontId="41" fillId="0" borderId="5" xfId="0" applyFont="1" applyBorder="1" applyAlignment="1" applyProtection="1">
      <alignment horizontal="left" vertical="center" wrapText="1" indent="1"/>
    </xf>
    <xf numFmtId="0" fontId="41" fillId="0" borderId="8" xfId="0" applyFont="1" applyBorder="1"/>
    <xf numFmtId="0" fontId="41" fillId="0" borderId="21" xfId="0" applyFont="1" applyBorder="1" applyAlignment="1" applyProtection="1">
      <alignment horizontal="left" vertical="center" wrapText="1" indent="1"/>
    </xf>
    <xf numFmtId="3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3" xfId="0" applyFont="1" applyBorder="1" applyAlignment="1" applyProtection="1">
      <alignment horizontal="left" vertical="center" wrapText="1"/>
    </xf>
    <xf numFmtId="0" fontId="41" fillId="0" borderId="3" xfId="0" applyFont="1" applyBorder="1" applyAlignment="1" applyProtection="1">
      <alignment horizontal="left" vertical="center" wrapText="1" indent="1"/>
    </xf>
    <xf numFmtId="3" fontId="41" fillId="0" borderId="3" xfId="0" applyNumberFormat="1" applyFont="1" applyBorder="1" applyAlignment="1" applyProtection="1">
      <alignment horizontal="right" vertical="center" wrapText="1"/>
    </xf>
    <xf numFmtId="3" fontId="41" fillId="0" borderId="3" xfId="0" applyNumberFormat="1" applyFont="1" applyBorder="1" applyAlignment="1">
      <alignment horizontal="right"/>
    </xf>
    <xf numFmtId="3" fontId="40" fillId="0" borderId="3" xfId="0" applyNumberFormat="1" applyFont="1" applyBorder="1" applyAlignment="1" applyProtection="1">
      <alignment horizontal="right" vertical="center" wrapText="1"/>
    </xf>
    <xf numFmtId="0" fontId="40" fillId="0" borderId="24" xfId="0" applyFont="1" applyBorder="1" applyAlignment="1" applyProtection="1">
      <alignment horizontal="left" vertical="center" wrapText="1"/>
    </xf>
    <xf numFmtId="3" fontId="40" fillId="0" borderId="32" xfId="0" applyNumberFormat="1" applyFont="1" applyBorder="1" applyAlignment="1" applyProtection="1">
      <alignment horizontal="right" vertical="center" wrapText="1"/>
    </xf>
    <xf numFmtId="3" fontId="40" fillId="0" borderId="1" xfId="0" applyNumberFormat="1" applyFont="1" applyBorder="1" applyAlignment="1" applyProtection="1">
      <alignment horizontal="right" vertical="center" wrapText="1"/>
    </xf>
    <xf numFmtId="3" fontId="40" fillId="0" borderId="36" xfId="0" applyNumberFormat="1" applyFont="1" applyBorder="1" applyAlignment="1" applyProtection="1">
      <alignment horizontal="right" vertical="center" wrapText="1"/>
    </xf>
    <xf numFmtId="3" fontId="40" fillId="0" borderId="49" xfId="0" applyNumberFormat="1" applyFont="1" applyBorder="1" applyAlignment="1" applyProtection="1">
      <alignment horizontal="right" vertical="center" wrapText="1"/>
    </xf>
    <xf numFmtId="3" fontId="41" fillId="0" borderId="0" xfId="0" applyNumberFormat="1" applyFont="1"/>
    <xf numFmtId="0" fontId="41" fillId="0" borderId="0" xfId="0" applyFont="1" applyAlignment="1">
      <alignment horizontal="center"/>
    </xf>
    <xf numFmtId="0" fontId="40" fillId="0" borderId="63" xfId="9" applyFont="1" applyFill="1" applyBorder="1" applyAlignment="1" applyProtection="1">
      <alignment horizontal="left" vertical="center" wrapText="1"/>
    </xf>
    <xf numFmtId="3" fontId="4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9" applyFont="1" applyFill="1" applyBorder="1" applyAlignment="1" applyProtection="1">
      <alignment horizontal="left" vertical="center" wrapText="1"/>
    </xf>
    <xf numFmtId="3" fontId="40" fillId="0" borderId="0" xfId="0" applyNumberFormat="1" applyFont="1" applyBorder="1" applyAlignment="1" applyProtection="1">
      <alignment horizontal="right" vertical="center" wrapText="1"/>
    </xf>
    <xf numFmtId="3" fontId="41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43" xfId="0" applyFont="1" applyBorder="1" applyAlignment="1">
      <alignment horizontal="left" indent="1"/>
    </xf>
    <xf numFmtId="3" fontId="40" fillId="0" borderId="49" xfId="0" applyNumberFormat="1" applyFont="1" applyBorder="1"/>
    <xf numFmtId="3" fontId="41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1" xfId="9" applyFont="1" applyFill="1" applyBorder="1" applyAlignment="1" applyProtection="1">
      <alignment horizontal="left" vertical="center" wrapText="1"/>
    </xf>
    <xf numFmtId="0" fontId="40" fillId="0" borderId="21" xfId="0" applyFont="1" applyBorder="1" applyAlignment="1">
      <alignment wrapText="1"/>
    </xf>
    <xf numFmtId="3" fontId="40" fillId="0" borderId="39" xfId="0" applyNumberFormat="1" applyFont="1" applyBorder="1" applyAlignment="1" applyProtection="1">
      <alignment horizontal="right" vertical="center" wrapText="1"/>
    </xf>
    <xf numFmtId="3" fontId="4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62" xfId="0" applyNumberFormat="1" applyFont="1" applyBorder="1"/>
    <xf numFmtId="0" fontId="40" fillId="0" borderId="1" xfId="0" applyFont="1" applyBorder="1" applyAlignment="1">
      <alignment horizontal="center"/>
    </xf>
    <xf numFmtId="14" fontId="40" fillId="0" borderId="39" xfId="0" applyNumberFormat="1" applyFont="1" applyBorder="1" applyAlignment="1">
      <alignment horizontal="center" vertical="center"/>
    </xf>
    <xf numFmtId="0" fontId="41" fillId="0" borderId="5" xfId="0" applyFont="1" applyBorder="1"/>
    <xf numFmtId="0" fontId="41" fillId="0" borderId="18" xfId="0" applyFont="1" applyBorder="1"/>
    <xf numFmtId="0" fontId="41" fillId="0" borderId="27" xfId="0" applyFont="1" applyBorder="1" applyAlignment="1">
      <alignment horizontal="left" indent="1"/>
    </xf>
    <xf numFmtId="170" fontId="4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3" xfId="0" applyFont="1" applyBorder="1" applyAlignment="1" applyProtection="1">
      <alignment horizontal="left" vertical="center" wrapText="1" indent="1"/>
    </xf>
    <xf numFmtId="0" fontId="41" fillId="0" borderId="44" xfId="0" applyFont="1" applyBorder="1" applyAlignment="1">
      <alignment horizontal="left" wrapText="1" indent="1"/>
    </xf>
    <xf numFmtId="0" fontId="41" fillId="0" borderId="21" xfId="0" applyFont="1" applyBorder="1" applyAlignment="1">
      <alignment horizontal="left" indent="1"/>
    </xf>
    <xf numFmtId="0" fontId="41" fillId="0" borderId="1" xfId="0" applyFont="1" applyBorder="1" applyAlignment="1" applyProtection="1">
      <alignment horizontal="left" vertical="center" wrapText="1" indent="1"/>
    </xf>
    <xf numFmtId="0" fontId="0" fillId="0" borderId="0" xfId="0"/>
    <xf numFmtId="0" fontId="40" fillId="0" borderId="3" xfId="0" applyFont="1" applyBorder="1" applyAlignment="1">
      <alignment horizontal="center"/>
    </xf>
    <xf numFmtId="14" fontId="40" fillId="0" borderId="3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wrapText="1"/>
    </xf>
    <xf numFmtId="3" fontId="40" fillId="0" borderId="3" xfId="0" applyNumberFormat="1" applyFont="1" applyBorder="1"/>
    <xf numFmtId="3" fontId="40" fillId="0" borderId="38" xfId="0" applyNumberFormat="1" applyFont="1" applyBorder="1"/>
    <xf numFmtId="3" fontId="40" fillId="0" borderId="36" xfId="0" applyNumberFormat="1" applyFont="1" applyBorder="1"/>
    <xf numFmtId="3" fontId="40" fillId="0" borderId="2" xfId="0" applyNumberFormat="1" applyFont="1" applyBorder="1"/>
    <xf numFmtId="3" fontId="4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wrapText="1" indent="1"/>
    </xf>
    <xf numFmtId="3" fontId="41" fillId="0" borderId="8" xfId="0" applyNumberFormat="1" applyFont="1" applyBorder="1"/>
    <xf numFmtId="3" fontId="41" fillId="0" borderId="41" xfId="0" applyNumberFormat="1" applyFont="1" applyBorder="1"/>
    <xf numFmtId="3" fontId="41" fillId="0" borderId="37" xfId="0" applyNumberFormat="1" applyFont="1" applyBorder="1"/>
    <xf numFmtId="3" fontId="41" fillId="0" borderId="7" xfId="0" applyNumberFormat="1" applyFont="1" applyBorder="1"/>
    <xf numFmtId="3" fontId="41" fillId="0" borderId="16" xfId="0" applyNumberFormat="1" applyFont="1" applyBorder="1"/>
    <xf numFmtId="3" fontId="4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wrapText="1" indent="1"/>
    </xf>
    <xf numFmtId="3" fontId="41" fillId="0" borderId="21" xfId="0" applyNumberFormat="1" applyFont="1" applyBorder="1"/>
    <xf numFmtId="3" fontId="41" fillId="0" borderId="42" xfId="0" applyNumberFormat="1" applyFont="1" applyBorder="1"/>
    <xf numFmtId="3" fontId="41" fillId="0" borderId="34" xfId="0" applyNumberFormat="1" applyFont="1" applyBorder="1"/>
    <xf numFmtId="3" fontId="41" fillId="0" borderId="11" xfId="0" applyNumberFormat="1" applyFont="1" applyBorder="1"/>
    <xf numFmtId="3" fontId="41" fillId="0" borderId="34" xfId="0" applyNumberFormat="1" applyFont="1" applyFill="1" applyBorder="1"/>
    <xf numFmtId="0" fontId="41" fillId="0" borderId="43" xfId="0" applyFont="1" applyBorder="1" applyAlignment="1">
      <alignment horizontal="left" wrapText="1" indent="1"/>
    </xf>
    <xf numFmtId="3" fontId="41" fillId="0" borderId="44" xfId="0" applyNumberFormat="1" applyFont="1" applyBorder="1"/>
    <xf numFmtId="3" fontId="41" fillId="0" borderId="45" xfId="0" applyNumberFormat="1" applyFont="1" applyBorder="1"/>
    <xf numFmtId="3" fontId="41" fillId="0" borderId="35" xfId="0" applyNumberFormat="1" applyFont="1" applyBorder="1"/>
    <xf numFmtId="3" fontId="41" fillId="0" borderId="13" xfId="0" applyNumberFormat="1" applyFont="1" applyBorder="1"/>
    <xf numFmtId="3" fontId="41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" xfId="0" applyFont="1" applyBorder="1"/>
    <xf numFmtId="3" fontId="4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indent="1" shrinkToFit="1"/>
    </xf>
    <xf numFmtId="3" fontId="40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 shrinkToFit="1"/>
    </xf>
    <xf numFmtId="3" fontId="4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NumberFormat="1" applyFont="1" applyFill="1" applyBorder="1" applyAlignment="1" applyProtection="1">
      <alignment horizontal="left" indent="1"/>
      <protection locked="0"/>
    </xf>
    <xf numFmtId="0" fontId="41" fillId="0" borderId="27" xfId="0" applyNumberFormat="1" applyFont="1" applyFill="1" applyBorder="1" applyAlignment="1" applyProtection="1">
      <alignment horizontal="left" indent="1"/>
      <protection locked="0"/>
    </xf>
    <xf numFmtId="3" fontId="41" fillId="2" borderId="42" xfId="0" applyNumberFormat="1" applyFont="1" applyFill="1" applyBorder="1"/>
    <xf numFmtId="3" fontId="41" fillId="2" borderId="34" xfId="0" applyNumberFormat="1" applyFont="1" applyFill="1" applyBorder="1"/>
    <xf numFmtId="3" fontId="41" fillId="2" borderId="11" xfId="0" applyNumberFormat="1" applyFont="1" applyFill="1" applyBorder="1"/>
    <xf numFmtId="0" fontId="43" fillId="0" borderId="18" xfId="0" applyFont="1" applyBorder="1" applyAlignment="1">
      <alignment horizontal="left" indent="1"/>
    </xf>
    <xf numFmtId="0" fontId="41" fillId="0" borderId="18" xfId="4" applyFont="1" applyBorder="1" applyAlignment="1" applyProtection="1">
      <alignment horizontal="left" indent="1"/>
    </xf>
    <xf numFmtId="0" fontId="43" fillId="0" borderId="43" xfId="0" applyFont="1" applyBorder="1" applyAlignment="1">
      <alignment horizontal="left" indent="1"/>
    </xf>
    <xf numFmtId="3" fontId="40" fillId="0" borderId="1" xfId="0" applyNumberFormat="1" applyFont="1" applyBorder="1"/>
    <xf numFmtId="3" fontId="40" fillId="0" borderId="32" xfId="0" applyNumberFormat="1" applyFont="1" applyBorder="1"/>
    <xf numFmtId="3" fontId="41" fillId="0" borderId="20" xfId="0" applyNumberFormat="1" applyFont="1" applyBorder="1"/>
    <xf numFmtId="0" fontId="41" fillId="0" borderId="18" xfId="0" applyFont="1" applyBorder="1" applyAlignment="1" applyProtection="1">
      <alignment horizontal="left" vertical="center" wrapText="1" indent="1"/>
    </xf>
    <xf numFmtId="0" fontId="41" fillId="0" borderId="21" xfId="0" applyFont="1" applyBorder="1"/>
    <xf numFmtId="0" fontId="41" fillId="0" borderId="42" xfId="0" applyFont="1" applyBorder="1"/>
    <xf numFmtId="0" fontId="41" fillId="0" borderId="34" xfId="0" applyFont="1" applyBorder="1"/>
    <xf numFmtId="0" fontId="41" fillId="0" borderId="11" xfId="0" applyFont="1" applyBorder="1"/>
    <xf numFmtId="0" fontId="41" fillId="0" borderId="6" xfId="0" applyFont="1" applyBorder="1"/>
    <xf numFmtId="0" fontId="41" fillId="0" borderId="27" xfId="0" applyFont="1" applyBorder="1" applyAlignment="1" applyProtection="1">
      <alignment horizontal="left" vertical="center" wrapText="1" indent="1"/>
    </xf>
    <xf numFmtId="3" fontId="41" fillId="0" borderId="47" xfId="0" applyNumberFormat="1" applyFont="1" applyBorder="1"/>
    <xf numFmtId="3" fontId="41" fillId="0" borderId="48" xfId="0" applyNumberFormat="1" applyFont="1" applyBorder="1"/>
    <xf numFmtId="3" fontId="41" fillId="0" borderId="22" xfId="0" applyNumberFormat="1" applyFont="1" applyBorder="1"/>
    <xf numFmtId="3" fontId="4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/>
    </xf>
    <xf numFmtId="3" fontId="4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27" xfId="0" applyFont="1" applyBorder="1" applyAlignment="1">
      <alignment horizontal="left" wrapText="1" indent="1"/>
    </xf>
    <xf numFmtId="3" fontId="41" fillId="0" borderId="10" xfId="0" applyNumberFormat="1" applyFont="1" applyBorder="1"/>
    <xf numFmtId="3" fontId="41" fillId="0" borderId="46" xfId="0" applyNumberFormat="1" applyFont="1" applyBorder="1"/>
    <xf numFmtId="3" fontId="41" fillId="0" borderId="40" xfId="0" applyNumberFormat="1" applyFont="1" applyBorder="1"/>
    <xf numFmtId="3" fontId="41" fillId="0" borderId="25" xfId="0" applyNumberFormat="1" applyFont="1" applyBorder="1"/>
    <xf numFmtId="0" fontId="40" fillId="0" borderId="1" xfId="0" applyFont="1" applyBorder="1" applyAlignment="1" applyProtection="1">
      <alignment horizontal="left" vertical="center" wrapText="1"/>
    </xf>
    <xf numFmtId="0" fontId="41" fillId="0" borderId="5" xfId="0" applyFont="1" applyBorder="1" applyAlignment="1" applyProtection="1">
      <alignment horizontal="left" vertical="center" wrapText="1" indent="1"/>
    </xf>
    <xf numFmtId="0" fontId="41" fillId="0" borderId="8" xfId="0" applyFont="1" applyBorder="1"/>
    <xf numFmtId="0" fontId="41" fillId="0" borderId="21" xfId="0" applyFont="1" applyBorder="1" applyAlignment="1" applyProtection="1">
      <alignment horizontal="left" vertical="center" wrapText="1" indent="1"/>
    </xf>
    <xf numFmtId="3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3" xfId="0" applyFont="1" applyBorder="1" applyAlignment="1" applyProtection="1">
      <alignment horizontal="left" vertical="center" wrapText="1"/>
    </xf>
    <xf numFmtId="3" fontId="40" fillId="0" borderId="50" xfId="0" applyNumberFormat="1" applyFont="1" applyBorder="1"/>
    <xf numFmtId="3" fontId="40" fillId="0" borderId="51" xfId="0" applyNumberFormat="1" applyFont="1" applyBorder="1"/>
    <xf numFmtId="3" fontId="40" fillId="0" borderId="52" xfId="0" applyNumberFormat="1" applyFont="1" applyBorder="1"/>
    <xf numFmtId="0" fontId="41" fillId="0" borderId="3" xfId="0" applyFont="1" applyBorder="1" applyAlignment="1" applyProtection="1">
      <alignment horizontal="left" vertical="center" wrapText="1" indent="1"/>
    </xf>
    <xf numFmtId="3" fontId="41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 applyAlignment="1">
      <alignment horizontal="right"/>
    </xf>
    <xf numFmtId="3" fontId="41" fillId="0" borderId="3" xfId="0" applyNumberFormat="1" applyFont="1" applyBorder="1" applyAlignment="1">
      <alignment horizontal="right"/>
    </xf>
    <xf numFmtId="3" fontId="40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/>
    <xf numFmtId="3" fontId="41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</xf>
    <xf numFmtId="3" fontId="40" fillId="0" borderId="32" xfId="0" applyNumberFormat="1" applyFont="1" applyBorder="1" applyAlignment="1" applyProtection="1">
      <alignment horizontal="right" vertical="center" wrapText="1"/>
    </xf>
    <xf numFmtId="3" fontId="40" fillId="0" borderId="1" xfId="0" applyNumberFormat="1" applyFont="1" applyBorder="1" applyAlignment="1" applyProtection="1">
      <alignment horizontal="right" vertical="center" wrapText="1"/>
    </xf>
    <xf numFmtId="3" fontId="40" fillId="0" borderId="36" xfId="0" applyNumberFormat="1" applyFont="1" applyBorder="1" applyAlignment="1" applyProtection="1">
      <alignment horizontal="right" vertical="center" wrapText="1"/>
    </xf>
    <xf numFmtId="3" fontId="40" fillId="0" borderId="49" xfId="0" applyNumberFormat="1" applyFont="1" applyBorder="1" applyAlignment="1" applyProtection="1">
      <alignment horizontal="right" vertical="center" wrapText="1"/>
    </xf>
    <xf numFmtId="3" fontId="41" fillId="0" borderId="0" xfId="0" applyNumberFormat="1" applyFont="1"/>
    <xf numFmtId="0" fontId="41" fillId="0" borderId="0" xfId="0" applyFont="1" applyAlignment="1">
      <alignment horizontal="center"/>
    </xf>
    <xf numFmtId="3" fontId="40" fillId="0" borderId="8" xfId="0" applyNumberFormat="1" applyFont="1" applyBorder="1"/>
    <xf numFmtId="3" fontId="41" fillId="0" borderId="26" xfId="0" applyNumberFormat="1" applyFont="1" applyBorder="1"/>
    <xf numFmtId="0" fontId="40" fillId="0" borderId="63" xfId="9" applyFont="1" applyFill="1" applyBorder="1" applyAlignment="1" applyProtection="1">
      <alignment horizontal="left" vertical="center" wrapText="1"/>
    </xf>
    <xf numFmtId="3" fontId="4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9" applyFont="1" applyFill="1" applyBorder="1" applyAlignment="1" applyProtection="1">
      <alignment horizontal="left" vertical="center" wrapText="1"/>
    </xf>
    <xf numFmtId="3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0" applyFont="1" applyBorder="1" applyAlignment="1">
      <alignment wrapText="1"/>
    </xf>
    <xf numFmtId="3" fontId="40" fillId="0" borderId="0" xfId="0" applyNumberFormat="1" applyFont="1" applyBorder="1" applyAlignment="1" applyProtection="1">
      <alignment horizontal="right" vertical="center" wrapText="1"/>
    </xf>
    <xf numFmtId="0" fontId="41" fillId="0" borderId="63" xfId="0" applyFont="1" applyBorder="1" applyAlignment="1" applyProtection="1">
      <alignment horizontal="left" vertical="center" wrapText="1" indent="1"/>
    </xf>
    <xf numFmtId="3" fontId="41" fillId="0" borderId="71" xfId="0" applyNumberFormat="1" applyFont="1" applyBorder="1"/>
    <xf numFmtId="0" fontId="41" fillId="0" borderId="33" xfId="0" applyFont="1" applyBorder="1"/>
    <xf numFmtId="0" fontId="41" fillId="0" borderId="29" xfId="0" applyFont="1" applyBorder="1"/>
    <xf numFmtId="3" fontId="41" fillId="0" borderId="30" xfId="0" applyNumberFormat="1" applyFont="1" applyBorder="1"/>
    <xf numFmtId="0" fontId="41" fillId="0" borderId="43" xfId="0" applyFont="1" applyBorder="1" applyAlignment="1">
      <alignment horizontal="left" indent="1"/>
    </xf>
    <xf numFmtId="3" fontId="41" fillId="0" borderId="6" xfId="0" applyNumberFormat="1" applyFont="1" applyBorder="1"/>
    <xf numFmtId="3" fontId="41" fillId="0" borderId="28" xfId="0" applyNumberFormat="1" applyFont="1" applyBorder="1"/>
    <xf numFmtId="3" fontId="40" fillId="0" borderId="49" xfId="0" applyNumberFormat="1" applyFont="1" applyBorder="1"/>
    <xf numFmtId="3" fontId="41" fillId="0" borderId="49" xfId="0" applyNumberFormat="1" applyFont="1" applyBorder="1" applyAlignment="1">
      <alignment horizontal="right"/>
    </xf>
    <xf numFmtId="3" fontId="41" fillId="0" borderId="36" xfId="0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1" xfId="0" applyFont="1" applyBorder="1" applyAlignment="1">
      <alignment horizontal="center"/>
    </xf>
    <xf numFmtId="14" fontId="40" fillId="0" borderId="39" xfId="0" applyNumberFormat="1" applyFont="1" applyBorder="1" applyAlignment="1">
      <alignment horizontal="center" vertical="center"/>
    </xf>
    <xf numFmtId="0" fontId="41" fillId="0" borderId="5" xfId="0" applyFont="1" applyBorder="1"/>
    <xf numFmtId="0" fontId="41" fillId="0" borderId="18" xfId="0" applyFont="1" applyBorder="1"/>
    <xf numFmtId="0" fontId="41" fillId="0" borderId="27" xfId="0" applyFont="1" applyBorder="1" applyAlignment="1">
      <alignment horizontal="left" indent="1"/>
    </xf>
    <xf numFmtId="170" fontId="4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3" xfId="0" applyFont="1" applyBorder="1" applyAlignment="1" applyProtection="1">
      <alignment horizontal="left" vertical="center" wrapText="1" indent="1"/>
    </xf>
    <xf numFmtId="0" fontId="41" fillId="0" borderId="44" xfId="0" applyFont="1" applyBorder="1" applyAlignment="1">
      <alignment horizontal="left" wrapText="1" indent="1"/>
    </xf>
    <xf numFmtId="0" fontId="41" fillId="0" borderId="21" xfId="0" applyFont="1" applyBorder="1" applyAlignment="1">
      <alignment horizontal="left" indent="1"/>
    </xf>
    <xf numFmtId="0" fontId="41" fillId="0" borderId="1" xfId="0" applyFont="1" applyBorder="1" applyAlignment="1" applyProtection="1">
      <alignment horizontal="left" vertical="center" wrapText="1" indent="1"/>
    </xf>
    <xf numFmtId="0" fontId="0" fillId="0" borderId="0" xfId="0"/>
    <xf numFmtId="0" fontId="40" fillId="0" borderId="3" xfId="0" applyFont="1" applyBorder="1" applyAlignment="1">
      <alignment horizontal="center"/>
    </xf>
    <xf numFmtId="14" fontId="40" fillId="0" borderId="3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wrapText="1"/>
    </xf>
    <xf numFmtId="3" fontId="40" fillId="0" borderId="3" xfId="0" applyNumberFormat="1" applyFont="1" applyBorder="1"/>
    <xf numFmtId="3" fontId="40" fillId="0" borderId="38" xfId="0" applyNumberFormat="1" applyFont="1" applyBorder="1"/>
    <xf numFmtId="3" fontId="40" fillId="0" borderId="36" xfId="0" applyNumberFormat="1" applyFont="1" applyBorder="1"/>
    <xf numFmtId="3" fontId="40" fillId="0" borderId="2" xfId="0" applyNumberFormat="1" applyFont="1" applyBorder="1"/>
    <xf numFmtId="3" fontId="4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wrapText="1" indent="1"/>
    </xf>
    <xf numFmtId="3" fontId="41" fillId="0" borderId="8" xfId="0" applyNumberFormat="1" applyFont="1" applyBorder="1"/>
    <xf numFmtId="3" fontId="41" fillId="0" borderId="41" xfId="0" applyNumberFormat="1" applyFont="1" applyBorder="1"/>
    <xf numFmtId="3" fontId="41" fillId="0" borderId="37" xfId="0" applyNumberFormat="1" applyFont="1" applyBorder="1"/>
    <xf numFmtId="3" fontId="41" fillId="0" borderId="7" xfId="0" applyNumberFormat="1" applyFont="1" applyBorder="1"/>
    <xf numFmtId="3" fontId="41" fillId="0" borderId="16" xfId="0" applyNumberFormat="1" applyFont="1" applyBorder="1"/>
    <xf numFmtId="3" fontId="4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wrapText="1" indent="1"/>
    </xf>
    <xf numFmtId="3" fontId="41" fillId="0" borderId="21" xfId="0" applyNumberFormat="1" applyFont="1" applyBorder="1"/>
    <xf numFmtId="3" fontId="41" fillId="0" borderId="42" xfId="0" applyNumberFormat="1" applyFont="1" applyBorder="1"/>
    <xf numFmtId="3" fontId="41" fillId="0" borderId="34" xfId="0" applyNumberFormat="1" applyFont="1" applyBorder="1"/>
    <xf numFmtId="3" fontId="41" fillId="0" borderId="11" xfId="0" applyNumberFormat="1" applyFont="1" applyBorder="1"/>
    <xf numFmtId="3" fontId="41" fillId="0" borderId="34" xfId="0" applyNumberFormat="1" applyFont="1" applyFill="1" applyBorder="1"/>
    <xf numFmtId="0" fontId="41" fillId="0" borderId="43" xfId="0" applyFont="1" applyBorder="1" applyAlignment="1">
      <alignment horizontal="left" wrapText="1" indent="1"/>
    </xf>
    <xf numFmtId="3" fontId="41" fillId="0" borderId="44" xfId="0" applyNumberFormat="1" applyFont="1" applyBorder="1"/>
    <xf numFmtId="3" fontId="41" fillId="0" borderId="45" xfId="0" applyNumberFormat="1" applyFont="1" applyBorder="1"/>
    <xf numFmtId="3" fontId="41" fillId="0" borderId="35" xfId="0" applyNumberFormat="1" applyFont="1" applyBorder="1"/>
    <xf numFmtId="3" fontId="41" fillId="0" borderId="13" xfId="0" applyNumberFormat="1" applyFont="1" applyBorder="1"/>
    <xf numFmtId="3" fontId="41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" xfId="0" applyFont="1" applyBorder="1"/>
    <xf numFmtId="3" fontId="4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indent="1" shrinkToFit="1"/>
    </xf>
    <xf numFmtId="3" fontId="40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 shrinkToFit="1"/>
    </xf>
    <xf numFmtId="3" fontId="4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NumberFormat="1" applyFont="1" applyFill="1" applyBorder="1" applyAlignment="1" applyProtection="1">
      <alignment horizontal="left" indent="1"/>
      <protection locked="0"/>
    </xf>
    <xf numFmtId="0" fontId="41" fillId="0" borderId="27" xfId="0" applyNumberFormat="1" applyFont="1" applyFill="1" applyBorder="1" applyAlignment="1" applyProtection="1">
      <alignment horizontal="left" indent="1"/>
      <protection locked="0"/>
    </xf>
    <xf numFmtId="3" fontId="41" fillId="2" borderId="42" xfId="0" applyNumberFormat="1" applyFont="1" applyFill="1" applyBorder="1"/>
    <xf numFmtId="3" fontId="41" fillId="2" borderId="34" xfId="0" applyNumberFormat="1" applyFont="1" applyFill="1" applyBorder="1"/>
    <xf numFmtId="3" fontId="41" fillId="2" borderId="11" xfId="0" applyNumberFormat="1" applyFont="1" applyFill="1" applyBorder="1"/>
    <xf numFmtId="0" fontId="43" fillId="0" borderId="18" xfId="0" applyFont="1" applyBorder="1" applyAlignment="1">
      <alignment horizontal="left" indent="1"/>
    </xf>
    <xf numFmtId="0" fontId="41" fillId="0" borderId="18" xfId="4" applyFont="1" applyBorder="1" applyAlignment="1" applyProtection="1">
      <alignment horizontal="left" indent="1"/>
    </xf>
    <xf numFmtId="0" fontId="43" fillId="0" borderId="43" xfId="0" applyFont="1" applyBorder="1" applyAlignment="1">
      <alignment horizontal="left" indent="1"/>
    </xf>
    <xf numFmtId="3" fontId="40" fillId="0" borderId="1" xfId="0" applyNumberFormat="1" applyFont="1" applyBorder="1"/>
    <xf numFmtId="3" fontId="40" fillId="0" borderId="32" xfId="0" applyNumberFormat="1" applyFont="1" applyBorder="1"/>
    <xf numFmtId="3" fontId="41" fillId="0" borderId="20" xfId="0" applyNumberFormat="1" applyFont="1" applyBorder="1"/>
    <xf numFmtId="0" fontId="41" fillId="0" borderId="18" xfId="0" applyFont="1" applyBorder="1" applyAlignment="1" applyProtection="1">
      <alignment horizontal="left" vertical="center" wrapText="1" indent="1"/>
    </xf>
    <xf numFmtId="0" fontId="41" fillId="0" borderId="21" xfId="0" applyFont="1" applyBorder="1"/>
    <xf numFmtId="0" fontId="41" fillId="0" borderId="42" xfId="0" applyFont="1" applyBorder="1"/>
    <xf numFmtId="0" fontId="41" fillId="0" borderId="34" xfId="0" applyFont="1" applyBorder="1"/>
    <xf numFmtId="0" fontId="41" fillId="0" borderId="11" xfId="0" applyFont="1" applyBorder="1"/>
    <xf numFmtId="0" fontId="41" fillId="0" borderId="6" xfId="0" applyFont="1" applyBorder="1"/>
    <xf numFmtId="0" fontId="41" fillId="0" borderId="27" xfId="0" applyFont="1" applyBorder="1" applyAlignment="1" applyProtection="1">
      <alignment horizontal="left" vertical="center" wrapText="1" indent="1"/>
    </xf>
    <xf numFmtId="3" fontId="41" fillId="0" borderId="47" xfId="0" applyNumberFormat="1" applyFont="1" applyBorder="1"/>
    <xf numFmtId="3" fontId="41" fillId="0" borderId="48" xfId="0" applyNumberFormat="1" applyFont="1" applyBorder="1"/>
    <xf numFmtId="3" fontId="41" fillId="0" borderId="22" xfId="0" applyNumberFormat="1" applyFont="1" applyBorder="1"/>
    <xf numFmtId="3" fontId="4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/>
    </xf>
    <xf numFmtId="3" fontId="4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27" xfId="0" applyFont="1" applyBorder="1" applyAlignment="1">
      <alignment horizontal="left" wrapText="1" indent="1"/>
    </xf>
    <xf numFmtId="3" fontId="41" fillId="0" borderId="10" xfId="0" applyNumberFormat="1" applyFont="1" applyBorder="1"/>
    <xf numFmtId="3" fontId="41" fillId="0" borderId="46" xfId="0" applyNumberFormat="1" applyFont="1" applyBorder="1"/>
    <xf numFmtId="3" fontId="41" fillId="0" borderId="40" xfId="0" applyNumberFormat="1" applyFont="1" applyBorder="1"/>
    <xf numFmtId="3" fontId="41" fillId="0" borderId="25" xfId="0" applyNumberFormat="1" applyFont="1" applyBorder="1"/>
    <xf numFmtId="0" fontId="40" fillId="0" borderId="1" xfId="0" applyFont="1" applyBorder="1" applyAlignment="1" applyProtection="1">
      <alignment horizontal="left" vertical="center" wrapText="1"/>
    </xf>
    <xf numFmtId="0" fontId="41" fillId="0" borderId="5" xfId="0" applyFont="1" applyBorder="1" applyAlignment="1" applyProtection="1">
      <alignment horizontal="left" vertical="center" wrapText="1" indent="1"/>
    </xf>
    <xf numFmtId="0" fontId="41" fillId="0" borderId="41" xfId="0" applyFont="1" applyBorder="1"/>
    <xf numFmtId="0" fontId="41" fillId="0" borderId="37" xfId="0" applyFont="1" applyBorder="1"/>
    <xf numFmtId="0" fontId="41" fillId="0" borderId="7" xfId="0" applyFont="1" applyBorder="1"/>
    <xf numFmtId="0" fontId="41" fillId="0" borderId="8" xfId="0" applyFont="1" applyBorder="1"/>
    <xf numFmtId="0" fontId="41" fillId="0" borderId="26" xfId="0" applyFont="1" applyBorder="1"/>
    <xf numFmtId="0" fontId="41" fillId="0" borderId="21" xfId="0" applyFont="1" applyBorder="1" applyAlignment="1" applyProtection="1">
      <alignment horizontal="left" vertical="center" wrapText="1" indent="1"/>
    </xf>
    <xf numFmtId="3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3" xfId="0" applyFont="1" applyBorder="1" applyAlignment="1" applyProtection="1">
      <alignment horizontal="left" vertical="center" wrapText="1"/>
    </xf>
    <xf numFmtId="3" fontId="40" fillId="0" borderId="50" xfId="0" applyNumberFormat="1" applyFont="1" applyBorder="1"/>
    <xf numFmtId="3" fontId="40" fillId="0" borderId="51" xfId="0" applyNumberFormat="1" applyFont="1" applyBorder="1"/>
    <xf numFmtId="3" fontId="40" fillId="0" borderId="52" xfId="0" applyNumberFormat="1" applyFont="1" applyBorder="1"/>
    <xf numFmtId="0" fontId="41" fillId="0" borderId="3" xfId="0" applyFont="1" applyBorder="1" applyAlignment="1" applyProtection="1">
      <alignment horizontal="left" vertical="center" wrapText="1" indent="1"/>
    </xf>
    <xf numFmtId="3" fontId="41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 applyAlignment="1">
      <alignment horizontal="right"/>
    </xf>
    <xf numFmtId="3" fontId="41" fillId="0" borderId="2" xfId="0" applyNumberFormat="1" applyFont="1" applyBorder="1" applyAlignment="1">
      <alignment horizontal="right"/>
    </xf>
    <xf numFmtId="3" fontId="41" fillId="0" borderId="3" xfId="0" applyNumberFormat="1" applyFont="1" applyBorder="1" applyAlignment="1">
      <alignment horizontal="right"/>
    </xf>
    <xf numFmtId="3" fontId="40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/>
    <xf numFmtId="3" fontId="41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</xf>
    <xf numFmtId="3" fontId="40" fillId="0" borderId="32" xfId="0" applyNumberFormat="1" applyFont="1" applyBorder="1" applyAlignment="1" applyProtection="1">
      <alignment horizontal="right" vertical="center" wrapText="1"/>
    </xf>
    <xf numFmtId="3" fontId="40" fillId="0" borderId="2" xfId="0" applyNumberFormat="1" applyFont="1" applyBorder="1" applyAlignment="1" applyProtection="1">
      <alignment horizontal="right" vertical="center" wrapText="1"/>
    </xf>
    <xf numFmtId="3" fontId="40" fillId="0" borderId="1" xfId="0" applyNumberFormat="1" applyFont="1" applyBorder="1" applyAlignment="1" applyProtection="1">
      <alignment horizontal="right" vertical="center" wrapText="1"/>
    </xf>
    <xf numFmtId="3" fontId="40" fillId="0" borderId="36" xfId="0" applyNumberFormat="1" applyFont="1" applyBorder="1" applyAlignment="1" applyProtection="1">
      <alignment horizontal="right" vertical="center" wrapText="1"/>
    </xf>
    <xf numFmtId="3" fontId="40" fillId="0" borderId="49" xfId="0" applyNumberFormat="1" applyFont="1" applyBorder="1" applyAlignment="1" applyProtection="1">
      <alignment horizontal="right" vertical="center" wrapText="1"/>
    </xf>
    <xf numFmtId="0" fontId="41" fillId="0" borderId="0" xfId="0" applyFont="1" applyAlignment="1">
      <alignment horizontal="center"/>
    </xf>
    <xf numFmtId="3" fontId="4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63" xfId="9" applyFont="1" applyFill="1" applyBorder="1" applyAlignment="1" applyProtection="1">
      <alignment horizontal="left" vertical="center" wrapText="1"/>
    </xf>
    <xf numFmtId="3" fontId="4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9" applyFont="1" applyFill="1" applyBorder="1" applyAlignment="1" applyProtection="1">
      <alignment horizontal="left" vertical="center" wrapText="1"/>
    </xf>
    <xf numFmtId="3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5" xfId="9" applyFont="1" applyFill="1" applyBorder="1" applyAlignment="1" applyProtection="1">
      <alignment horizontal="left" vertical="center" wrapText="1"/>
    </xf>
    <xf numFmtId="3" fontId="4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0" applyFont="1" applyBorder="1" applyAlignment="1">
      <alignment wrapText="1"/>
    </xf>
    <xf numFmtId="3" fontId="40" fillId="0" borderId="0" xfId="0" applyNumberFormat="1" applyFont="1" applyBorder="1" applyAlignment="1" applyProtection="1">
      <alignment horizontal="right" vertical="center" wrapText="1"/>
    </xf>
    <xf numFmtId="0" fontId="41" fillId="0" borderId="43" xfId="0" applyFont="1" applyBorder="1" applyAlignment="1">
      <alignment horizontal="left" indent="1"/>
    </xf>
    <xf numFmtId="0" fontId="40" fillId="0" borderId="0" xfId="0" applyFont="1" applyAlignment="1">
      <alignment horizontal="center"/>
    </xf>
    <xf numFmtId="0" fontId="40" fillId="0" borderId="1" xfId="0" applyFont="1" applyBorder="1" applyAlignment="1">
      <alignment horizontal="center"/>
    </xf>
    <xf numFmtId="14" fontId="40" fillId="0" borderId="39" xfId="0" applyNumberFormat="1" applyFont="1" applyBorder="1" applyAlignment="1">
      <alignment horizontal="center" vertical="center"/>
    </xf>
    <xf numFmtId="0" fontId="41" fillId="0" borderId="5" xfId="0" applyFont="1" applyBorder="1"/>
    <xf numFmtId="0" fontId="41" fillId="0" borderId="18" xfId="0" applyFont="1" applyBorder="1"/>
    <xf numFmtId="0" fontId="41" fillId="0" borderId="27" xfId="0" applyFont="1" applyBorder="1" applyAlignment="1">
      <alignment horizontal="left" indent="1"/>
    </xf>
    <xf numFmtId="170" fontId="4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3" xfId="0" applyFont="1" applyBorder="1" applyAlignment="1" applyProtection="1">
      <alignment horizontal="left" vertical="center" wrapText="1" indent="1"/>
    </xf>
    <xf numFmtId="0" fontId="41" fillId="0" borderId="44" xfId="0" applyFont="1" applyBorder="1" applyAlignment="1">
      <alignment horizontal="left" wrapText="1" indent="1"/>
    </xf>
    <xf numFmtId="0" fontId="41" fillId="0" borderId="21" xfId="0" applyFont="1" applyBorder="1" applyAlignment="1">
      <alignment horizontal="left" indent="1"/>
    </xf>
    <xf numFmtId="0" fontId="41" fillId="0" borderId="1" xfId="0" applyFont="1" applyBorder="1" applyAlignment="1" applyProtection="1">
      <alignment horizontal="left" vertical="center" wrapText="1" indent="1"/>
    </xf>
    <xf numFmtId="0" fontId="0" fillId="0" borderId="0" xfId="0"/>
    <xf numFmtId="0" fontId="40" fillId="0" borderId="3" xfId="0" applyFont="1" applyBorder="1" applyAlignment="1">
      <alignment horizontal="center"/>
    </xf>
    <xf numFmtId="14" fontId="40" fillId="0" borderId="3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wrapText="1"/>
    </xf>
    <xf numFmtId="3" fontId="40" fillId="0" borderId="3" xfId="0" applyNumberFormat="1" applyFont="1" applyBorder="1"/>
    <xf numFmtId="3" fontId="40" fillId="0" borderId="38" xfId="0" applyNumberFormat="1" applyFont="1" applyBorder="1"/>
    <xf numFmtId="3" fontId="40" fillId="0" borderId="36" xfId="0" applyNumberFormat="1" applyFont="1" applyBorder="1"/>
    <xf numFmtId="3" fontId="40" fillId="0" borderId="2" xfId="0" applyNumberFormat="1" applyFont="1" applyBorder="1"/>
    <xf numFmtId="3" fontId="4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wrapText="1" indent="1"/>
    </xf>
    <xf numFmtId="3" fontId="41" fillId="0" borderId="8" xfId="0" applyNumberFormat="1" applyFont="1" applyBorder="1"/>
    <xf numFmtId="3" fontId="41" fillId="0" borderId="41" xfId="0" applyNumberFormat="1" applyFont="1" applyBorder="1"/>
    <xf numFmtId="3" fontId="41" fillId="0" borderId="37" xfId="0" applyNumberFormat="1" applyFont="1" applyBorder="1"/>
    <xf numFmtId="3" fontId="41" fillId="0" borderId="7" xfId="0" applyNumberFormat="1" applyFont="1" applyBorder="1"/>
    <xf numFmtId="3" fontId="41" fillId="0" borderId="16" xfId="0" applyNumberFormat="1" applyFont="1" applyBorder="1"/>
    <xf numFmtId="3" fontId="4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wrapText="1" indent="1"/>
    </xf>
    <xf numFmtId="3" fontId="41" fillId="0" borderId="21" xfId="0" applyNumberFormat="1" applyFont="1" applyBorder="1"/>
    <xf numFmtId="3" fontId="41" fillId="0" borderId="42" xfId="0" applyNumberFormat="1" applyFont="1" applyBorder="1"/>
    <xf numFmtId="3" fontId="41" fillId="0" borderId="34" xfId="0" applyNumberFormat="1" applyFont="1" applyBorder="1"/>
    <xf numFmtId="3" fontId="41" fillId="0" borderId="11" xfId="0" applyNumberFormat="1" applyFont="1" applyBorder="1"/>
    <xf numFmtId="3" fontId="41" fillId="0" borderId="34" xfId="0" applyNumberFormat="1" applyFont="1" applyFill="1" applyBorder="1"/>
    <xf numFmtId="0" fontId="41" fillId="0" borderId="43" xfId="0" applyFont="1" applyBorder="1" applyAlignment="1">
      <alignment horizontal="left" wrapText="1" indent="1"/>
    </xf>
    <xf numFmtId="3" fontId="41" fillId="0" borderId="44" xfId="0" applyNumberFormat="1" applyFont="1" applyBorder="1"/>
    <xf numFmtId="3" fontId="41" fillId="0" borderId="45" xfId="0" applyNumberFormat="1" applyFont="1" applyBorder="1"/>
    <xf numFmtId="3" fontId="41" fillId="0" borderId="35" xfId="0" applyNumberFormat="1" applyFont="1" applyBorder="1"/>
    <xf numFmtId="3" fontId="41" fillId="0" borderId="13" xfId="0" applyNumberFormat="1" applyFont="1" applyBorder="1"/>
    <xf numFmtId="3" fontId="41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" xfId="0" applyFont="1" applyBorder="1"/>
    <xf numFmtId="3" fontId="4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indent="1" shrinkToFit="1"/>
    </xf>
    <xf numFmtId="3" fontId="40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 shrinkToFit="1"/>
    </xf>
    <xf numFmtId="3" fontId="4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NumberFormat="1" applyFont="1" applyFill="1" applyBorder="1" applyAlignment="1" applyProtection="1">
      <alignment horizontal="left" indent="1"/>
      <protection locked="0"/>
    </xf>
    <xf numFmtId="0" fontId="41" fillId="0" borderId="27" xfId="0" applyNumberFormat="1" applyFont="1" applyFill="1" applyBorder="1" applyAlignment="1" applyProtection="1">
      <alignment horizontal="left" indent="1"/>
      <protection locked="0"/>
    </xf>
    <xf numFmtId="3" fontId="41" fillId="2" borderId="42" xfId="0" applyNumberFormat="1" applyFont="1" applyFill="1" applyBorder="1"/>
    <xf numFmtId="3" fontId="41" fillId="2" borderId="34" xfId="0" applyNumberFormat="1" applyFont="1" applyFill="1" applyBorder="1"/>
    <xf numFmtId="3" fontId="41" fillId="2" borderId="11" xfId="0" applyNumberFormat="1" applyFont="1" applyFill="1" applyBorder="1"/>
    <xf numFmtId="0" fontId="43" fillId="0" borderId="18" xfId="0" applyFont="1" applyBorder="1" applyAlignment="1">
      <alignment horizontal="left" indent="1"/>
    </xf>
    <xf numFmtId="0" fontId="41" fillId="0" borderId="18" xfId="4" applyFont="1" applyBorder="1" applyAlignment="1" applyProtection="1">
      <alignment horizontal="left" indent="1"/>
    </xf>
    <xf numFmtId="0" fontId="43" fillId="0" borderId="43" xfId="0" applyFont="1" applyBorder="1" applyAlignment="1">
      <alignment horizontal="left" indent="1"/>
    </xf>
    <xf numFmtId="3" fontId="40" fillId="0" borderId="1" xfId="0" applyNumberFormat="1" applyFont="1" applyBorder="1"/>
    <xf numFmtId="3" fontId="40" fillId="0" borderId="32" xfId="0" applyNumberFormat="1" applyFont="1" applyBorder="1"/>
    <xf numFmtId="3" fontId="41" fillId="0" borderId="20" xfId="0" applyNumberFormat="1" applyFont="1" applyBorder="1"/>
    <xf numFmtId="0" fontId="41" fillId="0" borderId="18" xfId="0" applyFont="1" applyBorder="1" applyAlignment="1" applyProtection="1">
      <alignment horizontal="left" vertical="center" wrapText="1" indent="1"/>
    </xf>
    <xf numFmtId="0" fontId="41" fillId="0" borderId="21" xfId="0" applyFont="1" applyBorder="1"/>
    <xf numFmtId="0" fontId="41" fillId="0" borderId="42" xfId="0" applyFont="1" applyBorder="1"/>
    <xf numFmtId="0" fontId="41" fillId="0" borderId="34" xfId="0" applyFont="1" applyBorder="1"/>
    <xf numFmtId="0" fontId="41" fillId="0" borderId="11" xfId="0" applyFont="1" applyBorder="1"/>
    <xf numFmtId="0" fontId="41" fillId="0" borderId="6" xfId="0" applyFont="1" applyBorder="1"/>
    <xf numFmtId="0" fontId="41" fillId="0" borderId="27" xfId="0" applyFont="1" applyBorder="1" applyAlignment="1" applyProtection="1">
      <alignment horizontal="left" vertical="center" wrapText="1" indent="1"/>
    </xf>
    <xf numFmtId="3" fontId="41" fillId="0" borderId="47" xfId="0" applyNumberFormat="1" applyFont="1" applyBorder="1"/>
    <xf numFmtId="3" fontId="41" fillId="0" borderId="48" xfId="0" applyNumberFormat="1" applyFont="1" applyBorder="1"/>
    <xf numFmtId="3" fontId="41" fillId="0" borderId="22" xfId="0" applyNumberFormat="1" applyFont="1" applyBorder="1"/>
    <xf numFmtId="3" fontId="4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/>
    </xf>
    <xf numFmtId="3" fontId="4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27" xfId="0" applyFont="1" applyBorder="1" applyAlignment="1">
      <alignment horizontal="left" wrapText="1" indent="1"/>
    </xf>
    <xf numFmtId="3" fontId="41" fillId="0" borderId="10" xfId="0" applyNumberFormat="1" applyFont="1" applyBorder="1"/>
    <xf numFmtId="3" fontId="41" fillId="0" borderId="46" xfId="0" applyNumberFormat="1" applyFont="1" applyBorder="1"/>
    <xf numFmtId="3" fontId="41" fillId="0" borderId="40" xfId="0" applyNumberFormat="1" applyFont="1" applyBorder="1"/>
    <xf numFmtId="3" fontId="41" fillId="0" borderId="25" xfId="0" applyNumberFormat="1" applyFont="1" applyBorder="1"/>
    <xf numFmtId="0" fontId="40" fillId="0" borderId="1" xfId="0" applyFont="1" applyBorder="1" applyAlignment="1" applyProtection="1">
      <alignment horizontal="left" vertical="center" wrapText="1"/>
    </xf>
    <xf numFmtId="0" fontId="41" fillId="0" borderId="5" xfId="0" applyFont="1" applyBorder="1" applyAlignment="1" applyProtection="1">
      <alignment horizontal="left" vertical="center" wrapText="1" indent="1"/>
    </xf>
    <xf numFmtId="0" fontId="41" fillId="0" borderId="41" xfId="0" applyFont="1" applyBorder="1"/>
    <xf numFmtId="0" fontId="41" fillId="0" borderId="37" xfId="0" applyFont="1" applyBorder="1"/>
    <xf numFmtId="0" fontId="41" fillId="0" borderId="7" xfId="0" applyFont="1" applyBorder="1"/>
    <xf numFmtId="0" fontId="41" fillId="0" borderId="8" xfId="0" applyFont="1" applyBorder="1"/>
    <xf numFmtId="0" fontId="41" fillId="0" borderId="26" xfId="0" applyFont="1" applyBorder="1"/>
    <xf numFmtId="0" fontId="41" fillId="0" borderId="21" xfId="0" applyFont="1" applyBorder="1" applyAlignment="1" applyProtection="1">
      <alignment horizontal="left" vertical="center" wrapText="1" indent="1"/>
    </xf>
    <xf numFmtId="3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3" xfId="0" applyFont="1" applyBorder="1" applyAlignment="1" applyProtection="1">
      <alignment horizontal="left" vertical="center" wrapText="1"/>
    </xf>
    <xf numFmtId="3" fontId="40" fillId="0" borderId="50" xfId="0" applyNumberFormat="1" applyFont="1" applyBorder="1"/>
    <xf numFmtId="3" fontId="40" fillId="0" borderId="51" xfId="0" applyNumberFormat="1" applyFont="1" applyBorder="1"/>
    <xf numFmtId="3" fontId="40" fillId="0" borderId="52" xfId="0" applyNumberFormat="1" applyFont="1" applyBorder="1"/>
    <xf numFmtId="0" fontId="41" fillId="0" borderId="3" xfId="0" applyFont="1" applyBorder="1" applyAlignment="1" applyProtection="1">
      <alignment horizontal="left" vertical="center" wrapText="1" indent="1"/>
    </xf>
    <xf numFmtId="3" fontId="41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 applyAlignment="1">
      <alignment horizontal="right"/>
    </xf>
    <xf numFmtId="3" fontId="41" fillId="0" borderId="2" xfId="0" applyNumberFormat="1" applyFont="1" applyBorder="1" applyAlignment="1">
      <alignment horizontal="right"/>
    </xf>
    <xf numFmtId="3" fontId="41" fillId="0" borderId="3" xfId="0" applyNumberFormat="1" applyFont="1" applyBorder="1" applyAlignment="1">
      <alignment horizontal="right"/>
    </xf>
    <xf numFmtId="3" fontId="40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/>
    <xf numFmtId="3" fontId="41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</xf>
    <xf numFmtId="3" fontId="40" fillId="0" borderId="32" xfId="0" applyNumberFormat="1" applyFont="1" applyBorder="1" applyAlignment="1" applyProtection="1">
      <alignment horizontal="right" vertical="center" wrapText="1"/>
    </xf>
    <xf numFmtId="3" fontId="40" fillId="0" borderId="2" xfId="0" applyNumberFormat="1" applyFont="1" applyBorder="1" applyAlignment="1" applyProtection="1">
      <alignment horizontal="right" vertical="center" wrapText="1"/>
    </xf>
    <xf numFmtId="3" fontId="40" fillId="0" borderId="1" xfId="0" applyNumberFormat="1" applyFont="1" applyBorder="1" applyAlignment="1" applyProtection="1">
      <alignment horizontal="right" vertical="center" wrapText="1"/>
    </xf>
    <xf numFmtId="3" fontId="40" fillId="0" borderId="36" xfId="0" applyNumberFormat="1" applyFont="1" applyBorder="1" applyAlignment="1" applyProtection="1">
      <alignment horizontal="right" vertical="center" wrapText="1"/>
    </xf>
    <xf numFmtId="3" fontId="40" fillId="0" borderId="49" xfId="0" applyNumberFormat="1" applyFont="1" applyBorder="1" applyAlignment="1" applyProtection="1">
      <alignment horizontal="right" vertical="center" wrapText="1"/>
    </xf>
    <xf numFmtId="0" fontId="41" fillId="0" borderId="0" xfId="0" applyFont="1" applyAlignment="1">
      <alignment horizontal="center"/>
    </xf>
    <xf numFmtId="0" fontId="40" fillId="0" borderId="63" xfId="9" applyFont="1" applyFill="1" applyBorder="1" applyAlignment="1" applyProtection="1">
      <alignment horizontal="left" vertical="center" wrapText="1"/>
    </xf>
    <xf numFmtId="3" fontId="4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9" applyFont="1" applyFill="1" applyBorder="1" applyAlignment="1" applyProtection="1">
      <alignment horizontal="left" vertical="center" wrapText="1"/>
    </xf>
    <xf numFmtId="3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5" xfId="9" applyFont="1" applyFill="1" applyBorder="1" applyAlignment="1" applyProtection="1">
      <alignment horizontal="left" vertical="center" wrapText="1"/>
    </xf>
    <xf numFmtId="3" fontId="4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0" applyFont="1" applyBorder="1" applyAlignment="1">
      <alignment wrapText="1"/>
    </xf>
    <xf numFmtId="3" fontId="40" fillId="0" borderId="0" xfId="0" applyNumberFormat="1" applyFont="1" applyBorder="1" applyAlignment="1" applyProtection="1">
      <alignment horizontal="right" vertical="center" wrapText="1"/>
    </xf>
    <xf numFmtId="0" fontId="41" fillId="0" borderId="43" xfId="0" applyFont="1" applyBorder="1" applyAlignment="1">
      <alignment horizontal="left" indent="1"/>
    </xf>
    <xf numFmtId="3" fontId="40" fillId="0" borderId="15" xfId="0" applyNumberFormat="1" applyFont="1" applyBorder="1"/>
    <xf numFmtId="0" fontId="40" fillId="0" borderId="0" xfId="0" applyFont="1" applyAlignment="1">
      <alignment horizontal="center"/>
    </xf>
    <xf numFmtId="0" fontId="40" fillId="0" borderId="1" xfId="0" applyFont="1" applyBorder="1" applyAlignment="1">
      <alignment horizontal="center"/>
    </xf>
    <xf numFmtId="14" fontId="40" fillId="0" borderId="39" xfId="0" applyNumberFormat="1" applyFont="1" applyBorder="1" applyAlignment="1">
      <alignment horizontal="center" vertical="center"/>
    </xf>
    <xf numFmtId="0" fontId="41" fillId="0" borderId="5" xfId="0" applyFont="1" applyBorder="1"/>
    <xf numFmtId="0" fontId="41" fillId="0" borderId="18" xfId="0" applyFont="1" applyBorder="1"/>
    <xf numFmtId="0" fontId="41" fillId="0" borderId="27" xfId="0" applyFont="1" applyBorder="1" applyAlignment="1">
      <alignment horizontal="left" indent="1"/>
    </xf>
    <xf numFmtId="170" fontId="4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3" xfId="0" applyFont="1" applyBorder="1" applyAlignment="1" applyProtection="1">
      <alignment horizontal="left" vertical="center" wrapText="1" indent="1"/>
    </xf>
    <xf numFmtId="0" fontId="41" fillId="0" borderId="44" xfId="0" applyFont="1" applyBorder="1" applyAlignment="1">
      <alignment horizontal="left" wrapText="1" indent="1"/>
    </xf>
    <xf numFmtId="0" fontId="41" fillId="0" borderId="21" xfId="0" applyFont="1" applyBorder="1" applyAlignment="1">
      <alignment horizontal="left" indent="1"/>
    </xf>
    <xf numFmtId="0" fontId="41" fillId="0" borderId="1" xfId="0" applyFont="1" applyBorder="1" applyAlignment="1" applyProtection="1">
      <alignment horizontal="left" vertical="center" wrapText="1" indent="1"/>
    </xf>
    <xf numFmtId="0" fontId="0" fillId="0" borderId="0" xfId="0"/>
    <xf numFmtId="0" fontId="40" fillId="0" borderId="3" xfId="0" applyFont="1" applyBorder="1" applyAlignment="1">
      <alignment horizontal="center"/>
    </xf>
    <xf numFmtId="14" fontId="40" fillId="0" borderId="3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wrapText="1"/>
    </xf>
    <xf numFmtId="3" fontId="40" fillId="0" borderId="3" xfId="0" applyNumberFormat="1" applyFont="1" applyBorder="1"/>
    <xf numFmtId="3" fontId="40" fillId="0" borderId="38" xfId="0" applyNumberFormat="1" applyFont="1" applyBorder="1"/>
    <xf numFmtId="3" fontId="40" fillId="0" borderId="36" xfId="0" applyNumberFormat="1" applyFont="1" applyBorder="1"/>
    <xf numFmtId="3" fontId="40" fillId="0" borderId="2" xfId="0" applyNumberFormat="1" applyFont="1" applyBorder="1"/>
    <xf numFmtId="3" fontId="4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wrapText="1" indent="1"/>
    </xf>
    <xf numFmtId="3" fontId="41" fillId="0" borderId="8" xfId="0" applyNumberFormat="1" applyFont="1" applyBorder="1"/>
    <xf numFmtId="3" fontId="41" fillId="0" borderId="41" xfId="0" applyNumberFormat="1" applyFont="1" applyBorder="1"/>
    <xf numFmtId="3" fontId="41" fillId="0" borderId="37" xfId="0" applyNumberFormat="1" applyFont="1" applyBorder="1"/>
    <xf numFmtId="3" fontId="41" fillId="0" borderId="7" xfId="0" applyNumberFormat="1" applyFont="1" applyBorder="1"/>
    <xf numFmtId="3" fontId="41" fillId="0" borderId="16" xfId="0" applyNumberFormat="1" applyFont="1" applyBorder="1"/>
    <xf numFmtId="3" fontId="4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wrapText="1" indent="1"/>
    </xf>
    <xf numFmtId="3" fontId="41" fillId="0" borderId="21" xfId="0" applyNumberFormat="1" applyFont="1" applyBorder="1"/>
    <xf numFmtId="3" fontId="41" fillId="0" borderId="42" xfId="0" applyNumberFormat="1" applyFont="1" applyBorder="1"/>
    <xf numFmtId="3" fontId="41" fillId="0" borderId="34" xfId="0" applyNumberFormat="1" applyFont="1" applyBorder="1"/>
    <xf numFmtId="3" fontId="41" fillId="0" borderId="11" xfId="0" applyNumberFormat="1" applyFont="1" applyBorder="1"/>
    <xf numFmtId="3" fontId="41" fillId="0" borderId="34" xfId="0" applyNumberFormat="1" applyFont="1" applyFill="1" applyBorder="1"/>
    <xf numFmtId="0" fontId="41" fillId="0" borderId="43" xfId="0" applyFont="1" applyBorder="1" applyAlignment="1">
      <alignment horizontal="left" wrapText="1" indent="1"/>
    </xf>
    <xf numFmtId="3" fontId="41" fillId="0" borderId="44" xfId="0" applyNumberFormat="1" applyFont="1" applyBorder="1"/>
    <xf numFmtId="3" fontId="41" fillId="0" borderId="45" xfId="0" applyNumberFormat="1" applyFont="1" applyBorder="1"/>
    <xf numFmtId="3" fontId="41" fillId="0" borderId="35" xfId="0" applyNumberFormat="1" applyFont="1" applyBorder="1"/>
    <xf numFmtId="3" fontId="41" fillId="0" borderId="13" xfId="0" applyNumberFormat="1" applyFont="1" applyBorder="1"/>
    <xf numFmtId="3" fontId="41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" xfId="0" applyFont="1" applyBorder="1"/>
    <xf numFmtId="3" fontId="4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indent="1" shrinkToFit="1"/>
    </xf>
    <xf numFmtId="3" fontId="40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 shrinkToFit="1"/>
    </xf>
    <xf numFmtId="3" fontId="4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NumberFormat="1" applyFont="1" applyFill="1" applyBorder="1" applyAlignment="1" applyProtection="1">
      <alignment horizontal="left" indent="1"/>
      <protection locked="0"/>
    </xf>
    <xf numFmtId="0" fontId="41" fillId="0" borderId="27" xfId="0" applyNumberFormat="1" applyFont="1" applyFill="1" applyBorder="1" applyAlignment="1" applyProtection="1">
      <alignment horizontal="left" indent="1"/>
      <protection locked="0"/>
    </xf>
    <xf numFmtId="3" fontId="41" fillId="2" borderId="42" xfId="0" applyNumberFormat="1" applyFont="1" applyFill="1" applyBorder="1"/>
    <xf numFmtId="3" fontId="41" fillId="2" borderId="34" xfId="0" applyNumberFormat="1" applyFont="1" applyFill="1" applyBorder="1"/>
    <xf numFmtId="3" fontId="41" fillId="2" borderId="11" xfId="0" applyNumberFormat="1" applyFont="1" applyFill="1" applyBorder="1"/>
    <xf numFmtId="0" fontId="43" fillId="0" borderId="18" xfId="0" applyFont="1" applyBorder="1" applyAlignment="1">
      <alignment horizontal="left" indent="1"/>
    </xf>
    <xf numFmtId="0" fontId="41" fillId="0" borderId="18" xfId="4" applyFont="1" applyBorder="1" applyAlignment="1" applyProtection="1">
      <alignment horizontal="left" indent="1"/>
    </xf>
    <xf numFmtId="0" fontId="43" fillId="0" borderId="43" xfId="0" applyFont="1" applyBorder="1" applyAlignment="1">
      <alignment horizontal="left" indent="1"/>
    </xf>
    <xf numFmtId="3" fontId="40" fillId="0" borderId="1" xfId="0" applyNumberFormat="1" applyFont="1" applyBorder="1"/>
    <xf numFmtId="3" fontId="40" fillId="0" borderId="32" xfId="0" applyNumberFormat="1" applyFont="1" applyBorder="1"/>
    <xf numFmtId="3" fontId="41" fillId="0" borderId="20" xfId="0" applyNumberFormat="1" applyFont="1" applyBorder="1"/>
    <xf numFmtId="0" fontId="41" fillId="0" borderId="18" xfId="0" applyFont="1" applyBorder="1" applyAlignment="1" applyProtection="1">
      <alignment horizontal="left" vertical="center" wrapText="1" indent="1"/>
    </xf>
    <xf numFmtId="0" fontId="41" fillId="0" borderId="21" xfId="0" applyFont="1" applyBorder="1"/>
    <xf numFmtId="0" fontId="41" fillId="0" borderId="42" xfId="0" applyFont="1" applyBorder="1"/>
    <xf numFmtId="0" fontId="41" fillId="0" borderId="34" xfId="0" applyFont="1" applyBorder="1"/>
    <xf numFmtId="0" fontId="41" fillId="0" borderId="11" xfId="0" applyFont="1" applyBorder="1"/>
    <xf numFmtId="0" fontId="40" fillId="0" borderId="21" xfId="0" applyFont="1" applyBorder="1"/>
    <xf numFmtId="0" fontId="41" fillId="0" borderId="6" xfId="0" applyFont="1" applyBorder="1"/>
    <xf numFmtId="0" fontId="41" fillId="0" borderId="27" xfId="0" applyFont="1" applyBorder="1" applyAlignment="1" applyProtection="1">
      <alignment horizontal="left" vertical="center" wrapText="1" indent="1"/>
    </xf>
    <xf numFmtId="3" fontId="41" fillId="0" borderId="47" xfId="0" applyNumberFormat="1" applyFont="1" applyBorder="1"/>
    <xf numFmtId="3" fontId="41" fillId="0" borderId="48" xfId="0" applyNumberFormat="1" applyFont="1" applyBorder="1"/>
    <xf numFmtId="3" fontId="41" fillId="0" borderId="22" xfId="0" applyNumberFormat="1" applyFont="1" applyBorder="1"/>
    <xf numFmtId="3" fontId="4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/>
    </xf>
    <xf numFmtId="3" fontId="4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27" xfId="0" applyFont="1" applyBorder="1" applyAlignment="1">
      <alignment horizontal="left" wrapText="1" indent="1"/>
    </xf>
    <xf numFmtId="3" fontId="41" fillId="0" borderId="10" xfId="0" applyNumberFormat="1" applyFont="1" applyBorder="1"/>
    <xf numFmtId="3" fontId="41" fillId="0" borderId="46" xfId="0" applyNumberFormat="1" applyFont="1" applyBorder="1"/>
    <xf numFmtId="3" fontId="41" fillId="0" borderId="40" xfId="0" applyNumberFormat="1" applyFont="1" applyBorder="1"/>
    <xf numFmtId="3" fontId="41" fillId="0" borderId="25" xfId="0" applyNumberFormat="1" applyFont="1" applyBorder="1"/>
    <xf numFmtId="0" fontId="40" fillId="0" borderId="1" xfId="0" applyFont="1" applyBorder="1" applyAlignment="1" applyProtection="1">
      <alignment horizontal="left" vertical="center" wrapText="1"/>
    </xf>
    <xf numFmtId="0" fontId="41" fillId="0" borderId="5" xfId="0" applyFont="1" applyBorder="1" applyAlignment="1" applyProtection="1">
      <alignment horizontal="left" vertical="center" wrapText="1" indent="1"/>
    </xf>
    <xf numFmtId="0" fontId="41" fillId="0" borderId="41" xfId="0" applyFont="1" applyBorder="1"/>
    <xf numFmtId="0" fontId="41" fillId="0" borderId="37" xfId="0" applyFont="1" applyBorder="1"/>
    <xf numFmtId="0" fontId="41" fillId="0" borderId="7" xfId="0" applyFont="1" applyBorder="1"/>
    <xf numFmtId="0" fontId="41" fillId="0" borderId="8" xfId="0" applyFont="1" applyBorder="1"/>
    <xf numFmtId="0" fontId="40" fillId="0" borderId="8" xfId="0" applyFont="1" applyBorder="1"/>
    <xf numFmtId="0" fontId="41" fillId="0" borderId="26" xfId="0" applyFont="1" applyBorder="1"/>
    <xf numFmtId="0" fontId="41" fillId="0" borderId="21" xfId="0" applyFont="1" applyBorder="1" applyAlignment="1" applyProtection="1">
      <alignment horizontal="left" vertical="center" wrapText="1" indent="1"/>
    </xf>
    <xf numFmtId="3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3" xfId="0" applyFont="1" applyBorder="1" applyAlignment="1" applyProtection="1">
      <alignment horizontal="left" vertical="center" wrapText="1"/>
    </xf>
    <xf numFmtId="3" fontId="40" fillId="0" borderId="50" xfId="0" applyNumberFormat="1" applyFont="1" applyBorder="1"/>
    <xf numFmtId="3" fontId="40" fillId="0" borderId="51" xfId="0" applyNumberFormat="1" applyFont="1" applyBorder="1"/>
    <xf numFmtId="3" fontId="40" fillId="0" borderId="52" xfId="0" applyNumberFormat="1" applyFont="1" applyBorder="1"/>
    <xf numFmtId="0" fontId="41" fillId="0" borderId="3" xfId="0" applyFont="1" applyBorder="1" applyAlignment="1" applyProtection="1">
      <alignment horizontal="left" vertical="center" wrapText="1" indent="1"/>
    </xf>
    <xf numFmtId="3" fontId="41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 applyAlignment="1">
      <alignment horizontal="right"/>
    </xf>
    <xf numFmtId="3" fontId="41" fillId="0" borderId="2" xfId="0" applyNumberFormat="1" applyFont="1" applyBorder="1" applyAlignment="1">
      <alignment horizontal="right"/>
    </xf>
    <xf numFmtId="3" fontId="41" fillId="0" borderId="3" xfId="0" applyNumberFormat="1" applyFont="1" applyBorder="1" applyAlignment="1">
      <alignment horizontal="right"/>
    </xf>
    <xf numFmtId="3" fontId="40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/>
    <xf numFmtId="3" fontId="41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</xf>
    <xf numFmtId="3" fontId="40" fillId="0" borderId="32" xfId="0" applyNumberFormat="1" applyFont="1" applyBorder="1" applyAlignment="1" applyProtection="1">
      <alignment horizontal="right" vertical="center" wrapText="1"/>
    </xf>
    <xf numFmtId="3" fontId="40" fillId="0" borderId="2" xfId="0" applyNumberFormat="1" applyFont="1" applyBorder="1" applyAlignment="1" applyProtection="1">
      <alignment horizontal="right" vertical="center" wrapText="1"/>
    </xf>
    <xf numFmtId="3" fontId="40" fillId="0" borderId="1" xfId="0" applyNumberFormat="1" applyFont="1" applyBorder="1" applyAlignment="1" applyProtection="1">
      <alignment horizontal="right" vertical="center" wrapText="1"/>
    </xf>
    <xf numFmtId="3" fontId="40" fillId="0" borderId="36" xfId="0" applyNumberFormat="1" applyFont="1" applyBorder="1" applyAlignment="1" applyProtection="1">
      <alignment horizontal="right" vertical="center" wrapText="1"/>
    </xf>
    <xf numFmtId="3" fontId="40" fillId="0" borderId="49" xfId="0" applyNumberFormat="1" applyFont="1" applyBorder="1" applyAlignment="1" applyProtection="1">
      <alignment horizontal="right" vertical="center" wrapText="1"/>
    </xf>
    <xf numFmtId="0" fontId="41" fillId="0" borderId="0" xfId="0" applyFont="1" applyAlignment="1">
      <alignment horizontal="center"/>
    </xf>
    <xf numFmtId="0" fontId="40" fillId="0" borderId="63" xfId="9" applyFont="1" applyFill="1" applyBorder="1" applyAlignment="1" applyProtection="1">
      <alignment horizontal="left" vertical="center" wrapText="1"/>
    </xf>
    <xf numFmtId="3" fontId="4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9" applyFont="1" applyFill="1" applyBorder="1" applyAlignment="1" applyProtection="1">
      <alignment horizontal="left" vertical="center" wrapText="1"/>
    </xf>
    <xf numFmtId="3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0" applyFont="1" applyBorder="1" applyAlignment="1">
      <alignment wrapText="1"/>
    </xf>
    <xf numFmtId="3" fontId="40" fillId="0" borderId="0" xfId="0" applyNumberFormat="1" applyFont="1" applyBorder="1" applyAlignment="1" applyProtection="1">
      <alignment horizontal="right" vertical="center" wrapText="1"/>
    </xf>
    <xf numFmtId="0" fontId="41" fillId="0" borderId="43" xfId="0" applyFont="1" applyBorder="1" applyAlignment="1">
      <alignment horizontal="left" indent="1"/>
    </xf>
    <xf numFmtId="0" fontId="40" fillId="0" borderId="0" xfId="0" applyFont="1" applyAlignment="1">
      <alignment horizontal="center"/>
    </xf>
    <xf numFmtId="0" fontId="40" fillId="0" borderId="1" xfId="0" applyFont="1" applyBorder="1" applyAlignment="1">
      <alignment horizontal="center"/>
    </xf>
    <xf numFmtId="14" fontId="40" fillId="0" borderId="39" xfId="0" applyNumberFormat="1" applyFont="1" applyBorder="1" applyAlignment="1">
      <alignment horizontal="center" vertical="center"/>
    </xf>
    <xf numFmtId="0" fontId="41" fillId="0" borderId="5" xfId="0" applyFont="1" applyBorder="1"/>
    <xf numFmtId="0" fontId="41" fillId="0" borderId="18" xfId="0" applyFont="1" applyBorder="1"/>
    <xf numFmtId="0" fontId="41" fillId="0" borderId="27" xfId="0" applyFont="1" applyBorder="1" applyAlignment="1">
      <alignment horizontal="left" indent="1"/>
    </xf>
    <xf numFmtId="170" fontId="4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3" xfId="0" applyFont="1" applyBorder="1" applyAlignment="1" applyProtection="1">
      <alignment horizontal="left" vertical="center" wrapText="1" indent="1"/>
    </xf>
    <xf numFmtId="0" fontId="41" fillId="0" borderId="44" xfId="0" applyFont="1" applyBorder="1" applyAlignment="1">
      <alignment horizontal="left" wrapText="1" indent="1"/>
    </xf>
    <xf numFmtId="0" fontId="41" fillId="0" borderId="21" xfId="0" applyFont="1" applyBorder="1" applyAlignment="1">
      <alignment horizontal="left" indent="1"/>
    </xf>
    <xf numFmtId="0" fontId="41" fillId="0" borderId="1" xfId="0" applyFont="1" applyBorder="1" applyAlignment="1" applyProtection="1">
      <alignment horizontal="left" vertical="center" wrapText="1" indent="1"/>
    </xf>
    <xf numFmtId="0" fontId="0" fillId="0" borderId="0" xfId="0"/>
    <xf numFmtId="0" fontId="4" fillId="0" borderId="0" xfId="0" applyFont="1"/>
    <xf numFmtId="3" fontId="14" fillId="0" borderId="6" xfId="0" applyNumberFormat="1" applyFont="1" applyFill="1" applyBorder="1" applyAlignment="1" applyProtection="1">
      <protection locked="0"/>
    </xf>
    <xf numFmtId="3" fontId="14" fillId="0" borderId="28" xfId="0" applyNumberFormat="1" applyFont="1" applyFill="1" applyBorder="1" applyAlignment="1" applyProtection="1">
      <protection locked="0"/>
    </xf>
    <xf numFmtId="0" fontId="40" fillId="0" borderId="3" xfId="0" applyFont="1" applyBorder="1" applyAlignment="1">
      <alignment horizontal="center"/>
    </xf>
    <xf numFmtId="14" fontId="40" fillId="0" borderId="3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4" fontId="40" fillId="0" borderId="39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1" xfId="0" applyFont="1" applyBorder="1" applyAlignment="1">
      <alignment wrapText="1"/>
    </xf>
    <xf numFmtId="3" fontId="40" fillId="0" borderId="3" xfId="0" applyNumberFormat="1" applyFont="1" applyBorder="1"/>
    <xf numFmtId="3" fontId="40" fillId="0" borderId="38" xfId="0" applyNumberFormat="1" applyFont="1" applyBorder="1"/>
    <xf numFmtId="3" fontId="40" fillId="0" borderId="36" xfId="0" applyNumberFormat="1" applyFont="1" applyBorder="1"/>
    <xf numFmtId="3" fontId="40" fillId="0" borderId="2" xfId="0" applyNumberFormat="1" applyFont="1" applyBorder="1"/>
    <xf numFmtId="3" fontId="4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wrapText="1" indent="1"/>
    </xf>
    <xf numFmtId="3" fontId="41" fillId="0" borderId="8" xfId="0" applyNumberFormat="1" applyFont="1" applyBorder="1"/>
    <xf numFmtId="3" fontId="41" fillId="0" borderId="41" xfId="0" applyNumberFormat="1" applyFont="1" applyBorder="1"/>
    <xf numFmtId="3" fontId="41" fillId="0" borderId="37" xfId="0" applyNumberFormat="1" applyFont="1" applyBorder="1"/>
    <xf numFmtId="3" fontId="41" fillId="0" borderId="7" xfId="0" applyNumberFormat="1" applyFont="1" applyBorder="1"/>
    <xf numFmtId="3" fontId="41" fillId="0" borderId="16" xfId="0" applyNumberFormat="1" applyFont="1" applyBorder="1"/>
    <xf numFmtId="3" fontId="4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wrapText="1" indent="1"/>
    </xf>
    <xf numFmtId="3" fontId="41" fillId="0" borderId="21" xfId="0" applyNumberFormat="1" applyFont="1" applyBorder="1"/>
    <xf numFmtId="3" fontId="41" fillId="0" borderId="42" xfId="0" applyNumberFormat="1" applyFont="1" applyBorder="1"/>
    <xf numFmtId="3" fontId="41" fillId="0" borderId="34" xfId="0" applyNumberFormat="1" applyFont="1" applyBorder="1"/>
    <xf numFmtId="3" fontId="41" fillId="0" borderId="11" xfId="0" applyNumberFormat="1" applyFont="1" applyBorder="1"/>
    <xf numFmtId="3" fontId="41" fillId="0" borderId="34" xfId="0" applyNumberFormat="1" applyFont="1" applyFill="1" applyBorder="1"/>
    <xf numFmtId="0" fontId="41" fillId="0" borderId="43" xfId="0" applyFont="1" applyBorder="1" applyAlignment="1">
      <alignment horizontal="left" wrapText="1" indent="1"/>
    </xf>
    <xf numFmtId="3" fontId="41" fillId="0" borderId="44" xfId="0" applyNumberFormat="1" applyFont="1" applyBorder="1"/>
    <xf numFmtId="3" fontId="41" fillId="0" borderId="45" xfId="0" applyNumberFormat="1" applyFont="1" applyBorder="1"/>
    <xf numFmtId="3" fontId="41" fillId="0" borderId="35" xfId="0" applyNumberFormat="1" applyFont="1" applyBorder="1"/>
    <xf numFmtId="3" fontId="41" fillId="0" borderId="13" xfId="0" applyNumberFormat="1" applyFont="1" applyBorder="1"/>
    <xf numFmtId="3" fontId="41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" xfId="0" applyFont="1" applyBorder="1"/>
    <xf numFmtId="3" fontId="4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5" xfId="0" applyFont="1" applyBorder="1" applyAlignment="1">
      <alignment horizontal="left" indent="1" shrinkToFit="1"/>
    </xf>
    <xf numFmtId="3" fontId="40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 shrinkToFit="1"/>
    </xf>
    <xf numFmtId="3" fontId="4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NumberFormat="1" applyFont="1" applyFill="1" applyBorder="1" applyAlignment="1" applyProtection="1">
      <alignment horizontal="left" indent="1"/>
      <protection locked="0"/>
    </xf>
    <xf numFmtId="0" fontId="41" fillId="0" borderId="27" xfId="0" applyNumberFormat="1" applyFont="1" applyFill="1" applyBorder="1" applyAlignment="1" applyProtection="1">
      <alignment horizontal="left" indent="1"/>
      <protection locked="0"/>
    </xf>
    <xf numFmtId="3" fontId="41" fillId="2" borderId="42" xfId="0" applyNumberFormat="1" applyFont="1" applyFill="1" applyBorder="1"/>
    <xf numFmtId="3" fontId="41" fillId="2" borderId="34" xfId="0" applyNumberFormat="1" applyFont="1" applyFill="1" applyBorder="1"/>
    <xf numFmtId="3" fontId="41" fillId="2" borderId="11" xfId="0" applyNumberFormat="1" applyFont="1" applyFill="1" applyBorder="1"/>
    <xf numFmtId="0" fontId="43" fillId="0" borderId="18" xfId="0" applyFont="1" applyBorder="1" applyAlignment="1">
      <alignment horizontal="left" indent="1"/>
    </xf>
    <xf numFmtId="0" fontId="41" fillId="0" borderId="18" xfId="4" applyFont="1" applyBorder="1" applyAlignment="1" applyProtection="1">
      <alignment horizontal="left" indent="1"/>
    </xf>
    <xf numFmtId="0" fontId="43" fillId="0" borderId="43" xfId="0" applyFont="1" applyBorder="1" applyAlignment="1">
      <alignment horizontal="left" indent="1"/>
    </xf>
    <xf numFmtId="3" fontId="40" fillId="0" borderId="1" xfId="0" applyNumberFormat="1" applyFont="1" applyBorder="1"/>
    <xf numFmtId="3" fontId="40" fillId="0" borderId="32" xfId="0" applyNumberFormat="1" applyFont="1" applyBorder="1"/>
    <xf numFmtId="3" fontId="41" fillId="0" borderId="20" xfId="0" applyNumberFormat="1" applyFont="1" applyBorder="1"/>
    <xf numFmtId="0" fontId="41" fillId="0" borderId="18" xfId="0" applyFont="1" applyBorder="1" applyAlignment="1" applyProtection="1">
      <alignment horizontal="left" vertical="center" wrapText="1" indent="1"/>
    </xf>
    <xf numFmtId="0" fontId="41" fillId="0" borderId="21" xfId="0" applyFont="1" applyBorder="1"/>
    <xf numFmtId="0" fontId="41" fillId="0" borderId="42" xfId="0" applyFont="1" applyBorder="1"/>
    <xf numFmtId="0" fontId="41" fillId="0" borderId="34" xfId="0" applyFont="1" applyBorder="1"/>
    <xf numFmtId="0" fontId="41" fillId="0" borderId="11" xfId="0" applyFont="1" applyBorder="1"/>
    <xf numFmtId="0" fontId="40" fillId="0" borderId="21" xfId="0" applyFont="1" applyBorder="1"/>
    <xf numFmtId="0" fontId="41" fillId="0" borderId="6" xfId="0" applyFont="1" applyBorder="1"/>
    <xf numFmtId="0" fontId="41" fillId="0" borderId="27" xfId="0" applyFont="1" applyBorder="1" applyAlignment="1" applyProtection="1">
      <alignment horizontal="left" vertical="center" wrapText="1" indent="1"/>
    </xf>
    <xf numFmtId="3" fontId="41" fillId="0" borderId="47" xfId="0" applyNumberFormat="1" applyFont="1" applyBorder="1"/>
    <xf numFmtId="3" fontId="41" fillId="0" borderId="48" xfId="0" applyNumberFormat="1" applyFont="1" applyBorder="1"/>
    <xf numFmtId="3" fontId="41" fillId="0" borderId="22" xfId="0" applyNumberFormat="1" applyFont="1" applyBorder="1"/>
    <xf numFmtId="3" fontId="4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0" applyFont="1" applyBorder="1" applyAlignment="1">
      <alignment horizontal="left" indent="1"/>
    </xf>
    <xf numFmtId="3" fontId="4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27" xfId="0" applyFont="1" applyBorder="1" applyAlignment="1">
      <alignment horizontal="left" wrapText="1" indent="1"/>
    </xf>
    <xf numFmtId="3" fontId="41" fillId="0" borderId="10" xfId="0" applyNumberFormat="1" applyFont="1" applyBorder="1"/>
    <xf numFmtId="3" fontId="41" fillId="0" borderId="46" xfId="0" applyNumberFormat="1" applyFont="1" applyBorder="1"/>
    <xf numFmtId="3" fontId="41" fillId="0" borderId="40" xfId="0" applyNumberFormat="1" applyFont="1" applyBorder="1"/>
    <xf numFmtId="3" fontId="41" fillId="0" borderId="25" xfId="0" applyNumberFormat="1" applyFont="1" applyBorder="1"/>
    <xf numFmtId="0" fontId="40" fillId="0" borderId="1" xfId="0" applyFont="1" applyBorder="1" applyAlignment="1" applyProtection="1">
      <alignment horizontal="left" vertical="center" wrapText="1"/>
    </xf>
    <xf numFmtId="0" fontId="41" fillId="0" borderId="5" xfId="0" applyFont="1" applyBorder="1" applyAlignment="1" applyProtection="1">
      <alignment horizontal="left" vertical="center" wrapText="1" indent="1"/>
    </xf>
    <xf numFmtId="0" fontId="41" fillId="0" borderId="41" xfId="0" applyFont="1" applyBorder="1"/>
    <xf numFmtId="0" fontId="41" fillId="0" borderId="37" xfId="0" applyFont="1" applyBorder="1"/>
    <xf numFmtId="0" fontId="41" fillId="0" borderId="7" xfId="0" applyFont="1" applyBorder="1"/>
    <xf numFmtId="0" fontId="41" fillId="0" borderId="8" xfId="0" applyFont="1" applyBorder="1"/>
    <xf numFmtId="0" fontId="40" fillId="0" borderId="8" xfId="0" applyFont="1" applyBorder="1"/>
    <xf numFmtId="0" fontId="41" fillId="0" borderId="26" xfId="0" applyFont="1" applyBorder="1"/>
    <xf numFmtId="0" fontId="41" fillId="0" borderId="21" xfId="0" applyFont="1" applyBorder="1" applyAlignment="1" applyProtection="1">
      <alignment horizontal="left" vertical="center" wrapText="1" indent="1"/>
    </xf>
    <xf numFmtId="3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3" xfId="0" applyFont="1" applyBorder="1" applyAlignment="1" applyProtection="1">
      <alignment horizontal="left" vertical="center" wrapText="1"/>
    </xf>
    <xf numFmtId="3" fontId="40" fillId="0" borderId="50" xfId="0" applyNumberFormat="1" applyFont="1" applyBorder="1"/>
    <xf numFmtId="3" fontId="40" fillId="0" borderId="51" xfId="0" applyNumberFormat="1" applyFont="1" applyBorder="1"/>
    <xf numFmtId="3" fontId="40" fillId="0" borderId="52" xfId="0" applyNumberFormat="1" applyFont="1" applyBorder="1"/>
    <xf numFmtId="0" fontId="41" fillId="0" borderId="3" xfId="0" applyFont="1" applyBorder="1" applyAlignment="1" applyProtection="1">
      <alignment horizontal="left" vertical="center" wrapText="1" indent="1"/>
    </xf>
    <xf numFmtId="3" fontId="41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 applyAlignment="1">
      <alignment horizontal="right"/>
    </xf>
    <xf numFmtId="3" fontId="41" fillId="0" borderId="2" xfId="0" applyNumberFormat="1" applyFont="1" applyBorder="1" applyAlignment="1">
      <alignment horizontal="right"/>
    </xf>
    <xf numFmtId="3" fontId="41" fillId="0" borderId="3" xfId="0" applyNumberFormat="1" applyFont="1" applyBorder="1" applyAlignment="1">
      <alignment horizontal="right"/>
    </xf>
    <xf numFmtId="3" fontId="40" fillId="0" borderId="3" xfId="0" applyNumberFormat="1" applyFont="1" applyBorder="1" applyAlignment="1" applyProtection="1">
      <alignment horizontal="right" vertical="center" wrapText="1"/>
    </xf>
    <xf numFmtId="3" fontId="41" fillId="0" borderId="32" xfId="0" applyNumberFormat="1" applyFont="1" applyBorder="1"/>
    <xf numFmtId="3" fontId="41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</xf>
    <xf numFmtId="3" fontId="40" fillId="0" borderId="32" xfId="0" applyNumberFormat="1" applyFont="1" applyBorder="1" applyAlignment="1" applyProtection="1">
      <alignment horizontal="right" vertical="center" wrapText="1"/>
    </xf>
    <xf numFmtId="3" fontId="40" fillId="0" borderId="2" xfId="0" applyNumberFormat="1" applyFont="1" applyBorder="1" applyAlignment="1" applyProtection="1">
      <alignment horizontal="right" vertical="center" wrapText="1"/>
    </xf>
    <xf numFmtId="3" fontId="40" fillId="0" borderId="1" xfId="0" applyNumberFormat="1" applyFont="1" applyBorder="1" applyAlignment="1" applyProtection="1">
      <alignment horizontal="right" vertical="center" wrapText="1"/>
    </xf>
    <xf numFmtId="3" fontId="40" fillId="0" borderId="36" xfId="0" applyNumberFormat="1" applyFont="1" applyBorder="1" applyAlignment="1" applyProtection="1">
      <alignment horizontal="right" vertical="center" wrapText="1"/>
    </xf>
    <xf numFmtId="3" fontId="40" fillId="0" borderId="49" xfId="0" applyNumberFormat="1" applyFont="1" applyBorder="1" applyAlignment="1" applyProtection="1">
      <alignment horizontal="right" vertical="center" wrapText="1"/>
    </xf>
    <xf numFmtId="0" fontId="41" fillId="0" borderId="0" xfId="0" applyFont="1" applyAlignment="1">
      <alignment horizontal="center"/>
    </xf>
    <xf numFmtId="0" fontId="46" fillId="0" borderId="0" xfId="0" applyFont="1"/>
    <xf numFmtId="0" fontId="46" fillId="0" borderId="34" xfId="0" applyFont="1" applyBorder="1" applyAlignment="1">
      <alignment horizontal="center"/>
    </xf>
    <xf numFmtId="3" fontId="14" fillId="0" borderId="11" xfId="0" applyNumberFormat="1" applyFont="1" applyFill="1" applyBorder="1" applyAlignment="1" applyProtection="1">
      <protection locked="0"/>
    </xf>
    <xf numFmtId="0" fontId="40" fillId="0" borderId="63" xfId="9" applyFont="1" applyFill="1" applyBorder="1" applyAlignment="1" applyProtection="1">
      <alignment horizontal="left" vertical="center" wrapText="1"/>
    </xf>
    <xf numFmtId="3" fontId="4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9" applyFont="1" applyFill="1" applyBorder="1" applyAlignment="1" applyProtection="1">
      <alignment horizontal="left" vertical="center" wrapText="1"/>
    </xf>
    <xf numFmtId="3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</xf>
    <xf numFmtId="3" fontId="40" fillId="0" borderId="0" xfId="0" applyNumberFormat="1" applyFont="1" applyBorder="1" applyAlignment="1" applyProtection="1">
      <alignment horizontal="right" vertical="center" wrapText="1"/>
    </xf>
    <xf numFmtId="0" fontId="41" fillId="0" borderId="43" xfId="0" applyFont="1" applyBorder="1" applyAlignment="1">
      <alignment horizontal="left" indent="1"/>
    </xf>
    <xf numFmtId="3" fontId="40" fillId="0" borderId="15" xfId="0" applyNumberFormat="1" applyFont="1" applyBorder="1"/>
    <xf numFmtId="0" fontId="40" fillId="0" borderId="5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14" fontId="40" fillId="0" borderId="39" xfId="0" applyNumberFormat="1" applyFont="1" applyBorder="1" applyAlignment="1">
      <alignment horizontal="center" vertical="center"/>
    </xf>
    <xf numFmtId="3" fontId="14" fillId="0" borderId="25" xfId="0" applyNumberFormat="1" applyFont="1" applyFill="1" applyBorder="1" applyAlignment="1" applyProtection="1">
      <protection locked="0"/>
    </xf>
    <xf numFmtId="3" fontId="46" fillId="0" borderId="34" xfId="0" applyNumberFormat="1" applyFont="1" applyBorder="1" applyAlignment="1">
      <alignment vertical="center"/>
    </xf>
    <xf numFmtId="0" fontId="41" fillId="0" borderId="5" xfId="0" applyFont="1" applyBorder="1"/>
    <xf numFmtId="0" fontId="41" fillId="0" borderId="18" xfId="0" applyFont="1" applyBorder="1"/>
    <xf numFmtId="0" fontId="41" fillId="0" borderId="27" xfId="0" applyFont="1" applyBorder="1" applyAlignment="1">
      <alignment horizontal="left" indent="1"/>
    </xf>
    <xf numFmtId="170" fontId="4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3" xfId="0" applyFont="1" applyBorder="1" applyAlignment="1" applyProtection="1">
      <alignment horizontal="left" vertical="center" wrapText="1" indent="1"/>
    </xf>
    <xf numFmtId="0" fontId="41" fillId="0" borderId="44" xfId="0" applyFont="1" applyBorder="1" applyAlignment="1">
      <alignment horizontal="left" wrapText="1" indent="1"/>
    </xf>
    <xf numFmtId="0" fontId="41" fillId="0" borderId="21" xfId="0" applyFont="1" applyBorder="1" applyAlignment="1">
      <alignment horizontal="left" indent="1"/>
    </xf>
    <xf numFmtId="0" fontId="41" fillId="0" borderId="1" xfId="0" applyFont="1" applyBorder="1" applyAlignment="1" applyProtection="1">
      <alignment horizontal="left" vertical="center" wrapText="1" indent="1"/>
    </xf>
    <xf numFmtId="3" fontId="14" fillId="0" borderId="34" xfId="0" applyNumberFormat="1" applyFont="1" applyBorder="1" applyAlignment="1">
      <alignment wrapText="1"/>
    </xf>
    <xf numFmtId="3" fontId="33" fillId="0" borderId="0" xfId="0" applyNumberFormat="1" applyFont="1" applyFill="1" applyBorder="1" applyAlignment="1" applyProtection="1">
      <alignment horizontal="left"/>
      <protection locked="0"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3" fontId="46" fillId="0" borderId="6" xfId="1" applyNumberFormat="1" applyFont="1" applyBorder="1" applyAlignment="1">
      <alignment horizontal="right"/>
    </xf>
    <xf numFmtId="3" fontId="29" fillId="0" borderId="39" xfId="0" applyNumberFormat="1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 wrapText="1"/>
    </xf>
    <xf numFmtId="0" fontId="4" fillId="3" borderId="0" xfId="0" applyFont="1" applyFill="1"/>
    <xf numFmtId="3" fontId="33" fillId="3" borderId="0" xfId="0" applyNumberFormat="1" applyFont="1" applyFill="1" applyBorder="1" applyAlignment="1" applyProtection="1">
      <protection locked="0"/>
    </xf>
    <xf numFmtId="3" fontId="33" fillId="3" borderId="0" xfId="0" applyNumberFormat="1" applyFont="1" applyFill="1" applyAlignment="1">
      <alignment horizontal="right"/>
    </xf>
    <xf numFmtId="3" fontId="29" fillId="3" borderId="38" xfId="0" applyNumberFormat="1" applyFont="1" applyFill="1" applyBorder="1" applyAlignment="1">
      <alignment horizontal="center"/>
    </xf>
    <xf numFmtId="3" fontId="29" fillId="3" borderId="32" xfId="0" applyNumberFormat="1" applyFont="1" applyFill="1" applyBorder="1" applyAlignment="1">
      <alignment horizontal="center"/>
    </xf>
    <xf numFmtId="3" fontId="29" fillId="3" borderId="36" xfId="0" applyNumberFormat="1" applyFont="1" applyFill="1" applyBorder="1" applyAlignment="1">
      <alignment horizontal="center"/>
    </xf>
    <xf numFmtId="3" fontId="29" fillId="3" borderId="15" xfId="0" applyNumberFormat="1" applyFont="1" applyFill="1" applyBorder="1" applyAlignment="1">
      <alignment horizontal="center"/>
    </xf>
    <xf numFmtId="3" fontId="29" fillId="3" borderId="47" xfId="0" applyNumberFormat="1" applyFont="1" applyFill="1" applyBorder="1" applyAlignment="1">
      <alignment horizontal="center"/>
    </xf>
    <xf numFmtId="3" fontId="29" fillId="3" borderId="31" xfId="0" applyNumberFormat="1" applyFont="1" applyFill="1" applyBorder="1" applyAlignment="1">
      <alignment horizontal="center"/>
    </xf>
    <xf numFmtId="3" fontId="29" fillId="3" borderId="48" xfId="0" applyNumberFormat="1" applyFont="1" applyFill="1" applyBorder="1" applyAlignment="1">
      <alignment horizontal="center"/>
    </xf>
    <xf numFmtId="3" fontId="29" fillId="3" borderId="57" xfId="0" applyNumberFormat="1" applyFont="1" applyFill="1" applyBorder="1" applyAlignment="1">
      <alignment horizontal="center"/>
    </xf>
    <xf numFmtId="3" fontId="40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59" xfId="0" applyNumberFormat="1" applyFont="1" applyBorder="1"/>
    <xf numFmtId="3" fontId="40" fillId="0" borderId="58" xfId="0" applyNumberFormat="1" applyFont="1" applyBorder="1"/>
    <xf numFmtId="3" fontId="40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39" xfId="0" applyNumberFormat="1" applyFont="1" applyBorder="1"/>
    <xf numFmtId="3" fontId="41" fillId="0" borderId="39" xfId="0" applyNumberFormat="1" applyFont="1" applyBorder="1"/>
    <xf numFmtId="3" fontId="37" fillId="0" borderId="51" xfId="0" applyNumberFormat="1" applyFont="1" applyFill="1" applyBorder="1" applyAlignment="1" applyProtection="1">
      <alignment wrapText="1"/>
      <protection locked="0"/>
    </xf>
    <xf numFmtId="3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0" applyFont="1" applyBorder="1" applyAlignment="1" applyProtection="1">
      <alignment horizontal="left" wrapText="1"/>
    </xf>
    <xf numFmtId="0" fontId="37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37" fillId="0" borderId="3" xfId="0" applyFont="1" applyBorder="1" applyAlignment="1">
      <alignment horizontal="left" wrapText="1"/>
    </xf>
    <xf numFmtId="3" fontId="34" fillId="0" borderId="36" xfId="0" applyNumberFormat="1" applyFont="1" applyBorder="1"/>
    <xf numFmtId="0" fontId="14" fillId="0" borderId="36" xfId="0" applyFont="1" applyBorder="1"/>
    <xf numFmtId="3" fontId="14" fillId="0" borderId="36" xfId="0" applyNumberFormat="1" applyFont="1" applyBorder="1"/>
    <xf numFmtId="3" fontId="34" fillId="0" borderId="32" xfId="0" applyNumberFormat="1" applyFont="1" applyBorder="1"/>
    <xf numFmtId="0" fontId="14" fillId="0" borderId="32" xfId="0" applyFont="1" applyBorder="1"/>
    <xf numFmtId="3" fontId="14" fillId="0" borderId="32" xfId="0" applyNumberFormat="1" applyFont="1" applyBorder="1"/>
    <xf numFmtId="3" fontId="34" fillId="0" borderId="38" xfId="0" applyNumberFormat="1" applyFont="1" applyBorder="1"/>
    <xf numFmtId="0" fontId="14" fillId="0" borderId="38" xfId="0" applyFont="1" applyBorder="1"/>
    <xf numFmtId="0" fontId="3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4" fillId="0" borderId="4" xfId="0" applyFont="1" applyFill="1" applyBorder="1" applyAlignment="1">
      <alignment vertical="center" wrapText="1"/>
    </xf>
    <xf numFmtId="3" fontId="14" fillId="0" borderId="38" xfId="0" applyNumberFormat="1" applyFont="1" applyBorder="1"/>
    <xf numFmtId="0" fontId="1" fillId="0" borderId="0" xfId="0" applyFont="1" applyAlignment="1">
      <alignment horizontal="center" vertical="center"/>
    </xf>
    <xf numFmtId="3" fontId="1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 vertical="center"/>
    </xf>
    <xf numFmtId="3" fontId="35" fillId="0" borderId="25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4" fillId="3" borderId="34" xfId="0" applyNumberFormat="1" applyFont="1" applyFill="1" applyBorder="1" applyAlignment="1">
      <alignment horizontal="left"/>
    </xf>
    <xf numFmtId="3" fontId="14" fillId="3" borderId="11" xfId="0" applyNumberFormat="1" applyFont="1" applyFill="1" applyBorder="1" applyAlignment="1" applyProtection="1">
      <protection locked="0"/>
    </xf>
    <xf numFmtId="3" fontId="14" fillId="3" borderId="6" xfId="0" applyNumberFormat="1" applyFont="1" applyFill="1" applyBorder="1" applyAlignment="1" applyProtection="1">
      <protection locked="0"/>
    </xf>
    <xf numFmtId="49" fontId="62" fillId="4" borderId="0" xfId="0" applyNumberFormat="1" applyFont="1" applyFill="1" applyBorder="1" applyAlignment="1">
      <alignment horizontal="center" wrapText="1"/>
    </xf>
    <xf numFmtId="3" fontId="46" fillId="0" borderId="37" xfId="0" applyNumberFormat="1" applyFont="1" applyBorder="1" applyAlignment="1">
      <alignment horizontal="center" vertical="center"/>
    </xf>
    <xf numFmtId="14" fontId="48" fillId="0" borderId="26" xfId="0" applyNumberFormat="1" applyFont="1" applyBorder="1" applyAlignment="1">
      <alignment horizontal="center" vertical="center"/>
    </xf>
    <xf numFmtId="3" fontId="48" fillId="0" borderId="8" xfId="0" applyNumberFormat="1" applyFont="1" applyBorder="1" applyAlignment="1">
      <alignment vertical="center"/>
    </xf>
    <xf numFmtId="3" fontId="46" fillId="0" borderId="41" xfId="1" applyNumberFormat="1" applyFont="1" applyBorder="1" applyAlignment="1">
      <alignment vertical="center"/>
    </xf>
    <xf numFmtId="3" fontId="46" fillId="0" borderId="37" xfId="1" applyNumberFormat="1" applyFont="1" applyBorder="1" applyAlignment="1">
      <alignment vertical="center"/>
    </xf>
    <xf numFmtId="3" fontId="46" fillId="0" borderId="7" xfId="1" applyNumberFormat="1" applyFont="1" applyBorder="1" applyAlignment="1">
      <alignment vertical="center"/>
    </xf>
    <xf numFmtId="3" fontId="48" fillId="0" borderId="37" xfId="1" applyNumberFormat="1" applyFont="1" applyBorder="1" applyAlignment="1">
      <alignment vertical="center"/>
    </xf>
    <xf numFmtId="3" fontId="48" fillId="0" borderId="7" xfId="1" applyNumberFormat="1" applyFont="1" applyBorder="1" applyAlignment="1">
      <alignment vertical="center"/>
    </xf>
    <xf numFmtId="3" fontId="46" fillId="0" borderId="62" xfId="1" applyNumberFormat="1" applyFont="1" applyBorder="1" applyAlignment="1">
      <alignment vertical="center"/>
    </xf>
    <xf numFmtId="3" fontId="48" fillId="0" borderId="8" xfId="1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3" fontId="13" fillId="0" borderId="18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0" fontId="13" fillId="0" borderId="44" xfId="0" applyFont="1" applyBorder="1" applyAlignment="1">
      <alignment horizontal="left" vertical="center" wrapText="1"/>
    </xf>
    <xf numFmtId="3" fontId="13" fillId="0" borderId="4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1" xfId="0" applyFont="1" applyBorder="1" applyAlignment="1">
      <alignment horizontal="left" vertical="center" wrapText="1"/>
    </xf>
    <xf numFmtId="3" fontId="37" fillId="0" borderId="18" xfId="0" applyNumberFormat="1" applyFont="1" applyBorder="1" applyAlignment="1">
      <alignment vertical="center"/>
    </xf>
    <xf numFmtId="3" fontId="37" fillId="0" borderId="34" xfId="0" applyNumberFormat="1" applyFont="1" applyBorder="1" applyAlignment="1">
      <alignment vertical="center"/>
    </xf>
    <xf numFmtId="3" fontId="37" fillId="0" borderId="6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37" fillId="0" borderId="63" xfId="0" applyNumberFormat="1" applyFont="1" applyBorder="1" applyAlignment="1">
      <alignment horizontal="right" vertical="center" wrapText="1"/>
    </xf>
    <xf numFmtId="3" fontId="37" fillId="0" borderId="33" xfId="0" applyNumberFormat="1" applyFont="1" applyBorder="1" applyAlignment="1">
      <alignment horizontal="right" vertical="center" wrapText="1"/>
    </xf>
    <xf numFmtId="3" fontId="37" fillId="0" borderId="64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34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3" fontId="13" fillId="0" borderId="5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0" fontId="13" fillId="0" borderId="43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 wrapText="1"/>
    </xf>
    <xf numFmtId="3" fontId="29" fillId="0" borderId="39" xfId="0" applyNumberFormat="1" applyFont="1" applyBorder="1" applyAlignment="1">
      <alignment horizontal="right" vertical="center"/>
    </xf>
    <xf numFmtId="3" fontId="29" fillId="0" borderId="47" xfId="0" applyNumberFormat="1" applyFont="1" applyBorder="1" applyAlignment="1">
      <alignment horizontal="right" vertical="center"/>
    </xf>
    <xf numFmtId="3" fontId="29" fillId="0" borderId="31" xfId="0" applyNumberFormat="1" applyFont="1" applyBorder="1" applyAlignment="1">
      <alignment horizontal="right" vertical="center"/>
    </xf>
    <xf numFmtId="3" fontId="29" fillId="0" borderId="48" xfId="0" applyNumberFormat="1" applyFont="1" applyBorder="1" applyAlignment="1">
      <alignment horizontal="right" vertical="center"/>
    </xf>
    <xf numFmtId="3" fontId="29" fillId="0" borderId="57" xfId="0" applyNumberFormat="1" applyFont="1" applyBorder="1" applyAlignment="1">
      <alignment horizontal="right" vertical="center"/>
    </xf>
    <xf numFmtId="3" fontId="29" fillId="3" borderId="39" xfId="0" applyNumberFormat="1" applyFont="1" applyFill="1" applyBorder="1" applyAlignment="1">
      <alignment horizontal="right" vertical="center"/>
    </xf>
    <xf numFmtId="3" fontId="29" fillId="3" borderId="47" xfId="0" applyNumberFormat="1" applyFont="1" applyFill="1" applyBorder="1" applyAlignment="1">
      <alignment horizontal="right" vertical="center"/>
    </xf>
    <xf numFmtId="3" fontId="29" fillId="3" borderId="31" xfId="0" applyNumberFormat="1" applyFont="1" applyFill="1" applyBorder="1" applyAlignment="1">
      <alignment horizontal="right" vertical="center"/>
    </xf>
    <xf numFmtId="3" fontId="29" fillId="3" borderId="48" xfId="0" applyNumberFormat="1" applyFont="1" applyFill="1" applyBorder="1" applyAlignment="1">
      <alignment horizontal="right" vertical="center"/>
    </xf>
    <xf numFmtId="3" fontId="29" fillId="3" borderId="57" xfId="0" applyNumberFormat="1" applyFont="1" applyFill="1" applyBorder="1" applyAlignment="1">
      <alignment horizontal="right" vertical="center"/>
    </xf>
    <xf numFmtId="0" fontId="33" fillId="0" borderId="9" xfId="0" applyFont="1" applyBorder="1" applyAlignment="1">
      <alignment horizontal="left" vertical="center"/>
    </xf>
    <xf numFmtId="0" fontId="33" fillId="0" borderId="37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62" xfId="0" applyFont="1" applyBorder="1" applyAlignment="1">
      <alignment horizontal="left" vertical="center" wrapText="1"/>
    </xf>
    <xf numFmtId="3" fontId="33" fillId="0" borderId="20" xfId="0" applyNumberFormat="1" applyFont="1" applyBorder="1" applyAlignment="1">
      <alignment horizontal="right" vertical="center"/>
    </xf>
    <xf numFmtId="3" fontId="33" fillId="0" borderId="71" xfId="0" applyNumberFormat="1" applyFont="1" applyBorder="1" applyAlignment="1">
      <alignment horizontal="right" vertical="center"/>
    </xf>
    <xf numFmtId="3" fontId="33" fillId="0" borderId="74" xfId="0" applyNumberFormat="1" applyFont="1" applyBorder="1" applyAlignment="1">
      <alignment horizontal="right" vertical="center"/>
    </xf>
    <xf numFmtId="3" fontId="33" fillId="0" borderId="33" xfId="0" applyNumberFormat="1" applyFont="1" applyBorder="1" applyAlignment="1">
      <alignment horizontal="right" vertical="center"/>
    </xf>
    <xf numFmtId="3" fontId="33" fillId="0" borderId="29" xfId="0" applyNumberFormat="1" applyFont="1" applyBorder="1" applyAlignment="1">
      <alignment horizontal="right" vertical="center"/>
    </xf>
    <xf numFmtId="3" fontId="33" fillId="3" borderId="20" xfId="0" applyNumberFormat="1" applyFont="1" applyFill="1" applyBorder="1" applyAlignment="1">
      <alignment horizontal="right" vertical="center"/>
    </xf>
    <xf numFmtId="3" fontId="33" fillId="3" borderId="71" xfId="0" applyNumberFormat="1" applyFont="1" applyFill="1" applyBorder="1" applyAlignment="1">
      <alignment horizontal="right" vertical="center"/>
    </xf>
    <xf numFmtId="3" fontId="33" fillId="3" borderId="74" xfId="0" applyNumberFormat="1" applyFont="1" applyFill="1" applyBorder="1" applyAlignment="1">
      <alignment horizontal="right" vertical="center"/>
    </xf>
    <xf numFmtId="3" fontId="33" fillId="3" borderId="33" xfId="0" applyNumberFormat="1" applyFont="1" applyFill="1" applyBorder="1" applyAlignment="1">
      <alignment horizontal="right" vertical="center"/>
    </xf>
    <xf numFmtId="3" fontId="33" fillId="3" borderId="2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3" fillId="0" borderId="10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61" xfId="0" applyFont="1" applyBorder="1" applyAlignment="1">
      <alignment horizontal="left" vertical="center" wrapText="1"/>
    </xf>
    <xf numFmtId="3" fontId="33" fillId="0" borderId="21" xfId="0" applyNumberFormat="1" applyFont="1" applyBorder="1" applyAlignment="1">
      <alignment horizontal="right" vertical="center"/>
    </xf>
    <xf numFmtId="3" fontId="33" fillId="0" borderId="0" xfId="0" applyNumberFormat="1" applyFont="1" applyAlignment="1">
      <alignment vertical="center"/>
    </xf>
    <xf numFmtId="3" fontId="33" fillId="0" borderId="6" xfId="0" applyNumberFormat="1" applyFont="1" applyBorder="1" applyAlignment="1">
      <alignment horizontal="right" vertical="center"/>
    </xf>
    <xf numFmtId="3" fontId="33" fillId="3" borderId="21" xfId="0" applyNumberFormat="1" applyFont="1" applyFill="1" applyBorder="1" applyAlignment="1">
      <alignment horizontal="right" vertical="center"/>
    </xf>
    <xf numFmtId="3" fontId="33" fillId="3" borderId="0" xfId="0" applyNumberFormat="1" applyFont="1" applyFill="1" applyAlignment="1">
      <alignment vertical="center"/>
    </xf>
    <xf numFmtId="3" fontId="33" fillId="3" borderId="34" xfId="0" applyNumberFormat="1" applyFont="1" applyFill="1" applyBorder="1" applyAlignment="1">
      <alignment horizontal="right" vertical="center"/>
    </xf>
    <xf numFmtId="3" fontId="33" fillId="3" borderId="61" xfId="0" applyNumberFormat="1" applyFont="1" applyFill="1" applyBorder="1" applyAlignment="1">
      <alignment horizontal="right" vertical="center"/>
    </xf>
    <xf numFmtId="3" fontId="33" fillId="3" borderId="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33" fillId="0" borderId="42" xfId="0" applyNumberFormat="1" applyFont="1" applyBorder="1" applyAlignment="1">
      <alignment horizontal="right" vertical="center"/>
    </xf>
    <xf numFmtId="3" fontId="33" fillId="3" borderId="42" xfId="0" applyNumberFormat="1" applyFont="1" applyFill="1" applyBorder="1" applyAlignment="1">
      <alignment horizontal="right" vertical="center"/>
    </xf>
    <xf numFmtId="0" fontId="33" fillId="0" borderId="9" xfId="0" applyFont="1" applyFill="1" applyBorder="1" applyAlignment="1" applyProtection="1">
      <alignment horizontal="left" vertical="center"/>
    </xf>
    <xf numFmtId="0" fontId="33" fillId="0" borderId="34" xfId="0" applyFont="1" applyFill="1" applyBorder="1" applyAlignment="1" applyProtection="1">
      <alignment horizontal="left" vertical="center"/>
    </xf>
    <xf numFmtId="49" fontId="33" fillId="0" borderId="69" xfId="0" applyNumberFormat="1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54" xfId="0" applyFont="1" applyFill="1" applyBorder="1" applyAlignment="1" applyProtection="1">
      <alignment horizontal="left" vertical="center"/>
    </xf>
    <xf numFmtId="0" fontId="33" fillId="0" borderId="54" xfId="0" applyFont="1" applyBorder="1" applyAlignment="1">
      <alignment horizontal="left" vertical="center"/>
    </xf>
    <xf numFmtId="49" fontId="33" fillId="0" borderId="76" xfId="0" applyNumberFormat="1" applyFont="1" applyFill="1" applyBorder="1" applyAlignment="1" applyProtection="1">
      <alignment horizontal="left" vertical="center"/>
    </xf>
    <xf numFmtId="0" fontId="33" fillId="0" borderId="77" xfId="0" applyFont="1" applyBorder="1" applyAlignment="1">
      <alignment horizontal="left" vertical="center" wrapText="1"/>
    </xf>
    <xf numFmtId="3" fontId="33" fillId="0" borderId="47" xfId="0" applyNumberFormat="1" applyFont="1" applyBorder="1" applyAlignment="1">
      <alignment horizontal="right" vertical="center"/>
    </xf>
    <xf numFmtId="3" fontId="33" fillId="0" borderId="31" xfId="0" applyNumberFormat="1" applyFont="1" applyBorder="1" applyAlignment="1">
      <alignment horizontal="right" vertical="center"/>
    </xf>
    <xf numFmtId="3" fontId="33" fillId="0" borderId="48" xfId="0" applyNumberFormat="1" applyFont="1" applyBorder="1" applyAlignment="1">
      <alignment horizontal="right" vertical="center"/>
    </xf>
    <xf numFmtId="3" fontId="33" fillId="0" borderId="57" xfId="0" applyNumberFormat="1" applyFont="1" applyBorder="1" applyAlignment="1">
      <alignment horizontal="right" vertical="center"/>
    </xf>
    <xf numFmtId="3" fontId="33" fillId="3" borderId="47" xfId="0" applyNumberFormat="1" applyFont="1" applyFill="1" applyBorder="1" applyAlignment="1">
      <alignment horizontal="right" vertical="center"/>
    </xf>
    <xf numFmtId="3" fontId="33" fillId="3" borderId="31" xfId="0" applyNumberFormat="1" applyFont="1" applyFill="1" applyBorder="1" applyAlignment="1">
      <alignment horizontal="right" vertical="center"/>
    </xf>
    <xf numFmtId="3" fontId="33" fillId="3" borderId="48" xfId="0" applyNumberFormat="1" applyFont="1" applyFill="1" applyBorder="1" applyAlignment="1">
      <alignment horizontal="right" vertical="center"/>
    </xf>
    <xf numFmtId="3" fontId="33" fillId="3" borderId="57" xfId="0" applyNumberFormat="1" applyFont="1" applyFill="1" applyBorder="1" applyAlignment="1">
      <alignment horizontal="right" vertical="center"/>
    </xf>
    <xf numFmtId="0" fontId="29" fillId="0" borderId="4" xfId="0" applyFont="1" applyFill="1" applyBorder="1" applyAlignment="1" applyProtection="1">
      <alignment horizontal="left" vertical="center"/>
    </xf>
    <xf numFmtId="0" fontId="29" fillId="0" borderId="31" xfId="0" applyFont="1" applyFill="1" applyBorder="1" applyAlignment="1" applyProtection="1">
      <alignment horizontal="left" vertical="center"/>
    </xf>
    <xf numFmtId="49" fontId="29" fillId="0" borderId="36" xfId="0" applyNumberFormat="1" applyFont="1" applyFill="1" applyBorder="1" applyAlignment="1" applyProtection="1">
      <alignment horizontal="left" vertical="center"/>
    </xf>
    <xf numFmtId="49" fontId="29" fillId="0" borderId="15" xfId="0" applyNumberFormat="1" applyFont="1" applyFill="1" applyBorder="1" applyAlignment="1" applyProtection="1">
      <alignment horizontal="left" vertical="center"/>
    </xf>
    <xf numFmtId="0" fontId="29" fillId="0" borderId="32" xfId="0" applyFont="1" applyBorder="1" applyAlignment="1">
      <alignment horizontal="left" vertical="center" wrapText="1"/>
    </xf>
    <xf numFmtId="3" fontId="29" fillId="0" borderId="3" xfId="0" applyNumberFormat="1" applyFont="1" applyBorder="1" applyAlignment="1">
      <alignment horizontal="right" vertical="center"/>
    </xf>
    <xf numFmtId="3" fontId="29" fillId="3" borderId="3" xfId="0" applyNumberFormat="1" applyFont="1" applyFill="1" applyBorder="1" applyAlignment="1">
      <alignment horizontal="right" vertical="center"/>
    </xf>
    <xf numFmtId="0" fontId="33" fillId="0" borderId="19" xfId="0" applyFont="1" applyFill="1" applyBorder="1" applyAlignment="1" applyProtection="1">
      <alignment horizontal="left" vertical="center"/>
    </xf>
    <xf numFmtId="0" fontId="33" fillId="0" borderId="33" xfId="0" applyFont="1" applyFill="1" applyBorder="1" applyAlignment="1" applyProtection="1">
      <alignment horizontal="left" vertical="center"/>
    </xf>
    <xf numFmtId="49" fontId="33" fillId="0" borderId="33" xfId="0" applyNumberFormat="1" applyFont="1" applyFill="1" applyBorder="1" applyAlignment="1" applyProtection="1">
      <alignment horizontal="left" vertical="center"/>
    </xf>
    <xf numFmtId="49" fontId="33" fillId="0" borderId="29" xfId="0" applyNumberFormat="1" applyFont="1" applyFill="1" applyBorder="1" applyAlignment="1" applyProtection="1">
      <alignment horizontal="left" vertical="center"/>
    </xf>
    <xf numFmtId="0" fontId="33" fillId="0" borderId="74" xfId="0" applyFont="1" applyBorder="1" applyAlignment="1">
      <alignment horizontal="left" vertical="center" wrapText="1"/>
    </xf>
    <xf numFmtId="0" fontId="33" fillId="0" borderId="10" xfId="0" applyFont="1" applyFill="1" applyBorder="1" applyAlignment="1" applyProtection="1">
      <alignment horizontal="left" vertical="center"/>
    </xf>
    <xf numFmtId="49" fontId="33" fillId="0" borderId="34" xfId="0" applyNumberFormat="1" applyFont="1" applyFill="1" applyBorder="1" applyAlignment="1" applyProtection="1">
      <alignment horizontal="left" vertical="center"/>
    </xf>
    <xf numFmtId="49" fontId="33" fillId="0" borderId="6" xfId="0" applyNumberFormat="1" applyFont="1" applyFill="1" applyBorder="1" applyAlignment="1" applyProtection="1">
      <alignment horizontal="left" vertical="center"/>
    </xf>
    <xf numFmtId="0" fontId="33" fillId="0" borderId="56" xfId="0" applyFont="1" applyFill="1" applyBorder="1" applyAlignment="1" applyProtection="1">
      <alignment horizontal="left" vertical="center"/>
    </xf>
    <xf numFmtId="49" fontId="33" fillId="0" borderId="54" xfId="0" applyNumberFormat="1" applyFont="1" applyFill="1" applyBorder="1" applyAlignment="1" applyProtection="1">
      <alignment horizontal="left" vertical="center"/>
    </xf>
    <xf numFmtId="49" fontId="33" fillId="0" borderId="55" xfId="0" applyNumberFormat="1" applyFont="1" applyFill="1" applyBorder="1" applyAlignment="1" applyProtection="1">
      <alignment horizontal="left" vertical="center"/>
    </xf>
    <xf numFmtId="0" fontId="33" fillId="0" borderId="78" xfId="0" applyFont="1" applyBorder="1" applyAlignment="1">
      <alignment horizontal="left" vertical="center" wrapText="1"/>
    </xf>
    <xf numFmtId="3" fontId="33" fillId="0" borderId="16" xfId="0" applyNumberFormat="1" applyFont="1" applyBorder="1" applyAlignment="1">
      <alignment horizontal="right" vertical="center"/>
    </xf>
    <xf numFmtId="3" fontId="33" fillId="3" borderId="16" xfId="0" applyNumberFormat="1" applyFont="1" applyFill="1" applyBorder="1" applyAlignment="1">
      <alignment horizontal="right" vertical="center"/>
    </xf>
    <xf numFmtId="0" fontId="29" fillId="0" borderId="38" xfId="0" applyFont="1" applyFill="1" applyBorder="1" applyAlignment="1" applyProtection="1">
      <alignment horizontal="left" vertical="center"/>
    </xf>
    <xf numFmtId="49" fontId="29" fillId="0" borderId="38" xfId="0" applyNumberFormat="1" applyFont="1" applyFill="1" applyBorder="1" applyAlignment="1" applyProtection="1">
      <alignment horizontal="left" vertical="center"/>
    </xf>
    <xf numFmtId="49" fontId="29" fillId="0" borderId="49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29" fillId="0" borderId="19" xfId="0" applyFont="1" applyFill="1" applyBorder="1" applyAlignment="1" applyProtection="1">
      <alignment horizontal="left" vertical="center"/>
    </xf>
    <xf numFmtId="0" fontId="29" fillId="0" borderId="33" xfId="0" applyFont="1" applyFill="1" applyBorder="1" applyAlignment="1" applyProtection="1">
      <alignment horizontal="left" vertical="center"/>
    </xf>
    <xf numFmtId="49" fontId="29" fillId="0" borderId="33" xfId="0" applyNumberFormat="1" applyFont="1" applyFill="1" applyBorder="1" applyAlignment="1" applyProtection="1">
      <alignment horizontal="left" vertical="center"/>
    </xf>
    <xf numFmtId="49" fontId="29" fillId="0" borderId="29" xfId="0" applyNumberFormat="1" applyFont="1" applyFill="1" applyBorder="1" applyAlignment="1" applyProtection="1">
      <alignment horizontal="left" vertical="center"/>
    </xf>
    <xf numFmtId="0" fontId="29" fillId="0" borderId="74" xfId="0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right" vertical="center"/>
    </xf>
    <xf numFmtId="3" fontId="29" fillId="0" borderId="71" xfId="0" applyNumberFormat="1" applyFont="1" applyBorder="1" applyAlignment="1">
      <alignment horizontal="right" vertical="center"/>
    </xf>
    <xf numFmtId="3" fontId="29" fillId="0" borderId="74" xfId="0" applyNumberFormat="1" applyFont="1" applyBorder="1" applyAlignment="1">
      <alignment horizontal="right" vertical="center"/>
    </xf>
    <xf numFmtId="3" fontId="29" fillId="0" borderId="33" xfId="0" applyNumberFormat="1" applyFont="1" applyBorder="1" applyAlignment="1">
      <alignment horizontal="right" vertical="center"/>
    </xf>
    <xf numFmtId="3" fontId="29" fillId="0" borderId="29" xfId="0" applyNumberFormat="1" applyFont="1" applyBorder="1" applyAlignment="1">
      <alignment horizontal="right" vertical="center"/>
    </xf>
    <xf numFmtId="3" fontId="29" fillId="3" borderId="20" xfId="0" applyNumberFormat="1" applyFont="1" applyFill="1" applyBorder="1" applyAlignment="1">
      <alignment horizontal="right" vertical="center"/>
    </xf>
    <xf numFmtId="3" fontId="29" fillId="3" borderId="71" xfId="0" applyNumberFormat="1" applyFont="1" applyFill="1" applyBorder="1" applyAlignment="1">
      <alignment horizontal="right" vertical="center"/>
    </xf>
    <xf numFmtId="3" fontId="29" fillId="3" borderId="74" xfId="0" applyNumberFormat="1" applyFont="1" applyFill="1" applyBorder="1" applyAlignment="1">
      <alignment horizontal="right" vertical="center"/>
    </xf>
    <xf numFmtId="3" fontId="29" fillId="3" borderId="33" xfId="0" applyNumberFormat="1" applyFont="1" applyFill="1" applyBorder="1" applyAlignment="1">
      <alignment horizontal="right" vertical="center"/>
    </xf>
    <xf numFmtId="3" fontId="29" fillId="3" borderId="29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 applyProtection="1">
      <alignment horizontal="left" vertical="center"/>
    </xf>
    <xf numFmtId="0" fontId="29" fillId="0" borderId="34" xfId="0" applyFont="1" applyFill="1" applyBorder="1" applyAlignment="1" applyProtection="1">
      <alignment horizontal="left" vertical="center"/>
    </xf>
    <xf numFmtId="49" fontId="29" fillId="0" borderId="34" xfId="0" applyNumberFormat="1" applyFont="1" applyFill="1" applyBorder="1" applyAlignment="1" applyProtection="1">
      <alignment horizontal="left" vertical="center"/>
    </xf>
    <xf numFmtId="49" fontId="29" fillId="0" borderId="6" xfId="0" applyNumberFormat="1" applyFont="1" applyFill="1" applyBorder="1" applyAlignment="1" applyProtection="1">
      <alignment horizontal="left" vertical="center"/>
    </xf>
    <xf numFmtId="0" fontId="29" fillId="0" borderId="61" xfId="0" applyFont="1" applyBorder="1" applyAlignment="1">
      <alignment horizontal="left" vertical="center" wrapText="1"/>
    </xf>
    <xf numFmtId="3" fontId="29" fillId="0" borderId="21" xfId="0" applyNumberFormat="1" applyFont="1" applyBorder="1" applyAlignment="1">
      <alignment horizontal="right" vertical="center"/>
    </xf>
    <xf numFmtId="3" fontId="29" fillId="0" borderId="42" xfId="0" applyNumberFormat="1" applyFont="1" applyBorder="1" applyAlignment="1">
      <alignment horizontal="right" vertical="center"/>
    </xf>
    <xf numFmtId="3" fontId="29" fillId="0" borderId="61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right" vertical="center"/>
    </xf>
    <xf numFmtId="3" fontId="29" fillId="3" borderId="21" xfId="0" applyNumberFormat="1" applyFont="1" applyFill="1" applyBorder="1" applyAlignment="1">
      <alignment horizontal="right" vertical="center"/>
    </xf>
    <xf numFmtId="3" fontId="29" fillId="3" borderId="42" xfId="0" applyNumberFormat="1" applyFont="1" applyFill="1" applyBorder="1" applyAlignment="1">
      <alignment horizontal="right" vertical="center"/>
    </xf>
    <xf numFmtId="3" fontId="29" fillId="3" borderId="61" xfId="0" applyNumberFormat="1" applyFont="1" applyFill="1" applyBorder="1" applyAlignment="1">
      <alignment horizontal="right" vertical="center"/>
    </xf>
    <xf numFmtId="3" fontId="29" fillId="3" borderId="34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3" fontId="29" fillId="0" borderId="8" xfId="0" applyNumberFormat="1" applyFont="1" applyBorder="1" applyAlignment="1">
      <alignment horizontal="right" vertical="center"/>
    </xf>
    <xf numFmtId="3" fontId="29" fillId="3" borderId="8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 applyProtection="1">
      <alignment horizontal="left" vertical="center"/>
    </xf>
    <xf numFmtId="0" fontId="58" fillId="0" borderId="34" xfId="0" applyFont="1" applyFill="1" applyBorder="1" applyAlignment="1" applyProtection="1">
      <alignment horizontal="left" vertical="center"/>
    </xf>
    <xf numFmtId="49" fontId="58" fillId="0" borderId="34" xfId="0" applyNumberFormat="1" applyFont="1" applyFill="1" applyBorder="1" applyAlignment="1" applyProtection="1">
      <alignment horizontal="left" vertical="center"/>
    </xf>
    <xf numFmtId="49" fontId="58" fillId="0" borderId="6" xfId="0" applyNumberFormat="1" applyFont="1" applyFill="1" applyBorder="1" applyAlignment="1" applyProtection="1">
      <alignment horizontal="left" vertical="center"/>
    </xf>
    <xf numFmtId="0" fontId="58" fillId="0" borderId="61" xfId="0" applyFont="1" applyBorder="1" applyAlignment="1">
      <alignment horizontal="left" vertical="center" wrapText="1"/>
    </xf>
    <xf numFmtId="3" fontId="58" fillId="0" borderId="42" xfId="0" applyNumberFormat="1" applyFont="1" applyBorder="1" applyAlignment="1">
      <alignment horizontal="right" vertical="center"/>
    </xf>
    <xf numFmtId="3" fontId="58" fillId="0" borderId="61" xfId="0" applyNumberFormat="1" applyFont="1" applyBorder="1" applyAlignment="1">
      <alignment horizontal="right" vertical="center"/>
    </xf>
    <xf numFmtId="3" fontId="58" fillId="0" borderId="34" xfId="0" applyNumberFormat="1" applyFont="1" applyBorder="1" applyAlignment="1">
      <alignment horizontal="right" vertical="center"/>
    </xf>
    <xf numFmtId="3" fontId="58" fillId="0" borderId="6" xfId="0" applyNumberFormat="1" applyFont="1" applyBorder="1" applyAlignment="1">
      <alignment horizontal="right" vertical="center"/>
    </xf>
    <xf numFmtId="3" fontId="58" fillId="3" borderId="42" xfId="0" applyNumberFormat="1" applyFont="1" applyFill="1" applyBorder="1" applyAlignment="1">
      <alignment horizontal="right" vertical="center"/>
    </xf>
    <xf numFmtId="3" fontId="58" fillId="3" borderId="61" xfId="0" applyNumberFormat="1" applyFont="1" applyFill="1" applyBorder="1" applyAlignment="1">
      <alignment horizontal="right" vertical="center"/>
    </xf>
    <xf numFmtId="3" fontId="58" fillId="3" borderId="34" xfId="0" applyNumberFormat="1" applyFont="1" applyFill="1" applyBorder="1" applyAlignment="1">
      <alignment horizontal="right" vertical="center"/>
    </xf>
    <xf numFmtId="3" fontId="58" fillId="3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8" fillId="0" borderId="53" xfId="0" applyFont="1" applyFill="1" applyBorder="1" applyAlignment="1" applyProtection="1">
      <alignment horizontal="left" vertical="center"/>
    </xf>
    <xf numFmtId="0" fontId="58" fillId="0" borderId="40" xfId="0" applyFont="1" applyFill="1" applyBorder="1" applyAlignment="1" applyProtection="1">
      <alignment horizontal="left" vertical="center"/>
    </xf>
    <xf numFmtId="49" fontId="58" fillId="0" borderId="40" xfId="0" applyNumberFormat="1" applyFont="1" applyFill="1" applyBorder="1" applyAlignment="1" applyProtection="1">
      <alignment horizontal="left" vertical="center"/>
    </xf>
    <xf numFmtId="49" fontId="58" fillId="0" borderId="28" xfId="0" applyNumberFormat="1" applyFont="1" applyFill="1" applyBorder="1" applyAlignment="1" applyProtection="1">
      <alignment horizontal="left" vertical="center"/>
    </xf>
    <xf numFmtId="0" fontId="5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8" fillId="0" borderId="12" xfId="0" applyFont="1" applyFill="1" applyBorder="1" applyAlignment="1" applyProtection="1">
      <alignment horizontal="left" vertical="center"/>
    </xf>
    <xf numFmtId="0" fontId="58" fillId="0" borderId="35" xfId="0" applyFont="1" applyFill="1" applyBorder="1" applyAlignment="1" applyProtection="1">
      <alignment horizontal="left" vertical="center"/>
    </xf>
    <xf numFmtId="49" fontId="58" fillId="0" borderId="35" xfId="0" applyNumberFormat="1" applyFont="1" applyFill="1" applyBorder="1" applyAlignment="1" applyProtection="1">
      <alignment horizontal="left" vertical="center"/>
    </xf>
    <xf numFmtId="49" fontId="58" fillId="0" borderId="30" xfId="0" applyNumberFormat="1" applyFont="1" applyFill="1" applyBorder="1" applyAlignment="1" applyProtection="1">
      <alignment horizontal="left" vertical="center"/>
    </xf>
    <xf numFmtId="0" fontId="58" fillId="0" borderId="77" xfId="0" applyFont="1" applyBorder="1" applyAlignment="1">
      <alignment horizontal="left" vertical="center" wrapText="1"/>
    </xf>
    <xf numFmtId="3" fontId="33" fillId="0" borderId="44" xfId="0" applyNumberFormat="1" applyFont="1" applyBorder="1" applyAlignment="1">
      <alignment horizontal="right" vertical="center"/>
    </xf>
    <xf numFmtId="3" fontId="33" fillId="3" borderId="44" xfId="0" applyNumberFormat="1" applyFont="1" applyFill="1" applyBorder="1" applyAlignment="1">
      <alignment horizontal="right" vertical="center"/>
    </xf>
    <xf numFmtId="0" fontId="29" fillId="0" borderId="36" xfId="0" applyFont="1" applyFill="1" applyBorder="1" applyAlignment="1" applyProtection="1">
      <alignment horizontal="left" vertical="center"/>
    </xf>
    <xf numFmtId="3" fontId="29" fillId="0" borderId="38" xfId="0" applyNumberFormat="1" applyFont="1" applyBorder="1" applyAlignment="1">
      <alignment horizontal="right" vertical="center"/>
    </xf>
    <xf numFmtId="3" fontId="29" fillId="0" borderId="32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9" fillId="0" borderId="15" xfId="0" applyNumberFormat="1" applyFont="1" applyBorder="1" applyAlignment="1">
      <alignment horizontal="right" vertical="center"/>
    </xf>
    <xf numFmtId="3" fontId="29" fillId="3" borderId="38" xfId="0" applyNumberFormat="1" applyFont="1" applyFill="1" applyBorder="1" applyAlignment="1">
      <alignment horizontal="right" vertical="center"/>
    </xf>
    <xf numFmtId="3" fontId="29" fillId="3" borderId="32" xfId="0" applyNumberFormat="1" applyFont="1" applyFill="1" applyBorder="1" applyAlignment="1">
      <alignment horizontal="right" vertical="center"/>
    </xf>
    <xf numFmtId="3" fontId="29" fillId="3" borderId="36" xfId="0" applyNumberFormat="1" applyFont="1" applyFill="1" applyBorder="1" applyAlignment="1">
      <alignment horizontal="right" vertical="center"/>
    </xf>
    <xf numFmtId="3" fontId="29" fillId="3" borderId="15" xfId="0" applyNumberFormat="1" applyFont="1" applyFill="1" applyBorder="1" applyAlignment="1">
      <alignment horizontal="right" vertical="center"/>
    </xf>
    <xf numFmtId="49" fontId="33" fillId="0" borderId="19" xfId="0" applyNumberFormat="1" applyFont="1" applyFill="1" applyBorder="1" applyAlignment="1" applyProtection="1">
      <alignment horizontal="left" vertical="center"/>
    </xf>
    <xf numFmtId="49" fontId="33" fillId="0" borderId="71" xfId="0" applyNumberFormat="1" applyFont="1" applyFill="1" applyBorder="1" applyAlignment="1" applyProtection="1">
      <alignment horizontal="left" vertical="center"/>
    </xf>
    <xf numFmtId="49" fontId="33" fillId="0" borderId="10" xfId="0" applyNumberFormat="1" applyFont="1" applyFill="1" applyBorder="1" applyAlignment="1" applyProtection="1">
      <alignment horizontal="left" vertical="center"/>
    </xf>
    <xf numFmtId="49" fontId="33" fillId="0" borderId="42" xfId="0" applyNumberFormat="1" applyFont="1" applyFill="1" applyBorder="1" applyAlignment="1" applyProtection="1">
      <alignment horizontal="left" vertical="center"/>
    </xf>
    <xf numFmtId="3" fontId="33" fillId="0" borderId="8" xfId="0" applyNumberFormat="1" applyFont="1" applyBorder="1" applyAlignment="1">
      <alignment horizontal="right" vertical="center"/>
    </xf>
    <xf numFmtId="3" fontId="33" fillId="3" borderId="8" xfId="0" applyNumberFormat="1" applyFont="1" applyFill="1" applyBorder="1" applyAlignment="1">
      <alignment horizontal="right" vertical="center"/>
    </xf>
    <xf numFmtId="0" fontId="33" fillId="0" borderId="61" xfId="0" applyFont="1" applyBorder="1" applyAlignment="1" applyProtection="1">
      <alignment horizontal="left" vertical="center" wrapText="1"/>
    </xf>
    <xf numFmtId="49" fontId="33" fillId="0" borderId="56" xfId="0" applyNumberFormat="1" applyFont="1" applyFill="1" applyBorder="1" applyAlignment="1" applyProtection="1">
      <alignment horizontal="left" vertical="center"/>
    </xf>
    <xf numFmtId="49" fontId="33" fillId="0" borderId="45" xfId="0" applyNumberFormat="1" applyFont="1" applyFill="1" applyBorder="1" applyAlignment="1" applyProtection="1">
      <alignment horizontal="left" vertical="center"/>
    </xf>
    <xf numFmtId="49" fontId="33" fillId="0" borderId="35" xfId="0" applyNumberFormat="1" applyFont="1" applyFill="1" applyBorder="1" applyAlignment="1" applyProtection="1">
      <alignment horizontal="left" vertical="center"/>
    </xf>
    <xf numFmtId="49" fontId="33" fillId="0" borderId="30" xfId="0" applyNumberFormat="1" applyFont="1" applyFill="1" applyBorder="1" applyAlignment="1" applyProtection="1">
      <alignment horizontal="left" vertical="center"/>
    </xf>
    <xf numFmtId="0" fontId="33" fillId="0" borderId="31" xfId="0" applyFont="1" applyBorder="1" applyAlignment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/>
    </xf>
    <xf numFmtId="0" fontId="29" fillId="0" borderId="32" xfId="0" applyFont="1" applyFill="1" applyBorder="1" applyAlignment="1" applyProtection="1">
      <alignment horizontal="left" vertical="center"/>
    </xf>
    <xf numFmtId="49" fontId="29" fillId="0" borderId="2" xfId="0" applyNumberFormat="1" applyFont="1" applyFill="1" applyBorder="1" applyAlignment="1" applyProtection="1">
      <alignment horizontal="left" vertical="center"/>
    </xf>
    <xf numFmtId="0" fontId="29" fillId="0" borderId="32" xfId="0" applyFont="1" applyBorder="1" applyAlignment="1" applyProtection="1">
      <alignment horizontal="left" vertical="center" wrapText="1"/>
    </xf>
    <xf numFmtId="0" fontId="33" fillId="0" borderId="53" xfId="0" applyFont="1" applyFill="1" applyBorder="1" applyAlignment="1" applyProtection="1">
      <alignment horizontal="left" vertical="center"/>
    </xf>
    <xf numFmtId="0" fontId="33" fillId="0" borderId="46" xfId="0" applyFont="1" applyFill="1" applyBorder="1" applyAlignment="1" applyProtection="1">
      <alignment horizontal="left" vertical="center"/>
    </xf>
    <xf numFmtId="49" fontId="33" fillId="0" borderId="10" xfId="9" applyNumberFormat="1" applyFont="1" applyFill="1" applyBorder="1" applyAlignment="1" applyProtection="1">
      <alignment horizontal="left" vertical="center"/>
    </xf>
    <xf numFmtId="49" fontId="33" fillId="0" borderId="42" xfId="9" applyNumberFormat="1" applyFont="1" applyFill="1" applyBorder="1" applyAlignment="1" applyProtection="1">
      <alignment horizontal="left" vertical="center"/>
    </xf>
    <xf numFmtId="49" fontId="33" fillId="0" borderId="12" xfId="9" applyNumberFormat="1" applyFont="1" applyFill="1" applyBorder="1" applyAlignment="1" applyProtection="1">
      <alignment horizontal="left" vertical="center"/>
    </xf>
    <xf numFmtId="49" fontId="33" fillId="0" borderId="45" xfId="9" applyNumberFormat="1" applyFont="1" applyFill="1" applyBorder="1" applyAlignment="1" applyProtection="1">
      <alignment horizontal="left" vertical="center"/>
    </xf>
    <xf numFmtId="49" fontId="29" fillId="0" borderId="4" xfId="9" applyNumberFormat="1" applyFont="1" applyFill="1" applyBorder="1" applyAlignment="1" applyProtection="1">
      <alignment horizontal="left" vertical="center"/>
    </xf>
    <xf numFmtId="49" fontId="29" fillId="0" borderId="32" xfId="9" applyNumberFormat="1" applyFont="1" applyFill="1" applyBorder="1" applyAlignment="1" applyProtection="1">
      <alignment horizontal="left" vertical="center"/>
    </xf>
    <xf numFmtId="49" fontId="29" fillId="0" borderId="36" xfId="9" applyNumberFormat="1" applyFont="1" applyFill="1" applyBorder="1" applyAlignment="1" applyProtection="1">
      <alignment horizontal="left" vertical="center"/>
    </xf>
    <xf numFmtId="49" fontId="29" fillId="0" borderId="49" xfId="9" applyNumberFormat="1" applyFont="1" applyFill="1" applyBorder="1" applyAlignment="1" applyProtection="1">
      <alignment horizontal="left" vertical="center"/>
    </xf>
    <xf numFmtId="49" fontId="33" fillId="0" borderId="19" xfId="9" applyNumberFormat="1" applyFont="1" applyFill="1" applyBorder="1" applyAlignment="1" applyProtection="1">
      <alignment horizontal="left" vertical="center"/>
    </xf>
    <xf numFmtId="49" fontId="33" fillId="0" borderId="74" xfId="9" applyNumberFormat="1" applyFont="1" applyFill="1" applyBorder="1" applyAlignment="1" applyProtection="1">
      <alignment horizontal="left" vertical="center"/>
    </xf>
    <xf numFmtId="49" fontId="33" fillId="0" borderId="33" xfId="9" applyNumberFormat="1" applyFont="1" applyFill="1" applyBorder="1" applyAlignment="1" applyProtection="1">
      <alignment horizontal="left" vertical="center"/>
    </xf>
    <xf numFmtId="49" fontId="33" fillId="0" borderId="64" xfId="9" applyNumberFormat="1" applyFont="1" applyFill="1" applyBorder="1" applyAlignment="1" applyProtection="1">
      <alignment horizontal="left" vertical="center"/>
    </xf>
    <xf numFmtId="49" fontId="33" fillId="0" borderId="53" xfId="9" applyNumberFormat="1" applyFont="1" applyFill="1" applyBorder="1" applyAlignment="1" applyProtection="1">
      <alignment horizontal="left" vertical="center"/>
    </xf>
    <xf numFmtId="49" fontId="33" fillId="0" borderId="0" xfId="9" applyNumberFormat="1" applyFont="1" applyFill="1" applyBorder="1" applyAlignment="1" applyProtection="1">
      <alignment horizontal="left" vertical="center"/>
    </xf>
    <xf numFmtId="49" fontId="33" fillId="0" borderId="40" xfId="9" applyNumberFormat="1" applyFont="1" applyFill="1" applyBorder="1" applyAlignment="1" applyProtection="1">
      <alignment horizontal="left" vertical="center"/>
    </xf>
    <xf numFmtId="49" fontId="33" fillId="0" borderId="68" xfId="9" applyNumberFormat="1" applyFont="1" applyFill="1" applyBorder="1" applyAlignment="1" applyProtection="1">
      <alignment horizontal="left" vertical="center"/>
    </xf>
    <xf numFmtId="49" fontId="33" fillId="0" borderId="61" xfId="9" applyNumberFormat="1" applyFont="1" applyFill="1" applyBorder="1" applyAlignment="1" applyProtection="1">
      <alignment horizontal="left" vertical="center"/>
    </xf>
    <xf numFmtId="49" fontId="33" fillId="0" borderId="34" xfId="9" applyNumberFormat="1" applyFont="1" applyFill="1" applyBorder="1" applyAlignment="1" applyProtection="1">
      <alignment horizontal="left" vertical="center"/>
    </xf>
    <xf numFmtId="49" fontId="33" fillId="0" borderId="65" xfId="9" applyNumberFormat="1" applyFont="1" applyFill="1" applyBorder="1" applyAlignment="1" applyProtection="1">
      <alignment horizontal="left" vertical="center"/>
    </xf>
    <xf numFmtId="49" fontId="33" fillId="0" borderId="9" xfId="9" applyNumberFormat="1" applyFont="1" applyFill="1" applyBorder="1" applyAlignment="1" applyProtection="1">
      <alignment horizontal="left" vertical="center"/>
    </xf>
    <xf numFmtId="49" fontId="33" fillId="0" borderId="37" xfId="9" applyNumberFormat="1" applyFont="1" applyFill="1" applyBorder="1" applyAlignment="1" applyProtection="1">
      <alignment horizontal="left" vertical="center"/>
    </xf>
    <xf numFmtId="49" fontId="33" fillId="0" borderId="26" xfId="9" applyNumberFormat="1" applyFont="1" applyFill="1" applyBorder="1" applyAlignment="1" applyProtection="1">
      <alignment horizontal="left" vertical="center"/>
    </xf>
    <xf numFmtId="49" fontId="33" fillId="0" borderId="35" xfId="9" applyNumberFormat="1" applyFont="1" applyFill="1" applyBorder="1" applyAlignment="1" applyProtection="1">
      <alignment horizontal="left" vertical="center"/>
    </xf>
    <xf numFmtId="3" fontId="33" fillId="0" borderId="66" xfId="0" applyNumberFormat="1" applyFont="1" applyBorder="1" applyAlignment="1">
      <alignment horizontal="right" vertical="center"/>
    </xf>
    <xf numFmtId="3" fontId="33" fillId="3" borderId="66" xfId="0" applyNumberFormat="1" applyFont="1" applyFill="1" applyBorder="1" applyAlignment="1">
      <alignment horizontal="right" vertical="center"/>
    </xf>
    <xf numFmtId="3" fontId="65" fillId="3" borderId="39" xfId="0" applyNumberFormat="1" applyFont="1" applyFill="1" applyBorder="1" applyAlignment="1">
      <alignment horizontal="right" vertical="center"/>
    </xf>
    <xf numFmtId="3" fontId="65" fillId="3" borderId="47" xfId="0" applyNumberFormat="1" applyFont="1" applyFill="1" applyBorder="1" applyAlignment="1">
      <alignment horizontal="right" vertical="center"/>
    </xf>
    <xf numFmtId="3" fontId="65" fillId="3" borderId="31" xfId="0" applyNumberFormat="1" applyFont="1" applyFill="1" applyBorder="1" applyAlignment="1">
      <alignment horizontal="right" vertical="center"/>
    </xf>
    <xf numFmtId="3" fontId="65" fillId="3" borderId="48" xfId="0" applyNumberFormat="1" applyFont="1" applyFill="1" applyBorder="1" applyAlignment="1">
      <alignment horizontal="right" vertical="center"/>
    </xf>
    <xf numFmtId="3" fontId="65" fillId="3" borderId="5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29" fillId="0" borderId="38" xfId="9" applyNumberFormat="1" applyFont="1" applyFill="1" applyBorder="1" applyAlignment="1" applyProtection="1">
      <alignment horizontal="left" vertical="center"/>
    </xf>
    <xf numFmtId="3" fontId="65" fillId="3" borderId="3" xfId="0" applyNumberFormat="1" applyFont="1" applyFill="1" applyBorder="1" applyAlignment="1">
      <alignment horizontal="right" vertical="center"/>
    </xf>
    <xf numFmtId="3" fontId="65" fillId="3" borderId="38" xfId="0" applyNumberFormat="1" applyFont="1" applyFill="1" applyBorder="1" applyAlignment="1">
      <alignment horizontal="right" vertical="center"/>
    </xf>
    <xf numFmtId="3" fontId="65" fillId="3" borderId="32" xfId="0" applyNumberFormat="1" applyFont="1" applyFill="1" applyBorder="1" applyAlignment="1">
      <alignment horizontal="right" vertical="center"/>
    </xf>
    <xf numFmtId="3" fontId="65" fillId="3" borderId="36" xfId="0" applyNumberFormat="1" applyFont="1" applyFill="1" applyBorder="1" applyAlignment="1">
      <alignment horizontal="right" vertical="center"/>
    </xf>
    <xf numFmtId="3" fontId="65" fillId="3" borderId="15" xfId="0" applyNumberFormat="1" applyFont="1" applyFill="1" applyBorder="1" applyAlignment="1">
      <alignment horizontal="right" vertical="center"/>
    </xf>
    <xf numFmtId="49" fontId="29" fillId="0" borderId="9" xfId="9" applyNumberFormat="1" applyFont="1" applyFill="1" applyBorder="1" applyAlignment="1" applyProtection="1">
      <alignment horizontal="left" vertical="center"/>
    </xf>
    <xf numFmtId="49" fontId="29" fillId="0" borderId="41" xfId="9" applyNumberFormat="1" applyFont="1" applyFill="1" applyBorder="1" applyAlignment="1" applyProtection="1">
      <alignment horizontal="left" vertical="center"/>
    </xf>
    <xf numFmtId="49" fontId="29" fillId="0" borderId="69" xfId="9" applyNumberFormat="1" applyFont="1" applyFill="1" applyBorder="1" applyAlignment="1" applyProtection="1">
      <alignment horizontal="left" vertical="center"/>
    </xf>
    <xf numFmtId="0" fontId="29" fillId="0" borderId="62" xfId="0" applyFont="1" applyBorder="1" applyAlignment="1">
      <alignment horizontal="left" vertical="center" wrapText="1"/>
    </xf>
    <xf numFmtId="3" fontId="65" fillId="3" borderId="20" xfId="0" applyNumberFormat="1" applyFont="1" applyFill="1" applyBorder="1" applyAlignment="1">
      <alignment horizontal="right" vertical="center"/>
    </xf>
    <xf numFmtId="3" fontId="65" fillId="3" borderId="71" xfId="0" applyNumberFormat="1" applyFont="1" applyFill="1" applyBorder="1" applyAlignment="1">
      <alignment horizontal="right" vertical="center"/>
    </xf>
    <xf numFmtId="3" fontId="65" fillId="3" borderId="74" xfId="0" applyNumberFormat="1" applyFont="1" applyFill="1" applyBorder="1" applyAlignment="1">
      <alignment horizontal="right" vertical="center"/>
    </xf>
    <xf numFmtId="3" fontId="65" fillId="3" borderId="33" xfId="0" applyNumberFormat="1" applyFont="1" applyFill="1" applyBorder="1" applyAlignment="1">
      <alignment horizontal="right" vertical="center"/>
    </xf>
    <xf numFmtId="3" fontId="65" fillId="3" borderId="29" xfId="0" applyNumberFormat="1" applyFont="1" applyFill="1" applyBorder="1" applyAlignment="1">
      <alignment horizontal="right" vertical="center"/>
    </xf>
    <xf numFmtId="49" fontId="33" fillId="0" borderId="6" xfId="9" applyNumberFormat="1" applyFont="1" applyFill="1" applyBorder="1" applyAlignment="1" applyProtection="1">
      <alignment horizontal="left" vertical="center"/>
    </xf>
    <xf numFmtId="3" fontId="33" fillId="2" borderId="42" xfId="0" applyNumberFormat="1" applyFont="1" applyFill="1" applyBorder="1" applyAlignment="1">
      <alignment horizontal="right" vertical="center"/>
    </xf>
    <xf numFmtId="49" fontId="33" fillId="0" borderId="30" xfId="9" applyNumberFormat="1" applyFont="1" applyFill="1" applyBorder="1" applyAlignment="1" applyProtection="1">
      <alignment horizontal="left" vertical="center"/>
    </xf>
    <xf numFmtId="49" fontId="33" fillId="0" borderId="54" xfId="9" applyNumberFormat="1" applyFont="1" applyFill="1" applyBorder="1" applyAlignment="1" applyProtection="1">
      <alignment horizontal="left" vertical="center"/>
    </xf>
    <xf numFmtId="0" fontId="29" fillId="0" borderId="59" xfId="0" applyFont="1" applyBorder="1" applyAlignment="1" applyProtection="1">
      <alignment horizontal="left" vertical="center" wrapText="1"/>
    </xf>
    <xf numFmtId="3" fontId="29" fillId="0" borderId="50" xfId="0" applyNumberFormat="1" applyFont="1" applyBorder="1" applyAlignment="1">
      <alignment horizontal="right" vertical="center"/>
    </xf>
    <xf numFmtId="3" fontId="29" fillId="0" borderId="46" xfId="0" applyNumberFormat="1" applyFont="1" applyBorder="1" applyAlignment="1">
      <alignment horizontal="right" vertical="center"/>
    </xf>
    <xf numFmtId="3" fontId="29" fillId="0" borderId="59" xfId="0" applyNumberFormat="1" applyFont="1" applyBorder="1" applyAlignment="1">
      <alignment horizontal="right" vertical="center"/>
    </xf>
    <xf numFmtId="3" fontId="29" fillId="0" borderId="40" xfId="0" applyNumberFormat="1" applyFont="1" applyBorder="1" applyAlignment="1">
      <alignment horizontal="right" vertical="center"/>
    </xf>
    <xf numFmtId="3" fontId="29" fillId="0" borderId="28" xfId="0" applyNumberFormat="1" applyFont="1" applyBorder="1" applyAlignment="1">
      <alignment horizontal="right" vertical="center"/>
    </xf>
    <xf numFmtId="3" fontId="66" fillId="3" borderId="50" xfId="0" applyNumberFormat="1" applyFont="1" applyFill="1" applyBorder="1" applyAlignment="1">
      <alignment horizontal="right" vertical="center"/>
    </xf>
    <xf numFmtId="3" fontId="66" fillId="3" borderId="46" xfId="0" applyNumberFormat="1" applyFont="1" applyFill="1" applyBorder="1" applyAlignment="1">
      <alignment horizontal="right" vertical="center"/>
    </xf>
    <xf numFmtId="3" fontId="66" fillId="3" borderId="59" xfId="0" applyNumberFormat="1" applyFont="1" applyFill="1" applyBorder="1" applyAlignment="1">
      <alignment horizontal="right" vertical="center"/>
    </xf>
    <xf numFmtId="3" fontId="66" fillId="3" borderId="40" xfId="0" applyNumberFormat="1" applyFont="1" applyFill="1" applyBorder="1" applyAlignment="1">
      <alignment horizontal="right" vertical="center"/>
    </xf>
    <xf numFmtId="3" fontId="66" fillId="3" borderId="28" xfId="0" applyNumberFormat="1" applyFont="1" applyFill="1" applyBorder="1" applyAlignment="1">
      <alignment horizontal="right" vertical="center"/>
    </xf>
    <xf numFmtId="0" fontId="29" fillId="0" borderId="72" xfId="0" applyFont="1" applyBorder="1" applyAlignment="1" applyProtection="1">
      <alignment horizontal="center" vertical="center"/>
    </xf>
    <xf numFmtId="0" fontId="29" fillId="0" borderId="58" xfId="0" applyFont="1" applyBorder="1" applyAlignment="1" applyProtection="1">
      <alignment horizontal="center" vertical="center"/>
    </xf>
    <xf numFmtId="0" fontId="33" fillId="0" borderId="60" xfId="0" applyFont="1" applyBorder="1" applyAlignment="1">
      <alignment horizontal="left" vertical="center" wrapText="1"/>
    </xf>
    <xf numFmtId="3" fontId="33" fillId="0" borderId="50" xfId="0" applyNumberFormat="1" applyFont="1" applyBorder="1" applyAlignment="1">
      <alignment horizontal="right" vertical="center"/>
    </xf>
    <xf numFmtId="3" fontId="33" fillId="0" borderId="73" xfId="0" applyNumberFormat="1" applyFont="1" applyBorder="1" applyAlignment="1">
      <alignment horizontal="right" vertical="center"/>
    </xf>
    <xf numFmtId="3" fontId="33" fillId="0" borderId="59" xfId="0" applyNumberFormat="1" applyFont="1" applyBorder="1" applyAlignment="1">
      <alignment horizontal="right" vertical="center"/>
    </xf>
    <xf numFmtId="3" fontId="33" fillId="0" borderId="58" xfId="0" applyNumberFormat="1" applyFont="1" applyBorder="1" applyAlignment="1">
      <alignment horizontal="right" vertical="center"/>
    </xf>
    <xf numFmtId="3" fontId="33" fillId="0" borderId="70" xfId="0" applyNumberFormat="1" applyFont="1" applyBorder="1" applyAlignment="1">
      <alignment horizontal="right" vertical="center"/>
    </xf>
    <xf numFmtId="3" fontId="65" fillId="3" borderId="50" xfId="0" applyNumberFormat="1" applyFont="1" applyFill="1" applyBorder="1" applyAlignment="1">
      <alignment horizontal="right" vertical="center"/>
    </xf>
    <xf numFmtId="3" fontId="65" fillId="3" borderId="73" xfId="0" applyNumberFormat="1" applyFont="1" applyFill="1" applyBorder="1" applyAlignment="1">
      <alignment horizontal="right" vertical="center"/>
    </xf>
    <xf numFmtId="3" fontId="65" fillId="3" borderId="59" xfId="0" applyNumberFormat="1" applyFont="1" applyFill="1" applyBorder="1" applyAlignment="1">
      <alignment horizontal="right" vertical="center"/>
    </xf>
    <xf numFmtId="3" fontId="65" fillId="3" borderId="58" xfId="0" applyNumberFormat="1" applyFont="1" applyFill="1" applyBorder="1" applyAlignment="1">
      <alignment horizontal="right" vertical="center"/>
    </xf>
    <xf numFmtId="3" fontId="65" fillId="3" borderId="70" xfId="0" applyNumberFormat="1" applyFont="1" applyFill="1" applyBorder="1" applyAlignment="1">
      <alignment horizontal="right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36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left" vertical="center" wrapText="1"/>
    </xf>
    <xf numFmtId="3" fontId="66" fillId="3" borderId="3" xfId="0" applyNumberFormat="1" applyFont="1" applyFill="1" applyBorder="1" applyAlignment="1">
      <alignment horizontal="right" vertical="center"/>
    </xf>
    <xf numFmtId="3" fontId="66" fillId="3" borderId="38" xfId="0" applyNumberFormat="1" applyFont="1" applyFill="1" applyBorder="1" applyAlignment="1">
      <alignment horizontal="right" vertical="center"/>
    </xf>
    <xf numFmtId="3" fontId="66" fillId="3" borderId="32" xfId="0" applyNumberFormat="1" applyFont="1" applyFill="1" applyBorder="1" applyAlignment="1">
      <alignment horizontal="right" vertical="center"/>
    </xf>
    <xf numFmtId="3" fontId="66" fillId="3" borderId="36" xfId="0" applyNumberFormat="1" applyFont="1" applyFill="1" applyBorder="1" applyAlignment="1">
      <alignment horizontal="right" vertical="center"/>
    </xf>
    <xf numFmtId="3" fontId="66" fillId="3" borderId="15" xfId="0" applyNumberFormat="1" applyFont="1" applyFill="1" applyBorder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 wrapText="1"/>
    </xf>
    <xf numFmtId="3" fontId="29" fillId="0" borderId="0" xfId="0" applyNumberFormat="1" applyFont="1" applyBorder="1" applyAlignment="1">
      <alignment horizontal="right" vertical="center"/>
    </xf>
    <xf numFmtId="3" fontId="66" fillId="3" borderId="0" xfId="0" applyNumberFormat="1" applyFont="1" applyFill="1" applyBorder="1" applyAlignment="1">
      <alignment horizontal="right" vertical="center"/>
    </xf>
    <xf numFmtId="3" fontId="29" fillId="3" borderId="0" xfId="0" applyNumberFormat="1" applyFont="1" applyFill="1" applyBorder="1" applyAlignment="1">
      <alignment horizontal="right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/>
    </xf>
    <xf numFmtId="3" fontId="29" fillId="0" borderId="36" xfId="0" applyNumberFormat="1" applyFont="1" applyBorder="1" applyAlignment="1">
      <alignment horizontal="center" vertical="center"/>
    </xf>
    <xf numFmtId="3" fontId="29" fillId="0" borderId="49" xfId="0" applyNumberFormat="1" applyFont="1" applyBorder="1" applyAlignment="1">
      <alignment horizontal="center" vertical="center"/>
    </xf>
    <xf numFmtId="3" fontId="29" fillId="3" borderId="3" xfId="0" applyNumberFormat="1" applyFont="1" applyFill="1" applyBorder="1" applyAlignment="1">
      <alignment horizontal="center" vertical="center"/>
    </xf>
    <xf numFmtId="3" fontId="29" fillId="3" borderId="32" xfId="0" applyNumberFormat="1" applyFont="1" applyFill="1" applyBorder="1" applyAlignment="1">
      <alignment horizontal="center" vertical="center"/>
    </xf>
    <xf numFmtId="3" fontId="29" fillId="3" borderId="36" xfId="0" applyNumberFormat="1" applyFont="1" applyFill="1" applyBorder="1" applyAlignment="1">
      <alignment horizontal="center" vertical="center"/>
    </xf>
    <xf numFmtId="3" fontId="29" fillId="3" borderId="49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3" fontId="29" fillId="0" borderId="47" xfId="0" applyNumberFormat="1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3" fontId="29" fillId="3" borderId="39" xfId="0" applyNumberFormat="1" applyFont="1" applyFill="1" applyBorder="1" applyAlignment="1">
      <alignment horizontal="center" vertical="center"/>
    </xf>
    <xf numFmtId="3" fontId="29" fillId="3" borderId="47" xfId="0" applyNumberFormat="1" applyFont="1" applyFill="1" applyBorder="1" applyAlignment="1">
      <alignment horizontal="center" vertical="center"/>
    </xf>
    <xf numFmtId="3" fontId="29" fillId="3" borderId="31" xfId="0" applyNumberFormat="1" applyFont="1" applyFill="1" applyBorder="1" applyAlignment="1">
      <alignment horizontal="center" vertical="center"/>
    </xf>
    <xf numFmtId="3" fontId="29" fillId="3" borderId="48" xfId="0" applyNumberFormat="1" applyFont="1" applyFill="1" applyBorder="1" applyAlignment="1">
      <alignment horizontal="center" vertical="center"/>
    </xf>
    <xf numFmtId="3" fontId="29" fillId="3" borderId="57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left" vertical="center"/>
    </xf>
    <xf numFmtId="0" fontId="29" fillId="0" borderId="15" xfId="0" applyFont="1" applyFill="1" applyBorder="1" applyAlignment="1" applyProtection="1">
      <alignment horizontal="left" vertical="center"/>
    </xf>
    <xf numFmtId="0" fontId="29" fillId="0" borderId="32" xfId="0" applyFont="1" applyFill="1" applyBorder="1" applyAlignment="1" applyProtection="1">
      <alignment horizontal="left" vertical="center" wrapText="1"/>
    </xf>
    <xf numFmtId="3" fontId="29" fillId="0" borderId="1" xfId="0" applyNumberFormat="1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3" fontId="29" fillId="3" borderId="1" xfId="0" applyNumberFormat="1" applyFont="1" applyFill="1" applyBorder="1" applyAlignment="1">
      <alignment horizontal="right" vertical="center"/>
    </xf>
    <xf numFmtId="3" fontId="29" fillId="3" borderId="49" xfId="0" applyNumberFormat="1" applyFont="1" applyFill="1" applyBorder="1" applyAlignment="1">
      <alignment horizontal="right" vertical="center"/>
    </xf>
    <xf numFmtId="0" fontId="33" fillId="0" borderId="63" xfId="0" applyFont="1" applyBorder="1" applyAlignment="1">
      <alignment horizontal="left" vertical="center"/>
    </xf>
    <xf numFmtId="49" fontId="29" fillId="0" borderId="33" xfId="9" applyNumberFormat="1" applyFont="1" applyFill="1" applyBorder="1" applyAlignment="1" applyProtection="1">
      <alignment horizontal="left" vertical="center"/>
    </xf>
    <xf numFmtId="49" fontId="29" fillId="0" borderId="29" xfId="9" applyNumberFormat="1" applyFont="1" applyFill="1" applyBorder="1" applyAlignment="1" applyProtection="1">
      <alignment horizontal="left" vertical="center"/>
    </xf>
    <xf numFmtId="0" fontId="29" fillId="0" borderId="74" xfId="9" applyFont="1" applyFill="1" applyBorder="1" applyAlignment="1" applyProtection="1">
      <alignment horizontal="left" vertical="center" wrapText="1"/>
    </xf>
    <xf numFmtId="3" fontId="33" fillId="0" borderId="63" xfId="0" applyNumberFormat="1" applyFont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right" vertical="center"/>
    </xf>
    <xf numFmtId="3" fontId="33" fillId="3" borderId="17" xfId="0" applyNumberFormat="1" applyFont="1" applyFill="1" applyBorder="1" applyAlignment="1">
      <alignment horizontal="right" vertical="center"/>
    </xf>
    <xf numFmtId="0" fontId="33" fillId="0" borderId="18" xfId="0" applyFont="1" applyBorder="1" applyAlignment="1">
      <alignment horizontal="left" vertical="center"/>
    </xf>
    <xf numFmtId="49" fontId="29" fillId="0" borderId="34" xfId="9" applyNumberFormat="1" applyFont="1" applyFill="1" applyBorder="1" applyAlignment="1" applyProtection="1">
      <alignment horizontal="left" vertical="center"/>
    </xf>
    <xf numFmtId="49" fontId="29" fillId="0" borderId="6" xfId="9" applyNumberFormat="1" applyFont="1" applyFill="1" applyBorder="1" applyAlignment="1" applyProtection="1">
      <alignment horizontal="left" vertical="center"/>
    </xf>
    <xf numFmtId="0" fontId="29" fillId="0" borderId="61" xfId="9" applyFont="1" applyFill="1" applyBorder="1" applyAlignment="1" applyProtection="1">
      <alignment horizontal="left" vertical="center" wrapText="1"/>
    </xf>
    <xf numFmtId="3" fontId="33" fillId="0" borderId="18" xfId="0" applyNumberFormat="1" applyFont="1" applyBorder="1" applyAlignment="1">
      <alignment horizontal="right" vertical="center"/>
    </xf>
    <xf numFmtId="3" fontId="33" fillId="0" borderId="7" xfId="0" applyNumberFormat="1" applyFont="1" applyBorder="1" applyAlignment="1">
      <alignment horizontal="right" vertical="center"/>
    </xf>
    <xf numFmtId="3" fontId="33" fillId="3" borderId="18" xfId="0" applyNumberFormat="1" applyFont="1" applyFill="1" applyBorder="1" applyAlignment="1">
      <alignment horizontal="right" vertical="center"/>
    </xf>
    <xf numFmtId="3" fontId="33" fillId="3" borderId="7" xfId="0" applyNumberFormat="1" applyFont="1" applyFill="1" applyBorder="1" applyAlignment="1">
      <alignment horizontal="right" vertical="center"/>
    </xf>
    <xf numFmtId="3" fontId="33" fillId="3" borderId="65" xfId="0" applyNumberFormat="1" applyFont="1" applyFill="1" applyBorder="1" applyAlignment="1">
      <alignment horizontal="right" vertical="center"/>
    </xf>
    <xf numFmtId="0" fontId="33" fillId="0" borderId="43" xfId="0" applyFont="1" applyBorder="1" applyAlignment="1">
      <alignment horizontal="left" vertical="center"/>
    </xf>
    <xf numFmtId="0" fontId="29" fillId="0" borderId="35" xfId="0" applyFont="1" applyFill="1" applyBorder="1" applyAlignment="1" applyProtection="1">
      <alignment horizontal="left" vertical="center"/>
    </xf>
    <xf numFmtId="49" fontId="29" fillId="0" borderId="35" xfId="9" applyNumberFormat="1" applyFont="1" applyFill="1" applyBorder="1" applyAlignment="1" applyProtection="1">
      <alignment horizontal="left" vertical="center"/>
    </xf>
    <xf numFmtId="49" fontId="29" fillId="0" borderId="30" xfId="9" applyNumberFormat="1" applyFont="1" applyFill="1" applyBorder="1" applyAlignment="1" applyProtection="1">
      <alignment horizontal="left" vertical="center"/>
    </xf>
    <xf numFmtId="0" fontId="29" fillId="0" borderId="77" xfId="9" applyFont="1" applyFill="1" applyBorder="1" applyAlignment="1" applyProtection="1">
      <alignment horizontal="left" vertical="center" wrapText="1"/>
    </xf>
    <xf numFmtId="3" fontId="33" fillId="0" borderId="67" xfId="0" applyNumberFormat="1" applyFont="1" applyBorder="1" applyAlignment="1">
      <alignment horizontal="right" vertical="center"/>
    </xf>
    <xf numFmtId="3" fontId="33" fillId="0" borderId="54" xfId="0" applyNumberFormat="1" applyFont="1" applyBorder="1" applyAlignment="1">
      <alignment horizontal="right" vertical="center"/>
    </xf>
    <xf numFmtId="3" fontId="33" fillId="0" borderId="78" xfId="0" applyNumberFormat="1" applyFont="1" applyBorder="1" applyAlignment="1">
      <alignment horizontal="right" vertical="center"/>
    </xf>
    <xf numFmtId="3" fontId="33" fillId="0" borderId="75" xfId="0" applyNumberFormat="1" applyFont="1" applyBorder="1" applyAlignment="1">
      <alignment horizontal="right" vertical="center"/>
    </xf>
    <xf numFmtId="3" fontId="33" fillId="3" borderId="67" xfId="0" applyNumberFormat="1" applyFont="1" applyFill="1" applyBorder="1" applyAlignment="1">
      <alignment horizontal="right" vertical="center"/>
    </xf>
    <xf numFmtId="3" fontId="33" fillId="3" borderId="54" xfId="0" applyNumberFormat="1" applyFont="1" applyFill="1" applyBorder="1" applyAlignment="1">
      <alignment horizontal="right" vertical="center"/>
    </xf>
    <xf numFmtId="3" fontId="33" fillId="3" borderId="78" xfId="0" applyNumberFormat="1" applyFont="1" applyFill="1" applyBorder="1" applyAlignment="1">
      <alignment horizontal="right" vertical="center"/>
    </xf>
    <xf numFmtId="3" fontId="33" fillId="3" borderId="75" xfId="0" applyNumberFormat="1" applyFont="1" applyFill="1" applyBorder="1" applyAlignment="1">
      <alignment horizontal="right" vertical="center"/>
    </xf>
    <xf numFmtId="0" fontId="33" fillId="0" borderId="1" xfId="0" applyFont="1" applyBorder="1" applyAlignment="1">
      <alignment horizontal="left" vertical="center"/>
    </xf>
    <xf numFmtId="0" fontId="29" fillId="0" borderId="36" xfId="9" applyFont="1" applyFill="1" applyBorder="1" applyAlignment="1" applyProtection="1">
      <alignment horizontal="left" vertical="center"/>
    </xf>
    <xf numFmtId="49" fontId="29" fillId="0" borderId="15" xfId="9" applyNumberFormat="1" applyFont="1" applyFill="1" applyBorder="1" applyAlignment="1" applyProtection="1">
      <alignment horizontal="left" vertical="center"/>
    </xf>
    <xf numFmtId="0" fontId="29" fillId="0" borderId="32" xfId="9" applyFont="1" applyFill="1" applyBorder="1" applyAlignment="1" applyProtection="1">
      <alignment horizontal="left" vertical="center" wrapText="1"/>
    </xf>
    <xf numFmtId="0" fontId="33" fillId="0" borderId="51" xfId="0" applyFont="1" applyBorder="1" applyAlignment="1">
      <alignment horizontal="left" vertical="center"/>
    </xf>
    <xf numFmtId="0" fontId="29" fillId="0" borderId="58" xfId="0" applyFont="1" applyFill="1" applyBorder="1" applyAlignment="1" applyProtection="1">
      <alignment horizontal="left" vertical="center"/>
    </xf>
    <xf numFmtId="0" fontId="29" fillId="0" borderId="58" xfId="9" applyFont="1" applyFill="1" applyBorder="1" applyAlignment="1" applyProtection="1">
      <alignment horizontal="left" vertical="center"/>
    </xf>
    <xf numFmtId="49" fontId="29" fillId="0" borderId="70" xfId="9" applyNumberFormat="1" applyFont="1" applyFill="1" applyBorder="1" applyAlignment="1" applyProtection="1">
      <alignment horizontal="left" vertical="center"/>
    </xf>
    <xf numFmtId="0" fontId="29" fillId="0" borderId="59" xfId="9" applyFont="1" applyFill="1" applyBorder="1" applyAlignment="1" applyProtection="1">
      <alignment horizontal="left" vertical="center" wrapText="1"/>
    </xf>
    <xf numFmtId="3" fontId="33" fillId="0" borderId="51" xfId="0" applyNumberFormat="1" applyFont="1" applyBorder="1" applyAlignment="1">
      <alignment horizontal="right" vertical="center"/>
    </xf>
    <xf numFmtId="3" fontId="29" fillId="0" borderId="58" xfId="0" applyNumberFormat="1" applyFont="1" applyBorder="1" applyAlignment="1">
      <alignment horizontal="right" vertical="center"/>
    </xf>
    <xf numFmtId="3" fontId="29" fillId="0" borderId="52" xfId="0" applyNumberFormat="1" applyFont="1" applyBorder="1" applyAlignment="1">
      <alignment horizontal="right" vertical="center"/>
    </xf>
    <xf numFmtId="3" fontId="65" fillId="3" borderId="51" xfId="0" applyNumberFormat="1" applyFont="1" applyFill="1" applyBorder="1" applyAlignment="1">
      <alignment horizontal="right" vertical="center"/>
    </xf>
    <xf numFmtId="3" fontId="29" fillId="3" borderId="58" xfId="0" applyNumberFormat="1" applyFont="1" applyFill="1" applyBorder="1" applyAlignment="1">
      <alignment horizontal="right" vertical="center"/>
    </xf>
    <xf numFmtId="3" fontId="29" fillId="3" borderId="59" xfId="0" applyNumberFormat="1" applyFont="1" applyFill="1" applyBorder="1" applyAlignment="1">
      <alignment horizontal="right" vertical="center"/>
    </xf>
    <xf numFmtId="3" fontId="29" fillId="3" borderId="52" xfId="0" applyNumberFormat="1" applyFont="1" applyFill="1" applyBorder="1" applyAlignment="1">
      <alignment horizontal="right" vertical="center"/>
    </xf>
    <xf numFmtId="49" fontId="33" fillId="0" borderId="36" xfId="9" applyNumberFormat="1" applyFont="1" applyFill="1" applyBorder="1" applyAlignment="1" applyProtection="1">
      <alignment horizontal="left" vertical="center"/>
    </xf>
    <xf numFmtId="49" fontId="33" fillId="0" borderId="15" xfId="9" applyNumberFormat="1" applyFont="1" applyFill="1" applyBorder="1" applyAlignment="1" applyProtection="1">
      <alignment horizontal="left" vertical="center"/>
    </xf>
    <xf numFmtId="3" fontId="29" fillId="0" borderId="2" xfId="0" applyNumberFormat="1" applyFont="1" applyBorder="1" applyAlignment="1">
      <alignment horizontal="right" vertical="center"/>
    </xf>
    <xf numFmtId="3" fontId="29" fillId="3" borderId="2" xfId="0" applyNumberFormat="1" applyFont="1" applyFill="1" applyBorder="1" applyAlignment="1">
      <alignment horizontal="right" vertical="center"/>
    </xf>
    <xf numFmtId="0" fontId="33" fillId="0" borderId="19" xfId="0" applyFont="1" applyBorder="1" applyAlignment="1">
      <alignment horizontal="left" vertical="center"/>
    </xf>
    <xf numFmtId="3" fontId="33" fillId="0" borderId="64" xfId="0" applyNumberFormat="1" applyFont="1" applyBorder="1" applyAlignment="1">
      <alignment horizontal="right" vertical="center"/>
    </xf>
    <xf numFmtId="3" fontId="33" fillId="3" borderId="64" xfId="0" applyNumberFormat="1" applyFont="1" applyFill="1" applyBorder="1" applyAlignment="1">
      <alignment horizontal="right" vertical="center"/>
    </xf>
    <xf numFmtId="0" fontId="33" fillId="0" borderId="37" xfId="0" applyFont="1" applyFill="1" applyBorder="1" applyAlignment="1" applyProtection="1">
      <alignment horizontal="left" vertical="center"/>
    </xf>
    <xf numFmtId="0" fontId="33" fillId="0" borderId="24" xfId="0" applyFont="1" applyBorder="1" applyAlignment="1">
      <alignment horizontal="left" vertical="center"/>
    </xf>
    <xf numFmtId="49" fontId="33" fillId="0" borderId="48" xfId="9" applyNumberFormat="1" applyFont="1" applyFill="1" applyBorder="1" applyAlignment="1" applyProtection="1">
      <alignment horizontal="left" vertical="center"/>
    </xf>
    <xf numFmtId="49" fontId="33" fillId="0" borderId="57" xfId="9" applyNumberFormat="1" applyFont="1" applyFill="1" applyBorder="1" applyAlignment="1" applyProtection="1">
      <alignment horizontal="left" vertical="center"/>
    </xf>
    <xf numFmtId="3" fontId="33" fillId="0" borderId="24" xfId="0" applyNumberFormat="1" applyFont="1" applyBorder="1" applyAlignment="1">
      <alignment horizontal="right" vertical="center"/>
    </xf>
    <xf numFmtId="3" fontId="33" fillId="0" borderId="79" xfId="0" applyNumberFormat="1" applyFont="1" applyBorder="1" applyAlignment="1">
      <alignment horizontal="right" vertical="center"/>
    </xf>
    <xf numFmtId="3" fontId="33" fillId="3" borderId="24" xfId="0" applyNumberFormat="1" applyFont="1" applyFill="1" applyBorder="1" applyAlignment="1">
      <alignment horizontal="right" vertical="center"/>
    </xf>
    <xf numFmtId="3" fontId="33" fillId="3" borderId="79" xfId="0" applyNumberFormat="1" applyFont="1" applyFill="1" applyBorder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48" xfId="0" applyFont="1" applyFill="1" applyBorder="1" applyAlignment="1" applyProtection="1">
      <alignment horizontal="left" vertical="center"/>
    </xf>
    <xf numFmtId="49" fontId="29" fillId="0" borderId="48" xfId="9" applyNumberFormat="1" applyFont="1" applyFill="1" applyBorder="1" applyAlignment="1" applyProtection="1">
      <alignment horizontal="left" vertical="center"/>
    </xf>
    <xf numFmtId="49" fontId="29" fillId="0" borderId="57" xfId="9" applyNumberFormat="1" applyFont="1" applyFill="1" applyBorder="1" applyAlignment="1" applyProtection="1">
      <alignment horizontal="left" vertical="center"/>
    </xf>
    <xf numFmtId="0" fontId="29" fillId="0" borderId="31" xfId="0" applyFont="1" applyBorder="1" applyAlignment="1" applyProtection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49" fontId="33" fillId="0" borderId="55" xfId="9" applyNumberFormat="1" applyFont="1" applyFill="1" applyBorder="1" applyAlignment="1" applyProtection="1">
      <alignment horizontal="left" vertical="center"/>
    </xf>
    <xf numFmtId="3" fontId="33" fillId="0" borderId="39" xfId="0" applyNumberFormat="1" applyFont="1" applyBorder="1" applyAlignment="1">
      <alignment horizontal="right" vertical="center"/>
    </xf>
    <xf numFmtId="3" fontId="33" fillId="3" borderId="39" xfId="0" applyNumberFormat="1" applyFont="1" applyFill="1" applyBorder="1" applyAlignment="1">
      <alignment horizontal="right" vertical="center"/>
    </xf>
    <xf numFmtId="49" fontId="33" fillId="0" borderId="29" xfId="9" applyNumberFormat="1" applyFont="1" applyFill="1" applyBorder="1" applyAlignment="1" applyProtection="1">
      <alignment horizontal="left" vertical="center"/>
    </xf>
    <xf numFmtId="0" fontId="33" fillId="0" borderId="74" xfId="0" applyFont="1" applyBorder="1" applyAlignment="1" applyProtection="1">
      <alignment horizontal="left" vertical="center" wrapText="1"/>
    </xf>
    <xf numFmtId="0" fontId="33" fillId="0" borderId="35" xfId="0" applyFont="1" applyFill="1" applyBorder="1" applyAlignment="1" applyProtection="1">
      <alignment horizontal="left" vertical="center"/>
    </xf>
    <xf numFmtId="3" fontId="66" fillId="3" borderId="1" xfId="0" applyNumberFormat="1" applyFont="1" applyFill="1" applyBorder="1" applyAlignment="1">
      <alignment horizontal="right" vertical="center"/>
    </xf>
    <xf numFmtId="3" fontId="66" fillId="3" borderId="49" xfId="0" applyNumberFormat="1" applyFont="1" applyFill="1" applyBorder="1" applyAlignment="1">
      <alignment horizontal="right" vertical="center"/>
    </xf>
    <xf numFmtId="0" fontId="29" fillId="0" borderId="19" xfId="0" applyFont="1" applyBorder="1" applyAlignment="1">
      <alignment horizontal="left" vertical="center"/>
    </xf>
    <xf numFmtId="0" fontId="29" fillId="0" borderId="33" xfId="9" applyFont="1" applyFill="1" applyBorder="1" applyAlignment="1" applyProtection="1">
      <alignment horizontal="left" vertical="center"/>
    </xf>
    <xf numFmtId="3" fontId="29" fillId="0" borderId="63" xfId="0" applyNumberFormat="1" applyFont="1" applyBorder="1" applyAlignment="1">
      <alignment horizontal="right" vertical="center"/>
    </xf>
    <xf numFmtId="3" fontId="29" fillId="0" borderId="64" xfId="0" applyNumberFormat="1" applyFont="1" applyBorder="1" applyAlignment="1">
      <alignment horizontal="right" vertical="center"/>
    </xf>
    <xf numFmtId="3" fontId="29" fillId="3" borderId="63" xfId="0" applyNumberFormat="1" applyFont="1" applyFill="1" applyBorder="1" applyAlignment="1">
      <alignment horizontal="right" vertical="center"/>
    </xf>
    <xf numFmtId="3" fontId="29" fillId="3" borderId="64" xfId="0" applyNumberFormat="1" applyFont="1" applyFill="1" applyBorder="1" applyAlignment="1">
      <alignment horizontal="right" vertical="center"/>
    </xf>
    <xf numFmtId="0" fontId="33" fillId="0" borderId="40" xfId="0" applyFont="1" applyFill="1" applyBorder="1" applyAlignment="1" applyProtection="1">
      <alignment horizontal="left" vertical="center"/>
    </xf>
    <xf numFmtId="0" fontId="33" fillId="0" borderId="40" xfId="9" applyFont="1" applyFill="1" applyBorder="1" applyAlignment="1" applyProtection="1">
      <alignment horizontal="left" vertical="center"/>
    </xf>
    <xf numFmtId="49" fontId="33" fillId="0" borderId="28" xfId="9" applyNumberFormat="1" applyFont="1" applyFill="1" applyBorder="1" applyAlignment="1" applyProtection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3" fontId="33" fillId="2" borderId="18" xfId="0" applyNumberFormat="1" applyFont="1" applyFill="1" applyBorder="1" applyAlignment="1">
      <alignment horizontal="right" vertical="center"/>
    </xf>
    <xf numFmtId="0" fontId="33" fillId="0" borderId="34" xfId="9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33" fillId="0" borderId="32" xfId="0" applyFont="1" applyFill="1" applyBorder="1" applyAlignment="1" applyProtection="1">
      <alignment horizontal="left" vertical="center"/>
    </xf>
    <xf numFmtId="0" fontId="33" fillId="0" borderId="32" xfId="0" applyFont="1" applyBorder="1" applyAlignment="1">
      <alignment horizontal="left" vertical="center" wrapText="1"/>
    </xf>
    <xf numFmtId="3" fontId="33" fillId="0" borderId="3" xfId="0" applyNumberFormat="1" applyFont="1" applyBorder="1" applyAlignment="1">
      <alignment horizontal="right" vertical="center"/>
    </xf>
    <xf numFmtId="3" fontId="33" fillId="0" borderId="32" xfId="0" applyNumberFormat="1" applyFont="1" applyBorder="1" applyAlignment="1">
      <alignment horizontal="right" vertical="center"/>
    </xf>
    <xf numFmtId="3" fontId="33" fillId="0" borderId="36" xfId="0" applyNumberFormat="1" applyFont="1" applyBorder="1" applyAlignment="1">
      <alignment horizontal="right" vertical="center"/>
    </xf>
    <xf numFmtId="3" fontId="33" fillId="0" borderId="49" xfId="0" applyNumberFormat="1" applyFont="1" applyBorder="1" applyAlignment="1">
      <alignment horizontal="right" vertical="center"/>
    </xf>
    <xf numFmtId="3" fontId="65" fillId="3" borderId="49" xfId="0" applyNumberFormat="1" applyFont="1" applyFill="1" applyBorder="1" applyAlignment="1">
      <alignment horizontal="right" vertical="center"/>
    </xf>
    <xf numFmtId="0" fontId="33" fillId="0" borderId="32" xfId="0" applyFont="1" applyBorder="1" applyAlignment="1">
      <alignment horizontal="left" vertical="center"/>
    </xf>
    <xf numFmtId="0" fontId="33" fillId="0" borderId="49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3" fontId="33" fillId="0" borderId="0" xfId="0" applyNumberFormat="1" applyFont="1" applyAlignment="1">
      <alignment horizontal="right" vertical="center"/>
    </xf>
    <xf numFmtId="3" fontId="33" fillId="3" borderId="0" xfId="0" applyNumberFormat="1" applyFont="1" applyFill="1" applyAlignment="1">
      <alignment horizontal="right" vertical="center"/>
    </xf>
    <xf numFmtId="0" fontId="4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14" fillId="0" borderId="0" xfId="0" applyNumberFormat="1" applyFont="1" applyProtection="1">
      <protection locked="0"/>
    </xf>
    <xf numFmtId="3" fontId="14" fillId="0" borderId="31" xfId="0" applyNumberFormat="1" applyFont="1" applyBorder="1" applyAlignment="1" applyProtection="1">
      <alignment horizontal="right"/>
      <protection locked="0"/>
    </xf>
    <xf numFmtId="0" fontId="14" fillId="0" borderId="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3" fontId="14" fillId="0" borderId="6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3" fontId="34" fillId="0" borderId="15" xfId="0" applyNumberFormat="1" applyFont="1" applyBorder="1" applyAlignment="1">
      <alignment horizontal="right" vertical="center"/>
    </xf>
    <xf numFmtId="0" fontId="34" fillId="0" borderId="0" xfId="0" applyFont="1"/>
    <xf numFmtId="3" fontId="14" fillId="0" borderId="0" xfId="0" applyNumberFormat="1" applyFont="1" applyAlignment="1">
      <alignment horizontal="right"/>
    </xf>
    <xf numFmtId="0" fontId="34" fillId="0" borderId="4" xfId="0" applyFont="1" applyBorder="1" applyAlignment="1">
      <alignment horizontal="center" vertical="center"/>
    </xf>
    <xf numFmtId="3" fontId="34" fillId="0" borderId="36" xfId="0" applyNumberFormat="1" applyFont="1" applyBorder="1" applyAlignment="1" applyProtection="1">
      <alignment horizontal="center" vertical="center" wrapText="1"/>
      <protection locked="0"/>
    </xf>
    <xf numFmtId="3" fontId="34" fillId="0" borderId="15" xfId="0" applyNumberFormat="1" applyFont="1" applyBorder="1" applyAlignment="1" applyProtection="1">
      <alignment horizontal="center" vertical="center"/>
      <protection locked="0"/>
    </xf>
    <xf numFmtId="0" fontId="34" fillId="0" borderId="19" xfId="0" applyFont="1" applyBorder="1" applyAlignment="1">
      <alignment horizontal="left" vertical="center" wrapText="1"/>
    </xf>
    <xf numFmtId="3" fontId="34" fillId="0" borderId="33" xfId="0" applyNumberFormat="1" applyFont="1" applyBorder="1" applyAlignment="1">
      <alignment horizontal="right" vertical="center"/>
    </xf>
    <xf numFmtId="3" fontId="34" fillId="0" borderId="29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3" fontId="14" fillId="0" borderId="34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left" vertical="center" wrapText="1"/>
    </xf>
    <xf numFmtId="3" fontId="34" fillId="0" borderId="34" xfId="0" applyNumberFormat="1" applyFont="1" applyBorder="1" applyAlignment="1">
      <alignment horizontal="right" vertical="center"/>
    </xf>
    <xf numFmtId="3" fontId="34" fillId="0" borderId="6" xfId="0" applyNumberFormat="1" applyFont="1" applyBorder="1" applyAlignment="1">
      <alignment horizontal="right" vertical="center"/>
    </xf>
    <xf numFmtId="0" fontId="14" fillId="0" borderId="56" xfId="0" applyFont="1" applyBorder="1" applyAlignment="1">
      <alignment horizontal="left" vertical="center" wrapText="1"/>
    </xf>
    <xf numFmtId="3" fontId="14" fillId="0" borderId="54" xfId="0" applyNumberFormat="1" applyFont="1" applyBorder="1" applyAlignment="1">
      <alignment horizontal="right" vertical="center"/>
    </xf>
    <xf numFmtId="3" fontId="14" fillId="0" borderId="55" xfId="0" applyNumberFormat="1" applyFont="1" applyBorder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3" fontId="34" fillId="0" borderId="36" xfId="0" applyNumberFormat="1" applyFont="1" applyBorder="1" applyAlignment="1">
      <alignment horizontal="right" vertical="center"/>
    </xf>
    <xf numFmtId="3" fontId="33" fillId="0" borderId="0" xfId="0" applyNumberFormat="1" applyFont="1" applyAlignment="1" applyProtection="1">
      <alignment horizontal="left"/>
      <protection locked="0"/>
    </xf>
    <xf numFmtId="0" fontId="29" fillId="0" borderId="4" xfId="0" applyFont="1" applyBorder="1" applyAlignment="1">
      <alignment horizontal="center" vertical="center" wrapText="1"/>
    </xf>
    <xf numFmtId="0" fontId="67" fillId="0" borderId="0" xfId="0" applyFont="1"/>
    <xf numFmtId="0" fontId="33" fillId="0" borderId="0" xfId="0" applyFont="1" applyAlignment="1">
      <alignment horizontal="left" vertical="top" wrapText="1"/>
    </xf>
    <xf numFmtId="3" fontId="33" fillId="0" borderId="0" xfId="0" applyNumberFormat="1" applyFont="1" applyProtection="1">
      <protection locked="0"/>
    </xf>
    <xf numFmtId="0" fontId="29" fillId="0" borderId="0" xfId="0" applyFont="1" applyAlignment="1">
      <alignment wrapText="1"/>
    </xf>
    <xf numFmtId="0" fontId="29" fillId="0" borderId="3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53" xfId="0" applyFont="1" applyBorder="1" applyAlignment="1">
      <alignment wrapText="1"/>
    </xf>
    <xf numFmtId="0" fontId="29" fillId="0" borderId="4" xfId="0" applyFont="1" applyBorder="1" applyAlignment="1">
      <alignment wrapText="1"/>
    </xf>
    <xf numFmtId="3" fontId="29" fillId="0" borderId="15" xfId="0" applyNumberFormat="1" applyFont="1" applyBorder="1"/>
    <xf numFmtId="0" fontId="33" fillId="0" borderId="9" xfId="0" applyFont="1" applyBorder="1" applyAlignment="1">
      <alignment wrapText="1"/>
    </xf>
    <xf numFmtId="3" fontId="33" fillId="0" borderId="37" xfId="0" applyNumberFormat="1" applyFont="1" applyBorder="1"/>
    <xf numFmtId="3" fontId="33" fillId="0" borderId="26" xfId="0" applyNumberFormat="1" applyFont="1" applyBorder="1"/>
    <xf numFmtId="0" fontId="33" fillId="0" borderId="23" xfId="0" applyFont="1" applyBorder="1" applyAlignment="1">
      <alignment wrapText="1"/>
    </xf>
    <xf numFmtId="3" fontId="33" fillId="0" borderId="48" xfId="0" applyNumberFormat="1" applyFont="1" applyBorder="1"/>
    <xf numFmtId="3" fontId="33" fillId="0" borderId="79" xfId="0" applyNumberFormat="1" applyFont="1" applyBorder="1"/>
    <xf numFmtId="3" fontId="29" fillId="0" borderId="2" xfId="0" applyNumberFormat="1" applyFont="1" applyBorder="1"/>
    <xf numFmtId="0" fontId="29" fillId="0" borderId="15" xfId="0" applyFont="1" applyBorder="1" applyAlignment="1">
      <alignment horizontal="center" vertical="center"/>
    </xf>
    <xf numFmtId="0" fontId="33" fillId="0" borderId="5" xfId="0" applyFont="1" applyBorder="1"/>
    <xf numFmtId="0" fontId="33" fillId="0" borderId="18" xfId="0" applyFont="1" applyBorder="1"/>
    <xf numFmtId="0" fontId="29" fillId="0" borderId="51" xfId="0" applyFont="1" applyBorder="1"/>
    <xf numFmtId="3" fontId="29" fillId="0" borderId="70" xfId="0" applyNumberFormat="1" applyFont="1" applyBorder="1"/>
    <xf numFmtId="0" fontId="33" fillId="0" borderId="51" xfId="0" applyFont="1" applyBorder="1"/>
    <xf numFmtId="3" fontId="33" fillId="0" borderId="70" xfId="0" applyNumberFormat="1" applyFont="1" applyBorder="1"/>
    <xf numFmtId="0" fontId="29" fillId="0" borderId="1" xfId="0" applyFont="1" applyBorder="1"/>
    <xf numFmtId="3" fontId="29" fillId="0" borderId="0" xfId="0" applyNumberFormat="1" applyFont="1"/>
    <xf numFmtId="0" fontId="29" fillId="0" borderId="4" xfId="0" applyFont="1" applyBorder="1" applyAlignment="1">
      <alignment horizontal="center" vertical="center"/>
    </xf>
    <xf numFmtId="0" fontId="33" fillId="0" borderId="9" xfId="0" applyFont="1" applyBorder="1"/>
    <xf numFmtId="0" fontId="33" fillId="3" borderId="34" xfId="0" applyFont="1" applyFill="1" applyBorder="1" applyAlignment="1">
      <alignment horizontal="center" vertical="top" wrapText="1"/>
    </xf>
    <xf numFmtId="0" fontId="33" fillId="2" borderId="0" xfId="0" applyFont="1" applyFill="1"/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3" fontId="29" fillId="0" borderId="0" xfId="0" applyNumberFormat="1" applyFont="1" applyAlignment="1">
      <alignment horizontal="right" vertical="top" wrapText="1"/>
    </xf>
    <xf numFmtId="0" fontId="33" fillId="0" borderId="0" xfId="0" applyFont="1" applyAlignment="1">
      <alignment horizontal="center" vertical="top" wrapText="1"/>
    </xf>
    <xf numFmtId="3" fontId="33" fillId="0" borderId="0" xfId="0" applyNumberFormat="1" applyFont="1" applyAlignment="1">
      <alignment horizontal="right" vertical="top" wrapText="1"/>
    </xf>
    <xf numFmtId="0" fontId="29" fillId="2" borderId="0" xfId="0" applyFont="1" applyFill="1"/>
    <xf numFmtId="0" fontId="29" fillId="0" borderId="36" xfId="0" applyFont="1" applyBorder="1"/>
    <xf numFmtId="0" fontId="29" fillId="0" borderId="4" xfId="10" applyFont="1" applyBorder="1" applyAlignment="1">
      <alignment horizontal="left"/>
    </xf>
    <xf numFmtId="0" fontId="29" fillId="0" borderId="36" xfId="10" applyFont="1" applyBorder="1" applyAlignment="1">
      <alignment wrapText="1"/>
    </xf>
    <xf numFmtId="3" fontId="29" fillId="0" borderId="29" xfId="0" applyNumberFormat="1" applyFont="1" applyBorder="1"/>
    <xf numFmtId="3" fontId="33" fillId="0" borderId="17" xfId="0" applyNumberFormat="1" applyFont="1" applyBorder="1"/>
    <xf numFmtId="3" fontId="33" fillId="0" borderId="29" xfId="0" applyNumberFormat="1" applyFont="1" applyBorder="1"/>
    <xf numFmtId="0" fontId="29" fillId="0" borderId="2" xfId="0" applyFont="1" applyBorder="1"/>
    <xf numFmtId="0" fontId="29" fillId="0" borderId="9" xfId="0" applyFont="1" applyBorder="1"/>
    <xf numFmtId="0" fontId="29" fillId="0" borderId="37" xfId="0" applyFont="1" applyBorder="1"/>
    <xf numFmtId="3" fontId="29" fillId="0" borderId="37" xfId="0" applyNumberFormat="1" applyFont="1" applyBorder="1"/>
    <xf numFmtId="3" fontId="29" fillId="0" borderId="26" xfId="0" applyNumberFormat="1" applyFont="1" applyBorder="1"/>
    <xf numFmtId="0" fontId="29" fillId="0" borderId="34" xfId="0" applyFont="1" applyBorder="1"/>
    <xf numFmtId="3" fontId="29" fillId="0" borderId="34" xfId="0" applyNumberFormat="1" applyFont="1" applyBorder="1"/>
    <xf numFmtId="3" fontId="29" fillId="0" borderId="6" xfId="0" applyNumberFormat="1" applyFont="1" applyBorder="1"/>
    <xf numFmtId="0" fontId="33" fillId="0" borderId="10" xfId="0" applyFont="1" applyBorder="1" applyAlignment="1">
      <alignment horizontal="left"/>
    </xf>
    <xf numFmtId="0" fontId="33" fillId="0" borderId="34" xfId="0" applyFont="1" applyBorder="1"/>
    <xf numFmtId="0" fontId="29" fillId="0" borderId="53" xfId="0" applyFont="1" applyBorder="1"/>
    <xf numFmtId="0" fontId="29" fillId="0" borderId="40" xfId="0" applyFont="1" applyBorder="1"/>
    <xf numFmtId="3" fontId="29" fillId="0" borderId="40" xfId="0" applyNumberFormat="1" applyFont="1" applyBorder="1"/>
    <xf numFmtId="3" fontId="29" fillId="0" borderId="28" xfId="0" applyNumberFormat="1" applyFont="1" applyBorder="1"/>
    <xf numFmtId="0" fontId="29" fillId="0" borderId="4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72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29" fillId="0" borderId="19" xfId="0" applyFont="1" applyBorder="1" applyAlignment="1">
      <alignment horizontal="left"/>
    </xf>
    <xf numFmtId="0" fontId="29" fillId="0" borderId="17" xfId="0" applyFont="1" applyBorder="1"/>
    <xf numFmtId="3" fontId="29" fillId="0" borderId="17" xfId="0" applyNumberFormat="1" applyFont="1" applyBorder="1"/>
    <xf numFmtId="0" fontId="33" fillId="0" borderId="11" xfId="0" applyFont="1" applyBorder="1"/>
    <xf numFmtId="3" fontId="33" fillId="0" borderId="11" xfId="0" applyNumberFormat="1" applyFont="1" applyBorder="1"/>
    <xf numFmtId="0" fontId="29" fillId="0" borderId="2" xfId="10" applyFont="1" applyBorder="1" applyAlignment="1">
      <alignment wrapText="1"/>
    </xf>
    <xf numFmtId="3" fontId="29" fillId="0" borderId="49" xfId="0" applyNumberFormat="1" applyFont="1" applyBorder="1"/>
    <xf numFmtId="0" fontId="29" fillId="0" borderId="25" xfId="0" applyFont="1" applyBorder="1"/>
    <xf numFmtId="0" fontId="29" fillId="0" borderId="60" xfId="0" applyFont="1" applyBorder="1"/>
    <xf numFmtId="3" fontId="29" fillId="0" borderId="60" xfId="0" applyNumberFormat="1" applyFont="1" applyBorder="1"/>
    <xf numFmtId="0" fontId="33" fillId="0" borderId="17" xfId="0" applyFont="1" applyBorder="1"/>
    <xf numFmtId="3" fontId="29" fillId="0" borderId="22" xfId="0" applyNumberFormat="1" applyFont="1" applyBorder="1"/>
    <xf numFmtId="3" fontId="29" fillId="0" borderId="57" xfId="0" applyNumberFormat="1" applyFont="1" applyBorder="1"/>
    <xf numFmtId="0" fontId="68" fillId="0" borderId="10" xfId="0" applyFont="1" applyBorder="1"/>
    <xf numFmtId="0" fontId="68" fillId="0" borderId="34" xfId="0" applyFont="1" applyBorder="1"/>
    <xf numFmtId="3" fontId="68" fillId="0" borderId="34" xfId="0" applyNumberFormat="1" applyFont="1" applyBorder="1"/>
    <xf numFmtId="3" fontId="68" fillId="0" borderId="6" xfId="0" applyNumberFormat="1" applyFont="1" applyBorder="1"/>
    <xf numFmtId="0" fontId="58" fillId="0" borderId="10" xfId="0" applyFont="1" applyBorder="1" applyAlignment="1">
      <alignment horizontal="left"/>
    </xf>
    <xf numFmtId="3" fontId="58" fillId="0" borderId="6" xfId="0" applyNumberFormat="1" applyFont="1" applyBorder="1"/>
    <xf numFmtId="0" fontId="29" fillId="0" borderId="9" xfId="0" applyFont="1" applyBorder="1" applyAlignment="1">
      <alignment horizontal="left"/>
    </xf>
    <xf numFmtId="3" fontId="33" fillId="0" borderId="68" xfId="0" applyNumberFormat="1" applyFont="1" applyBorder="1"/>
    <xf numFmtId="3" fontId="33" fillId="0" borderId="0" xfId="0" applyNumberFormat="1" applyFont="1" applyFill="1" applyBorder="1" applyAlignment="1" applyProtection="1">
      <alignment horizontal="left"/>
      <protection locked="0"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3" fontId="29" fillId="3" borderId="32" xfId="0" applyNumberFormat="1" applyFont="1" applyFill="1" applyBorder="1" applyAlignment="1">
      <alignment horizontal="center"/>
    </xf>
    <xf numFmtId="3" fontId="29" fillId="3" borderId="39" xfId="0" applyNumberFormat="1" applyFont="1" applyFill="1" applyBorder="1" applyAlignment="1">
      <alignment horizontal="center" vertical="center"/>
    </xf>
    <xf numFmtId="3" fontId="29" fillId="3" borderId="32" xfId="0" applyNumberFormat="1" applyFont="1" applyFill="1" applyBorder="1" applyAlignment="1">
      <alignment horizontal="center" vertical="center"/>
    </xf>
    <xf numFmtId="0" fontId="41" fillId="0" borderId="0" xfId="0" applyFont="1" applyFill="1" applyAlignment="1"/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0" fontId="40" fillId="0" borderId="31" xfId="0" applyFont="1" applyFill="1" applyBorder="1" applyAlignment="1"/>
    <xf numFmtId="0" fontId="40" fillId="0" borderId="3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3" fontId="41" fillId="0" borderId="41" xfId="0" applyNumberFormat="1" applyFont="1" applyFill="1" applyBorder="1"/>
    <xf numFmtId="3" fontId="41" fillId="0" borderId="42" xfId="0" applyNumberFormat="1" applyFont="1" applyFill="1" applyBorder="1"/>
    <xf numFmtId="0" fontId="41" fillId="0" borderId="42" xfId="0" applyFont="1" applyFill="1" applyBorder="1"/>
    <xf numFmtId="3" fontId="40" fillId="0" borderId="1" xfId="0" applyNumberFormat="1" applyFont="1" applyFill="1" applyBorder="1"/>
    <xf numFmtId="3" fontId="40" fillId="0" borderId="36" xfId="0" applyNumberFormat="1" applyFont="1" applyFill="1" applyBorder="1"/>
    <xf numFmtId="3" fontId="40" fillId="0" borderId="32" xfId="0" applyNumberFormat="1" applyFont="1" applyFill="1" applyBorder="1"/>
    <xf numFmtId="3" fontId="40" fillId="0" borderId="39" xfId="0" applyNumberFormat="1" applyFont="1" applyFill="1" applyBorder="1" applyAlignment="1" applyProtection="1">
      <alignment horizontal="right" vertical="center" wrapText="1"/>
    </xf>
    <xf numFmtId="3" fontId="40" fillId="0" borderId="1" xfId="0" applyNumberFormat="1" applyFont="1" applyFill="1" applyBorder="1" applyAlignment="1" applyProtection="1">
      <alignment horizontal="right" vertical="center" wrapText="1"/>
    </xf>
    <xf numFmtId="3" fontId="40" fillId="0" borderId="36" xfId="0" applyNumberFormat="1" applyFont="1" applyFill="1" applyBorder="1" applyAlignment="1" applyProtection="1">
      <alignment horizontal="right" vertical="center" wrapText="1"/>
    </xf>
    <xf numFmtId="3" fontId="40" fillId="0" borderId="3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40" fillId="0" borderId="0" xfId="0" applyFont="1" applyFill="1"/>
    <xf numFmtId="0" fontId="28" fillId="0" borderId="0" xfId="0" applyFont="1" applyFill="1"/>
    <xf numFmtId="0" fontId="41" fillId="0" borderId="31" xfId="0" applyFont="1" applyFill="1" applyBorder="1" applyAlignment="1">
      <alignment horizontal="right"/>
    </xf>
    <xf numFmtId="3" fontId="41" fillId="0" borderId="37" xfId="0" applyNumberFormat="1" applyFont="1" applyFill="1" applyBorder="1"/>
    <xf numFmtId="0" fontId="41" fillId="0" borderId="34" xfId="0" applyFont="1" applyFill="1" applyBorder="1"/>
    <xf numFmtId="0" fontId="41" fillId="0" borderId="6" xfId="0" applyFont="1" applyFill="1" applyBorder="1"/>
    <xf numFmtId="3" fontId="40" fillId="0" borderId="51" xfId="0" applyNumberFormat="1" applyFont="1" applyFill="1" applyBorder="1"/>
    <xf numFmtId="3" fontId="40" fillId="0" borderId="58" xfId="0" applyNumberFormat="1" applyFont="1" applyFill="1" applyBorder="1"/>
    <xf numFmtId="3" fontId="40" fillId="0" borderId="52" xfId="0" applyNumberFormat="1" applyFont="1" applyFill="1" applyBorder="1"/>
    <xf numFmtId="3" fontId="41" fillId="0" borderId="32" xfId="0" applyNumberFormat="1" applyFont="1" applyFill="1" applyBorder="1"/>
    <xf numFmtId="3" fontId="40" fillId="0" borderId="49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Fill="1" applyBorder="1" applyAlignment="1">
      <alignment horizontal="left"/>
    </xf>
    <xf numFmtId="0" fontId="41" fillId="0" borderId="41" xfId="0" applyFont="1" applyFill="1" applyBorder="1"/>
    <xf numFmtId="0" fontId="41" fillId="0" borderId="37" xfId="0" applyFont="1" applyFill="1" applyBorder="1"/>
    <xf numFmtId="0" fontId="41" fillId="0" borderId="26" xfId="0" applyFont="1" applyFill="1" applyBorder="1"/>
    <xf numFmtId="3" fontId="40" fillId="0" borderId="59" xfId="0" applyNumberFormat="1" applyFont="1" applyFill="1" applyBorder="1"/>
    <xf numFmtId="3" fontId="40" fillId="0" borderId="0" xfId="0" applyNumberFormat="1" applyFont="1" applyFill="1" applyBorder="1" applyAlignment="1" applyProtection="1">
      <alignment horizontal="right" vertical="center" wrapText="1"/>
    </xf>
    <xf numFmtId="4" fontId="33" fillId="0" borderId="0" xfId="0" applyNumberFormat="1" applyFont="1" applyFill="1" applyBorder="1" applyAlignment="1" applyProtection="1">
      <protection locked="0"/>
    </xf>
    <xf numFmtId="4" fontId="34" fillId="0" borderId="0" xfId="0" applyNumberFormat="1" applyFont="1" applyFill="1" applyBorder="1" applyAlignment="1" applyProtection="1">
      <alignment horizontal="centerContinuous"/>
      <protection locked="0"/>
    </xf>
    <xf numFmtId="4" fontId="34" fillId="0" borderId="0" xfId="0" applyNumberFormat="1" applyFont="1" applyFill="1" applyBorder="1" applyAlignment="1" applyProtection="1">
      <protection locked="0"/>
    </xf>
    <xf numFmtId="4" fontId="14" fillId="0" borderId="0" xfId="0" applyNumberFormat="1" applyFont="1" applyFill="1" applyBorder="1" applyAlignment="1" applyProtection="1">
      <alignment horizontal="center"/>
      <protection locked="0"/>
    </xf>
    <xf numFmtId="4" fontId="32" fillId="0" borderId="0" xfId="0" applyNumberFormat="1" applyFont="1" applyBorder="1" applyAlignment="1">
      <alignment horizontal="center"/>
    </xf>
    <xf numFmtId="4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/>
    <xf numFmtId="3" fontId="37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right"/>
    </xf>
    <xf numFmtId="3" fontId="37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74" xfId="0" applyNumberFormat="1" applyFont="1" applyBorder="1" applyAlignment="1">
      <alignment horizontal="right" vertical="center" wrapText="1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2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37" fillId="0" borderId="61" xfId="0" applyNumberFormat="1" applyFont="1" applyBorder="1" applyAlignment="1">
      <alignment vertical="center"/>
    </xf>
    <xf numFmtId="3" fontId="37" fillId="0" borderId="61" xfId="0" applyNumberFormat="1" applyFont="1" applyBorder="1" applyAlignment="1"/>
    <xf numFmtId="3" fontId="37" fillId="0" borderId="31" xfId="0" applyNumberFormat="1" applyFont="1" applyBorder="1" applyAlignment="1"/>
    <xf numFmtId="3" fontId="37" fillId="0" borderId="32" xfId="0" applyNumberFormat="1" applyFont="1" applyBorder="1" applyAlignment="1"/>
    <xf numFmtId="3" fontId="13" fillId="0" borderId="74" xfId="0" applyNumberFormat="1" applyFont="1" applyBorder="1" applyAlignment="1"/>
    <xf numFmtId="3" fontId="13" fillId="0" borderId="61" xfId="0" applyNumberFormat="1" applyFont="1" applyBorder="1" applyAlignment="1"/>
    <xf numFmtId="3" fontId="13" fillId="0" borderId="78" xfId="0" applyNumberFormat="1" applyFont="1" applyBorder="1" applyAlignment="1"/>
    <xf numFmtId="3" fontId="13" fillId="0" borderId="0" xfId="0" applyNumberFormat="1" applyFont="1" applyBorder="1" applyAlignment="1"/>
    <xf numFmtId="3" fontId="13" fillId="0" borderId="77" xfId="0" applyNumberFormat="1" applyFont="1" applyBorder="1" applyAlignment="1"/>
    <xf numFmtId="3" fontId="13" fillId="0" borderId="62" xfId="0" applyNumberFormat="1" applyFont="1" applyBorder="1" applyAlignment="1"/>
    <xf numFmtId="3" fontId="13" fillId="0" borderId="77" xfId="0" applyNumberFormat="1" applyFont="1" applyBorder="1" applyAlignment="1">
      <alignment vertical="center"/>
    </xf>
    <xf numFmtId="3" fontId="37" fillId="0" borderId="32" xfId="0" applyNumberFormat="1" applyFont="1" applyBorder="1" applyAlignment="1">
      <alignment horizontal="center" wrapText="1"/>
    </xf>
    <xf numFmtId="3" fontId="13" fillId="0" borderId="61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/>
    <xf numFmtId="3" fontId="37" fillId="0" borderId="78" xfId="0" applyNumberFormat="1" applyFont="1" applyBorder="1" applyAlignment="1"/>
    <xf numFmtId="3" fontId="37" fillId="0" borderId="27" xfId="0" applyNumberFormat="1" applyFont="1" applyBorder="1" applyAlignment="1"/>
    <xf numFmtId="3" fontId="13" fillId="0" borderId="68" xfId="0" applyNumberFormat="1" applyFont="1" applyFill="1" applyBorder="1" applyAlignment="1" applyProtection="1">
      <alignment horizontal="right"/>
      <protection locked="0"/>
    </xf>
    <xf numFmtId="4" fontId="37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31" fillId="0" borderId="2" xfId="0" applyFont="1" applyBorder="1" applyAlignment="1">
      <alignment horizontal="center" vertical="center" wrapText="1"/>
    </xf>
    <xf numFmtId="169" fontId="32" fillId="0" borderId="6" xfId="0" applyNumberFormat="1" applyFont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11" xfId="0" applyFont="1" applyBorder="1" applyAlignment="1">
      <alignment horizontal="left"/>
    </xf>
    <xf numFmtId="3" fontId="0" fillId="0" borderId="0" xfId="0" applyNumberFormat="1"/>
    <xf numFmtId="3" fontId="33" fillId="0" borderId="0" xfId="0" applyNumberFormat="1" applyFont="1" applyFill="1" applyBorder="1" applyAlignment="1" applyProtection="1">
      <protection locked="0"/>
    </xf>
    <xf numFmtId="0" fontId="33" fillId="0" borderId="0" xfId="0" applyFont="1"/>
    <xf numFmtId="3" fontId="13" fillId="0" borderId="0" xfId="0" applyNumberFormat="1" applyFont="1" applyFill="1" applyBorder="1" applyAlignment="1" applyProtection="1">
      <protection locked="0"/>
    </xf>
    <xf numFmtId="3" fontId="37" fillId="0" borderId="0" xfId="0" applyNumberFormat="1" applyFont="1" applyFill="1" applyBorder="1" applyAlignment="1" applyProtection="1">
      <protection locked="0"/>
    </xf>
    <xf numFmtId="3" fontId="32" fillId="0" borderId="1" xfId="0" applyNumberFormat="1" applyFont="1" applyBorder="1"/>
    <xf numFmtId="0" fontId="32" fillId="0" borderId="29" xfId="0" applyFont="1" applyBorder="1"/>
    <xf numFmtId="0" fontId="32" fillId="0" borderId="6" xfId="0" applyFont="1" applyBorder="1"/>
    <xf numFmtId="3" fontId="32" fillId="0" borderId="0" xfId="0" applyNumberFormat="1" applyFont="1"/>
    <xf numFmtId="3" fontId="32" fillId="0" borderId="33" xfId="0" applyNumberFormat="1" applyFont="1" applyBorder="1"/>
    <xf numFmtId="3" fontId="32" fillId="0" borderId="34" xfId="0" applyNumberFormat="1" applyFont="1" applyBorder="1"/>
    <xf numFmtId="3" fontId="32" fillId="0" borderId="11" xfId="0" applyNumberFormat="1" applyFont="1" applyBorder="1"/>
    <xf numFmtId="3" fontId="32" fillId="0" borderId="35" xfId="0" applyNumberFormat="1" applyFont="1" applyBorder="1"/>
    <xf numFmtId="3" fontId="32" fillId="0" borderId="36" xfId="0" applyNumberFormat="1" applyFont="1" applyBorder="1"/>
    <xf numFmtId="3" fontId="32" fillId="0" borderId="2" xfId="0" applyNumberFormat="1" applyFont="1" applyBorder="1"/>
    <xf numFmtId="3" fontId="32" fillId="0" borderId="37" xfId="0" applyNumberFormat="1" applyFont="1" applyBorder="1"/>
    <xf numFmtId="0" fontId="31" fillId="0" borderId="0" xfId="0" applyFont="1"/>
    <xf numFmtId="3" fontId="31" fillId="0" borderId="1" xfId="0" applyNumberFormat="1" applyFont="1" applyBorder="1"/>
    <xf numFmtId="3" fontId="31" fillId="0" borderId="18" xfId="0" applyNumberFormat="1" applyFont="1" applyBorder="1"/>
    <xf numFmtId="3" fontId="23" fillId="0" borderId="0" xfId="0" applyNumberFormat="1" applyFont="1" applyAlignment="1">
      <alignment horizontal="left"/>
    </xf>
    <xf numFmtId="3" fontId="31" fillId="0" borderId="20" xfId="0" applyNumberFormat="1" applyFont="1" applyBorder="1"/>
    <xf numFmtId="0" fontId="32" fillId="0" borderId="7" xfId="0" applyFont="1" applyBorder="1" applyAlignment="1">
      <alignment horizontal="left" vertical="center"/>
    </xf>
    <xf numFmtId="3" fontId="32" fillId="0" borderId="7" xfId="0" applyNumberFormat="1" applyFont="1" applyBorder="1" applyAlignment="1">
      <alignment horizontal="right" vertical="center"/>
    </xf>
    <xf numFmtId="0" fontId="31" fillId="0" borderId="3" xfId="0" applyFont="1" applyBorder="1" applyAlignment="1">
      <alignment horizontal="center"/>
    </xf>
    <xf numFmtId="0" fontId="29" fillId="0" borderId="0" xfId="0" applyFont="1"/>
    <xf numFmtId="0" fontId="32" fillId="0" borderId="0" xfId="0" applyFont="1"/>
    <xf numFmtId="0" fontId="41" fillId="0" borderId="0" xfId="0" applyFont="1"/>
    <xf numFmtId="3" fontId="32" fillId="0" borderId="29" xfId="0" applyNumberFormat="1" applyFont="1" applyBorder="1"/>
    <xf numFmtId="0" fontId="29" fillId="0" borderId="0" xfId="0" applyFont="1" applyAlignment="1">
      <alignment horizontal="center"/>
    </xf>
    <xf numFmtId="0" fontId="29" fillId="0" borderId="4" xfId="0" applyFont="1" applyBorder="1"/>
    <xf numFmtId="0" fontId="29" fillId="0" borderId="10" xfId="0" applyFont="1" applyBorder="1"/>
    <xf numFmtId="3" fontId="33" fillId="0" borderId="34" xfId="0" applyNumberFormat="1" applyFont="1" applyBorder="1"/>
    <xf numFmtId="3" fontId="33" fillId="0" borderId="6" xfId="0" applyNumberFormat="1" applyFont="1" applyBorder="1"/>
    <xf numFmtId="3" fontId="29" fillId="0" borderId="36" xfId="0" applyNumberFormat="1" applyFont="1" applyBorder="1"/>
    <xf numFmtId="3" fontId="33" fillId="0" borderId="0" xfId="0" applyNumberFormat="1" applyFont="1"/>
    <xf numFmtId="0" fontId="32" fillId="0" borderId="6" xfId="0" applyFont="1" applyBorder="1" applyAlignment="1">
      <alignment horizontal="left"/>
    </xf>
    <xf numFmtId="3" fontId="31" fillId="0" borderId="15" xfId="0" applyNumberFormat="1" applyFont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6" xfId="0" applyNumberFormat="1" applyFont="1" applyBorder="1" applyAlignment="1">
      <alignment horizontal="right"/>
    </xf>
    <xf numFmtId="3" fontId="45" fillId="0" borderId="36" xfId="10" applyNumberFormat="1" applyFont="1" applyBorder="1" applyAlignment="1">
      <alignment horizontal="center"/>
    </xf>
    <xf numFmtId="0" fontId="31" fillId="0" borderId="4" xfId="10" applyFont="1" applyBorder="1" applyAlignment="1">
      <alignment horizontal="center" vertical="center" wrapText="1"/>
    </xf>
    <xf numFmtId="3" fontId="45" fillId="0" borderId="36" xfId="10" applyNumberFormat="1" applyFont="1" applyBorder="1" applyAlignment="1">
      <alignment horizontal="center" vertical="center" wrapText="1"/>
    </xf>
    <xf numFmtId="3" fontId="31" fillId="0" borderId="36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34" xfId="0" applyFont="1" applyBorder="1"/>
    <xf numFmtId="3" fontId="45" fillId="0" borderId="40" xfId="10" applyNumberFormat="1" applyFont="1" applyBorder="1" applyAlignment="1">
      <alignment horizontal="center"/>
    </xf>
    <xf numFmtId="0" fontId="32" fillId="0" borderId="35" xfId="0" applyFont="1" applyBorder="1"/>
    <xf numFmtId="0" fontId="45" fillId="0" borderId="36" xfId="0" applyFont="1" applyBorder="1"/>
    <xf numFmtId="0" fontId="32" fillId="0" borderId="33" xfId="0" applyFont="1" applyBorder="1"/>
    <xf numFmtId="3" fontId="31" fillId="0" borderId="36" xfId="0" applyNumberFormat="1" applyFont="1" applyBorder="1"/>
    <xf numFmtId="3" fontId="31" fillId="0" borderId="15" xfId="0" applyNumberFormat="1" applyFont="1" applyBorder="1"/>
    <xf numFmtId="0" fontId="32" fillId="0" borderId="0" xfId="0" applyFont="1" applyAlignment="1">
      <alignment horizontal="left" wrapText="1"/>
    </xf>
    <xf numFmtId="0" fontId="32" fillId="0" borderId="28" xfId="0" applyFont="1" applyBorder="1"/>
    <xf numFmtId="0" fontId="32" fillId="0" borderId="34" xfId="0" applyFont="1" applyBorder="1" applyAlignment="1">
      <alignment wrapText="1"/>
    </xf>
    <xf numFmtId="0" fontId="31" fillId="0" borderId="15" xfId="0" applyFont="1" applyBorder="1"/>
    <xf numFmtId="0" fontId="31" fillId="0" borderId="33" xfId="0" applyFont="1" applyBorder="1"/>
    <xf numFmtId="3" fontId="3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1" fillId="2" borderId="5" xfId="0" applyNumberFormat="1" applyFont="1" applyFill="1" applyBorder="1"/>
    <xf numFmtId="3" fontId="47" fillId="0" borderId="0" xfId="0" applyNumberFormat="1" applyFont="1"/>
    <xf numFmtId="0" fontId="46" fillId="0" borderId="0" xfId="0" applyFont="1"/>
    <xf numFmtId="0" fontId="46" fillId="0" borderId="0" xfId="0" applyFont="1" applyAlignment="1">
      <alignment horizontal="right"/>
    </xf>
    <xf numFmtId="0" fontId="48" fillId="0" borderId="1" xfId="0" applyFont="1" applyBorder="1" applyAlignment="1">
      <alignment horizontal="center" vertical="center" wrapText="1"/>
    </xf>
    <xf numFmtId="0" fontId="48" fillId="2" borderId="36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/>
    </xf>
    <xf numFmtId="0" fontId="46" fillId="2" borderId="34" xfId="8" applyFont="1" applyFill="1" applyBorder="1" applyAlignment="1">
      <alignment horizontal="center"/>
    </xf>
    <xf numFmtId="0" fontId="46" fillId="0" borderId="34" xfId="0" applyFont="1" applyBorder="1" applyAlignment="1">
      <alignment horizontal="center"/>
    </xf>
    <xf numFmtId="3" fontId="46" fillId="0" borderId="34" xfId="0" applyNumberFormat="1" applyFont="1" applyBorder="1" applyAlignment="1">
      <alignment horizontal="right"/>
    </xf>
    <xf numFmtId="0" fontId="46" fillId="2" borderId="37" xfId="8" applyFont="1" applyFill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2" borderId="33" xfId="8" applyFont="1" applyFill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2" borderId="40" xfId="8" applyFont="1" applyFill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2" borderId="33" xfId="8" applyFont="1" applyFill="1" applyBorder="1" applyAlignment="1">
      <alignment horizontal="center" wrapText="1"/>
    </xf>
    <xf numFmtId="0" fontId="46" fillId="0" borderId="48" xfId="0" applyFont="1" applyBorder="1" applyAlignment="1">
      <alignment horizontal="center"/>
    </xf>
    <xf numFmtId="3" fontId="46" fillId="0" borderId="48" xfId="0" applyNumberFormat="1" applyFont="1" applyBorder="1" applyAlignment="1">
      <alignment horizontal="right"/>
    </xf>
    <xf numFmtId="0" fontId="48" fillId="0" borderId="37" xfId="0" applyFont="1" applyBorder="1" applyAlignment="1">
      <alignment horizontal="center"/>
    </xf>
    <xf numFmtId="0" fontId="46" fillId="2" borderId="48" xfId="8" applyFont="1" applyFill="1" applyBorder="1" applyAlignment="1">
      <alignment horizontal="center"/>
    </xf>
    <xf numFmtId="0" fontId="46" fillId="2" borderId="0" xfId="0" applyFont="1" applyFill="1"/>
    <xf numFmtId="3" fontId="48" fillId="0" borderId="26" xfId="0" applyNumberFormat="1" applyFont="1" applyBorder="1" applyAlignment="1">
      <alignment horizontal="right"/>
    </xf>
    <xf numFmtId="3" fontId="46" fillId="0" borderId="30" xfId="0" applyNumberFormat="1" applyFont="1" applyBorder="1" applyAlignment="1">
      <alignment horizontal="right"/>
    </xf>
    <xf numFmtId="3" fontId="48" fillId="0" borderId="29" xfId="0" applyNumberFormat="1" applyFont="1" applyBorder="1" applyAlignment="1">
      <alignment horizontal="right"/>
    </xf>
    <xf numFmtId="3" fontId="46" fillId="0" borderId="6" xfId="0" applyNumberFormat="1" applyFont="1" applyBorder="1" applyAlignment="1">
      <alignment horizontal="right"/>
    </xf>
    <xf numFmtId="3" fontId="48" fillId="0" borderId="33" xfId="0" applyNumberFormat="1" applyFont="1" applyBorder="1" applyAlignment="1">
      <alignment horizontal="right"/>
    </xf>
    <xf numFmtId="0" fontId="47" fillId="0" borderId="0" xfId="0" applyFont="1"/>
    <xf numFmtId="3" fontId="46" fillId="2" borderId="13" xfId="0" applyNumberFormat="1" applyFont="1" applyFill="1" applyBorder="1" applyAlignment="1">
      <alignment horizontal="right"/>
    </xf>
    <xf numFmtId="0" fontId="46" fillId="2" borderId="35" xfId="8" applyFont="1" applyFill="1" applyBorder="1" applyAlignment="1">
      <alignment horizontal="center"/>
    </xf>
    <xf numFmtId="3" fontId="46" fillId="0" borderId="37" xfId="0" applyNumberFormat="1" applyFont="1" applyBorder="1" applyAlignment="1">
      <alignment horizontal="right"/>
    </xf>
    <xf numFmtId="0" fontId="46" fillId="0" borderId="37" xfId="0" applyFont="1" applyBorder="1" applyAlignment="1">
      <alignment horizontal="center"/>
    </xf>
    <xf numFmtId="3" fontId="46" fillId="0" borderId="26" xfId="0" applyNumberFormat="1" applyFont="1" applyBorder="1" applyAlignment="1">
      <alignment horizontal="right"/>
    </xf>
    <xf numFmtId="3" fontId="46" fillId="0" borderId="57" xfId="0" applyNumberFormat="1" applyFont="1" applyBorder="1" applyAlignment="1">
      <alignment horizontal="right"/>
    </xf>
    <xf numFmtId="0" fontId="46" fillId="2" borderId="58" xfId="0" applyFont="1" applyFill="1" applyBorder="1" applyAlignment="1">
      <alignment horizontal="center" vertical="center" wrapText="1"/>
    </xf>
    <xf numFmtId="3" fontId="46" fillId="0" borderId="34" xfId="0" applyNumberFormat="1" applyFont="1" applyBorder="1" applyAlignment="1">
      <alignment horizontal="center"/>
    </xf>
    <xf numFmtId="3" fontId="46" fillId="0" borderId="61" xfId="0" applyNumberFormat="1" applyFont="1" applyBorder="1" applyAlignment="1">
      <alignment horizontal="center"/>
    </xf>
    <xf numFmtId="3" fontId="46" fillId="0" borderId="61" xfId="0" applyNumberFormat="1" applyFont="1" applyBorder="1" applyAlignment="1">
      <alignment horizontal="right"/>
    </xf>
    <xf numFmtId="3" fontId="46" fillId="2" borderId="11" xfId="0" applyNumberFormat="1" applyFont="1" applyFill="1" applyBorder="1" applyAlignment="1">
      <alignment horizontal="right"/>
    </xf>
    <xf numFmtId="3" fontId="46" fillId="0" borderId="62" xfId="0" applyNumberFormat="1" applyFont="1" applyBorder="1" applyAlignment="1">
      <alignment horizontal="right"/>
    </xf>
    <xf numFmtId="3" fontId="46" fillId="2" borderId="7" xfId="0" applyNumberFormat="1" applyFont="1" applyFill="1" applyBorder="1" applyAlignment="1">
      <alignment horizontal="right"/>
    </xf>
    <xf numFmtId="169" fontId="32" fillId="0" borderId="11" xfId="0" applyNumberFormat="1" applyFont="1" applyBorder="1" applyAlignment="1">
      <alignment horizontal="left" vertical="center" wrapText="1"/>
    </xf>
    <xf numFmtId="169" fontId="32" fillId="0" borderId="7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3" fontId="37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9" xfId="0" applyNumberFormat="1" applyFont="1" applyBorder="1" applyAlignment="1">
      <alignment horizontal="right" vertical="center"/>
    </xf>
    <xf numFmtId="3" fontId="32" fillId="0" borderId="5" xfId="0" applyNumberFormat="1" applyFont="1" applyBorder="1"/>
    <xf numFmtId="3" fontId="32" fillId="0" borderId="18" xfId="0" applyNumberFormat="1" applyFont="1" applyBorder="1"/>
    <xf numFmtId="3" fontId="32" fillId="0" borderId="63" xfId="0" applyNumberFormat="1" applyFont="1" applyBorder="1"/>
    <xf numFmtId="3" fontId="32" fillId="0" borderId="43" xfId="0" applyNumberFormat="1" applyFont="1" applyBorder="1"/>
    <xf numFmtId="3" fontId="31" fillId="0" borderId="3" xfId="0" applyNumberFormat="1" applyFont="1" applyBorder="1"/>
    <xf numFmtId="3" fontId="31" fillId="0" borderId="0" xfId="0" applyNumberFormat="1" applyFont="1"/>
    <xf numFmtId="0" fontId="31" fillId="0" borderId="4" xfId="0" applyFont="1" applyBorder="1" applyAlignment="1">
      <alignment horizontal="center" vertical="center" wrapText="1"/>
    </xf>
    <xf numFmtId="3" fontId="32" fillId="3" borderId="0" xfId="0" applyNumberFormat="1" applyFont="1" applyFill="1"/>
    <xf numFmtId="169" fontId="32" fillId="0" borderId="31" xfId="0" applyNumberFormat="1" applyFont="1" applyBorder="1" applyAlignment="1">
      <alignment horizontal="left" vertical="center" wrapText="1"/>
    </xf>
    <xf numFmtId="3" fontId="32" fillId="0" borderId="7" xfId="0" applyNumberFormat="1" applyFont="1" applyBorder="1"/>
    <xf numFmtId="3" fontId="32" fillId="0" borderId="13" xfId="0" applyNumberFormat="1" applyFont="1" applyBorder="1"/>
    <xf numFmtId="3" fontId="32" fillId="0" borderId="17" xfId="0" applyNumberFormat="1" applyFont="1" applyBorder="1"/>
    <xf numFmtId="3" fontId="31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3" borderId="8" xfId="0" applyNumberFormat="1" applyFont="1" applyFill="1" applyBorder="1"/>
    <xf numFmtId="3" fontId="32" fillId="3" borderId="21" xfId="0" applyNumberFormat="1" applyFont="1" applyFill="1" applyBorder="1"/>
    <xf numFmtId="3" fontId="32" fillId="3" borderId="44" xfId="0" applyNumberFormat="1" applyFont="1" applyFill="1" applyBorder="1"/>
    <xf numFmtId="3" fontId="32" fillId="3" borderId="20" xfId="0" applyNumberFormat="1" applyFont="1" applyFill="1" applyBorder="1"/>
    <xf numFmtId="3" fontId="32" fillId="3" borderId="3" xfId="0" applyNumberFormat="1" applyFont="1" applyFill="1" applyBorder="1"/>
    <xf numFmtId="0" fontId="32" fillId="0" borderId="34" xfId="10" applyFont="1" applyBorder="1" applyAlignment="1">
      <alignment horizontal="left" wrapText="1"/>
    </xf>
    <xf numFmtId="0" fontId="31" fillId="0" borderId="34" xfId="0" applyFont="1" applyBorder="1"/>
    <xf numFmtId="3" fontId="31" fillId="0" borderId="6" xfId="0" applyNumberFormat="1" applyFont="1" applyBorder="1"/>
    <xf numFmtId="3" fontId="32" fillId="0" borderId="6" xfId="0" applyNumberFormat="1" applyFont="1" applyBorder="1"/>
    <xf numFmtId="0" fontId="32" fillId="0" borderId="54" xfId="0" applyFont="1" applyBorder="1"/>
    <xf numFmtId="0" fontId="32" fillId="0" borderId="55" xfId="0" applyFont="1" applyBorder="1"/>
    <xf numFmtId="0" fontId="31" fillId="0" borderId="36" xfId="10" applyFont="1" applyBorder="1" applyAlignment="1">
      <alignment horizontal="left" vertical="center" wrapText="1"/>
    </xf>
    <xf numFmtId="0" fontId="45" fillId="0" borderId="36" xfId="10" applyFont="1" applyBorder="1" applyAlignment="1">
      <alignment horizontal="left" wrapText="1"/>
    </xf>
    <xf numFmtId="49" fontId="44" fillId="0" borderId="19" xfId="10" applyNumberFormat="1" applyFont="1" applyBorder="1" applyAlignment="1">
      <alignment vertical="center"/>
    </xf>
    <xf numFmtId="0" fontId="32" fillId="0" borderId="54" xfId="10" applyFont="1" applyBorder="1" applyAlignment="1">
      <alignment horizontal="left" wrapText="1"/>
    </xf>
    <xf numFmtId="3" fontId="32" fillId="0" borderId="54" xfId="0" applyNumberFormat="1" applyFont="1" applyBorder="1"/>
    <xf numFmtId="0" fontId="32" fillId="0" borderId="35" xfId="10" applyFont="1" applyBorder="1" applyAlignment="1">
      <alignment horizontal="left" wrapText="1"/>
    </xf>
    <xf numFmtId="3" fontId="45" fillId="0" borderId="35" xfId="10" applyNumberFormat="1" applyFont="1" applyBorder="1" applyAlignment="1">
      <alignment horizontal="center"/>
    </xf>
    <xf numFmtId="3" fontId="31" fillId="0" borderId="35" xfId="0" applyNumberFormat="1" applyFont="1" applyBorder="1"/>
    <xf numFmtId="3" fontId="31" fillId="0" borderId="30" xfId="0" applyNumberFormat="1" applyFont="1" applyBorder="1"/>
    <xf numFmtId="49" fontId="45" fillId="0" borderId="4" xfId="10" applyNumberFormat="1" applyFont="1" applyBorder="1" applyAlignment="1">
      <alignment vertical="center"/>
    </xf>
    <xf numFmtId="0" fontId="31" fillId="0" borderId="36" xfId="10" applyFont="1" applyBorder="1" applyAlignment="1">
      <alignment horizontal="left" wrapText="1"/>
    </xf>
    <xf numFmtId="0" fontId="32" fillId="0" borderId="33" xfId="0" applyFont="1" applyBorder="1" applyAlignment="1">
      <alignment wrapText="1"/>
    </xf>
    <xf numFmtId="0" fontId="32" fillId="0" borderId="35" xfId="0" applyFont="1" applyBorder="1" applyAlignment="1">
      <alignment wrapText="1"/>
    </xf>
    <xf numFmtId="3" fontId="32" fillId="0" borderId="30" xfId="0" applyNumberFormat="1" applyFont="1" applyBorder="1"/>
    <xf numFmtId="3" fontId="32" fillId="0" borderId="40" xfId="10" applyNumberFormat="1" applyFont="1" applyBorder="1" applyAlignment="1">
      <alignment horizontal="left" wrapText="1"/>
    </xf>
    <xf numFmtId="3" fontId="31" fillId="0" borderId="40" xfId="0" applyNumberFormat="1" applyFont="1" applyBorder="1"/>
    <xf numFmtId="3" fontId="31" fillId="0" borderId="28" xfId="0" applyNumberFormat="1" applyFont="1" applyBorder="1"/>
    <xf numFmtId="0" fontId="31" fillId="0" borderId="36" xfId="0" applyFont="1" applyBorder="1" applyAlignment="1">
      <alignment horizontal="center" vertical="center" wrapText="1"/>
    </xf>
    <xf numFmtId="3" fontId="31" fillId="0" borderId="36" xfId="10" applyNumberFormat="1" applyFont="1" applyBorder="1" applyAlignment="1">
      <alignment horizontal="center" vertical="center"/>
    </xf>
    <xf numFmtId="3" fontId="31" fillId="0" borderId="15" xfId="10" applyNumberFormat="1" applyFont="1" applyBorder="1" applyAlignment="1">
      <alignment horizontal="center" vertical="center"/>
    </xf>
    <xf numFmtId="0" fontId="32" fillId="0" borderId="4" xfId="0" applyFont="1" applyBorder="1"/>
    <xf numFmtId="0" fontId="31" fillId="0" borderId="36" xfId="0" applyFont="1" applyBorder="1"/>
    <xf numFmtId="3" fontId="31" fillId="0" borderId="29" xfId="0" applyNumberFormat="1" applyFont="1" applyBorder="1"/>
    <xf numFmtId="0" fontId="32" fillId="0" borderId="40" xfId="0" applyFont="1" applyBorder="1"/>
    <xf numFmtId="0" fontId="32" fillId="0" borderId="36" xfId="0" applyFont="1" applyBorder="1" applyAlignment="1">
      <alignment wrapText="1"/>
    </xf>
    <xf numFmtId="0" fontId="32" fillId="0" borderId="36" xfId="0" applyFont="1" applyBorder="1"/>
    <xf numFmtId="0" fontId="31" fillId="0" borderId="36" xfId="0" applyFont="1" applyBorder="1" applyAlignment="1">
      <alignment horizontal="left" wrapText="1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Alignment="1">
      <alignment horizontal="left"/>
    </xf>
    <xf numFmtId="3" fontId="31" fillId="0" borderId="2" xfId="0" applyNumberFormat="1" applyFont="1" applyBorder="1"/>
    <xf numFmtId="3" fontId="32" fillId="0" borderId="8" xfId="0" applyNumberFormat="1" applyFont="1" applyBorder="1"/>
    <xf numFmtId="3" fontId="32" fillId="0" borderId="21" xfId="0" applyNumberFormat="1" applyFont="1" applyBorder="1"/>
    <xf numFmtId="3" fontId="46" fillId="0" borderId="40" xfId="0" applyNumberFormat="1" applyFont="1" applyBorder="1" applyAlignment="1">
      <alignment horizontal="right"/>
    </xf>
    <xf numFmtId="3" fontId="46" fillId="0" borderId="25" xfId="0" applyNumberFormat="1" applyFont="1" applyBorder="1" applyAlignment="1">
      <alignment horizontal="right"/>
    </xf>
    <xf numFmtId="3" fontId="46" fillId="0" borderId="28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3" fontId="32" fillId="0" borderId="20" xfId="0" applyNumberFormat="1" applyFont="1" applyBorder="1"/>
    <xf numFmtId="3" fontId="32" fillId="0" borderId="44" xfId="0" applyNumberFormat="1" applyFont="1" applyBorder="1"/>
    <xf numFmtId="3" fontId="32" fillId="0" borderId="3" xfId="0" applyNumberFormat="1" applyFont="1" applyBorder="1"/>
    <xf numFmtId="3" fontId="31" fillId="0" borderId="5" xfId="0" applyNumberFormat="1" applyFont="1" applyBorder="1"/>
    <xf numFmtId="0" fontId="32" fillId="0" borderId="21" xfId="0" applyFont="1" applyBorder="1"/>
    <xf numFmtId="0" fontId="31" fillId="0" borderId="50" xfId="0" applyFont="1" applyBorder="1" applyAlignment="1">
      <alignment horizontal="center" vertical="center" wrapText="1"/>
    </xf>
    <xf numFmtId="0" fontId="32" fillId="0" borderId="20" xfId="0" applyFont="1" applyBorder="1"/>
    <xf numFmtId="3" fontId="32" fillId="0" borderId="39" xfId="0" applyNumberFormat="1" applyFont="1" applyBorder="1"/>
    <xf numFmtId="0" fontId="32" fillId="0" borderId="8" xfId="0" applyFont="1" applyBorder="1" applyAlignment="1">
      <alignment horizontal="center"/>
    </xf>
    <xf numFmtId="0" fontId="31" fillId="0" borderId="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3" fontId="10" fillId="0" borderId="0" xfId="0" applyNumberFormat="1" applyFont="1"/>
    <xf numFmtId="0" fontId="54" fillId="0" borderId="36" xfId="10" applyFont="1" applyBorder="1" applyAlignment="1">
      <alignment horizontal="left" wrapText="1"/>
    </xf>
    <xf numFmtId="0" fontId="54" fillId="0" borderId="15" xfId="10" applyFont="1" applyBorder="1" applyAlignment="1">
      <alignment horizontal="left" wrapText="1"/>
    </xf>
    <xf numFmtId="0" fontId="54" fillId="0" borderId="33" xfId="10" applyFont="1" applyBorder="1" applyAlignment="1">
      <alignment vertical="center" wrapText="1"/>
    </xf>
    <xf numFmtId="0" fontId="54" fillId="0" borderId="29" xfId="10" applyFont="1" applyBorder="1" applyAlignment="1">
      <alignment vertical="center" wrapText="1"/>
    </xf>
    <xf numFmtId="0" fontId="54" fillId="0" borderId="2" xfId="10" applyFont="1" applyBorder="1" applyAlignment="1">
      <alignment wrapText="1"/>
    </xf>
    <xf numFmtId="0" fontId="54" fillId="0" borderId="32" xfId="10" applyFont="1" applyBorder="1" applyAlignment="1">
      <alignment wrapText="1"/>
    </xf>
    <xf numFmtId="0" fontId="31" fillId="0" borderId="2" xfId="10" applyFont="1" applyBorder="1" applyAlignment="1">
      <alignment wrapText="1"/>
    </xf>
    <xf numFmtId="0" fontId="31" fillId="0" borderId="32" xfId="10" applyFont="1" applyBorder="1" applyAlignment="1">
      <alignment wrapText="1"/>
    </xf>
    <xf numFmtId="0" fontId="54" fillId="0" borderId="17" xfId="10" applyFont="1" applyBorder="1" applyAlignment="1">
      <alignment vertical="center" wrapText="1"/>
    </xf>
    <xf numFmtId="0" fontId="32" fillId="0" borderId="25" xfId="0" applyFont="1" applyBorder="1"/>
    <xf numFmtId="3" fontId="32" fillId="0" borderId="42" xfId="0" applyNumberFormat="1" applyFont="1" applyBorder="1"/>
    <xf numFmtId="3" fontId="32" fillId="0" borderId="45" xfId="0" applyNumberFormat="1" applyFont="1" applyBorder="1"/>
    <xf numFmtId="3" fontId="31" fillId="0" borderId="38" xfId="0" applyNumberFormat="1" applyFont="1" applyBorder="1"/>
    <xf numFmtId="3" fontId="31" fillId="0" borderId="46" xfId="0" applyNumberFormat="1" applyFont="1" applyBorder="1"/>
    <xf numFmtId="3" fontId="31" fillId="0" borderId="38" xfId="10" applyNumberFormat="1" applyFont="1" applyBorder="1" applyAlignment="1">
      <alignment horizontal="center" vertical="center"/>
    </xf>
    <xf numFmtId="0" fontId="54" fillId="0" borderId="19" xfId="10" applyFont="1" applyBorder="1" applyAlignment="1">
      <alignment vertical="center" wrapText="1"/>
    </xf>
    <xf numFmtId="3" fontId="31" fillId="0" borderId="12" xfId="0" applyNumberFormat="1" applyFont="1" applyBorder="1"/>
    <xf numFmtId="0" fontId="54" fillId="0" borderId="4" xfId="10" applyFont="1" applyBorder="1" applyAlignment="1">
      <alignment horizontal="left" wrapText="1"/>
    </xf>
    <xf numFmtId="3" fontId="32" fillId="0" borderId="19" xfId="0" applyNumberFormat="1" applyFont="1" applyBorder="1"/>
    <xf numFmtId="3" fontId="32" fillId="0" borderId="10" xfId="0" applyNumberFormat="1" applyFont="1" applyBorder="1"/>
    <xf numFmtId="3" fontId="32" fillId="0" borderId="12" xfId="0" applyNumberFormat="1" applyFont="1" applyBorder="1"/>
    <xf numFmtId="3" fontId="31" fillId="0" borderId="4" xfId="0" applyNumberFormat="1" applyFont="1" applyBorder="1"/>
    <xf numFmtId="3" fontId="31" fillId="0" borderId="53" xfId="0" applyNumberFormat="1" applyFont="1" applyBorder="1"/>
    <xf numFmtId="3" fontId="31" fillId="0" borderId="4" xfId="10" applyNumberFormat="1" applyFont="1" applyBorder="1" applyAlignment="1">
      <alignment horizontal="center" vertical="center"/>
    </xf>
    <xf numFmtId="0" fontId="32" fillId="0" borderId="53" xfId="0" applyFont="1" applyBorder="1"/>
    <xf numFmtId="0" fontId="54" fillId="0" borderId="4" xfId="10" applyFont="1" applyBorder="1" applyAlignment="1">
      <alignment wrapText="1"/>
    </xf>
    <xf numFmtId="3" fontId="32" fillId="0" borderId="4" xfId="0" applyNumberFormat="1" applyFont="1" applyBorder="1"/>
    <xf numFmtId="0" fontId="44" fillId="0" borderId="2" xfId="0" applyFont="1" applyBorder="1"/>
    <xf numFmtId="3" fontId="45" fillId="0" borderId="11" xfId="10" applyNumberFormat="1" applyFont="1" applyBorder="1" applyAlignment="1">
      <alignment horizontal="center"/>
    </xf>
    <xf numFmtId="3" fontId="45" fillId="0" borderId="14" xfId="10" applyNumberFormat="1" applyFont="1" applyBorder="1" applyAlignment="1">
      <alignment horizontal="center"/>
    </xf>
    <xf numFmtId="3" fontId="45" fillId="0" borderId="2" xfId="10" applyNumberFormat="1" applyFont="1" applyBorder="1" applyAlignment="1">
      <alignment horizontal="center"/>
    </xf>
    <xf numFmtId="0" fontId="45" fillId="0" borderId="2" xfId="10" applyFont="1" applyBorder="1" applyAlignment="1">
      <alignment horizontal="center" vertical="center"/>
    </xf>
    <xf numFmtId="0" fontId="44" fillId="0" borderId="25" xfId="0" applyFont="1" applyBorder="1"/>
    <xf numFmtId="0" fontId="31" fillId="0" borderId="3" xfId="10" applyFont="1" applyBorder="1" applyAlignment="1">
      <alignment horizontal="center" vertical="center" wrapText="1"/>
    </xf>
    <xf numFmtId="0" fontId="54" fillId="0" borderId="20" xfId="10" applyFont="1" applyBorder="1" applyAlignment="1">
      <alignment vertical="center" wrapText="1"/>
    </xf>
    <xf numFmtId="0" fontId="54" fillId="0" borderId="3" xfId="10" applyFont="1" applyBorder="1" applyAlignment="1">
      <alignment horizontal="left" wrapText="1"/>
    </xf>
    <xf numFmtId="168" fontId="32" fillId="0" borderId="20" xfId="0" applyNumberFormat="1" applyFont="1" applyBorder="1"/>
    <xf numFmtId="168" fontId="32" fillId="0" borderId="21" xfId="0" applyNumberFormat="1" applyFont="1" applyBorder="1"/>
    <xf numFmtId="0" fontId="32" fillId="0" borderId="44" xfId="0" applyFont="1" applyBorder="1"/>
    <xf numFmtId="0" fontId="31" fillId="0" borderId="3" xfId="10" applyFont="1" applyBorder="1" applyAlignment="1">
      <alignment wrapText="1"/>
    </xf>
    <xf numFmtId="0" fontId="32" fillId="0" borderId="16" xfId="0" applyFont="1" applyBorder="1"/>
    <xf numFmtId="0" fontId="54" fillId="0" borderId="3" xfId="10" applyFont="1" applyBorder="1" applyAlignment="1">
      <alignment wrapText="1"/>
    </xf>
    <xf numFmtId="0" fontId="32" fillId="0" borderId="3" xfId="0" applyFont="1" applyBorder="1"/>
    <xf numFmtId="0" fontId="11" fillId="0" borderId="1" xfId="0" applyFont="1" applyBorder="1"/>
    <xf numFmtId="3" fontId="32" fillId="0" borderId="25" xfId="0" applyNumberFormat="1" applyFont="1" applyBorder="1"/>
    <xf numFmtId="3" fontId="32" fillId="0" borderId="53" xfId="0" applyNumberFormat="1" applyFont="1" applyBorder="1"/>
    <xf numFmtId="3" fontId="32" fillId="0" borderId="40" xfId="0" applyNumberFormat="1" applyFont="1" applyBorder="1"/>
    <xf numFmtId="3" fontId="32" fillId="0" borderId="28" xfId="0" applyNumberFormat="1" applyFont="1" applyBorder="1"/>
    <xf numFmtId="0" fontId="32" fillId="0" borderId="40" xfId="0" applyFont="1" applyBorder="1" applyAlignment="1">
      <alignment horizontal="left" wrapText="1"/>
    </xf>
    <xf numFmtId="3" fontId="52" fillId="0" borderId="25" xfId="0" applyNumberFormat="1" applyFont="1" applyBorder="1" applyAlignment="1">
      <alignment horizontal="right"/>
    </xf>
    <xf numFmtId="3" fontId="32" fillId="0" borderId="16" xfId="0" applyNumberFormat="1" applyFont="1" applyBorder="1"/>
    <xf numFmtId="3" fontId="32" fillId="0" borderId="46" xfId="0" applyNumberFormat="1" applyFont="1" applyBorder="1"/>
    <xf numFmtId="4" fontId="45" fillId="0" borderId="2" xfId="10" applyNumberFormat="1" applyFont="1" applyBorder="1" applyAlignment="1">
      <alignment horizontal="center"/>
    </xf>
    <xf numFmtId="0" fontId="45" fillId="0" borderId="4" xfId="10" applyFont="1" applyBorder="1" applyAlignment="1">
      <alignment vertical="center"/>
    </xf>
    <xf numFmtId="0" fontId="44" fillId="0" borderId="10" xfId="10" applyFont="1" applyBorder="1" applyAlignment="1">
      <alignment vertical="center"/>
    </xf>
    <xf numFmtId="0" fontId="44" fillId="0" borderId="56" xfId="10" applyFont="1" applyBorder="1" applyAlignment="1">
      <alignment vertical="center"/>
    </xf>
    <xf numFmtId="0" fontId="45" fillId="0" borderId="4" xfId="10" applyFont="1" applyBorder="1" applyAlignment="1">
      <alignment horizontal="left" vertical="center"/>
    </xf>
    <xf numFmtId="0" fontId="32" fillId="0" borderId="12" xfId="10" applyFont="1" applyBorder="1" applyAlignment="1">
      <alignment horizontal="left" vertical="center"/>
    </xf>
    <xf numFmtId="0" fontId="32" fillId="0" borderId="19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4" xfId="10" applyFont="1" applyBorder="1" applyAlignment="1">
      <alignment vertical="center"/>
    </xf>
    <xf numFmtId="0" fontId="32" fillId="0" borderId="53" xfId="1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1" fillId="0" borderId="4" xfId="1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9" fillId="0" borderId="4" xfId="0" applyFont="1" applyBorder="1"/>
    <xf numFmtId="3" fontId="52" fillId="0" borderId="28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8" fillId="0" borderId="3" xfId="0" applyNumberFormat="1" applyFont="1" applyBorder="1" applyAlignment="1">
      <alignment wrapText="1"/>
    </xf>
    <xf numFmtId="3" fontId="48" fillId="0" borderId="8" xfId="0" applyNumberFormat="1" applyFont="1" applyBorder="1" applyAlignment="1">
      <alignment wrapText="1"/>
    </xf>
    <xf numFmtId="3" fontId="48" fillId="0" borderId="2" xfId="0" applyNumberFormat="1" applyFont="1" applyBorder="1"/>
    <xf numFmtId="0" fontId="46" fillId="0" borderId="34" xfId="0" applyFont="1" applyBorder="1"/>
    <xf numFmtId="0" fontId="46" fillId="0" borderId="6" xfId="0" applyFont="1" applyBorder="1"/>
    <xf numFmtId="0" fontId="46" fillId="0" borderId="54" xfId="0" applyFont="1" applyBorder="1"/>
    <xf numFmtId="0" fontId="46" fillId="2" borderId="54" xfId="0" applyFont="1" applyFill="1" applyBorder="1"/>
    <xf numFmtId="0" fontId="46" fillId="0" borderId="55" xfId="0" applyFont="1" applyBorder="1"/>
    <xf numFmtId="0" fontId="46" fillId="0" borderId="33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/>
    </xf>
    <xf numFmtId="3" fontId="48" fillId="0" borderId="33" xfId="0" applyNumberFormat="1" applyFont="1" applyBorder="1" applyAlignment="1">
      <alignment vertical="center"/>
    </xf>
    <xf numFmtId="3" fontId="48" fillId="2" borderId="33" xfId="0" applyNumberFormat="1" applyFont="1" applyFill="1" applyBorder="1" applyAlignment="1">
      <alignment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3" fontId="48" fillId="2" borderId="29" xfId="0" applyNumberFormat="1" applyFont="1" applyFill="1" applyBorder="1" applyAlignment="1">
      <alignment vertical="center"/>
    </xf>
    <xf numFmtId="49" fontId="45" fillId="0" borderId="4" xfId="10" applyNumberFormat="1" applyFont="1" applyBorder="1" applyAlignment="1">
      <alignment horizontal="left" vertical="center"/>
    </xf>
    <xf numFmtId="0" fontId="44" fillId="0" borderId="15" xfId="0" applyFont="1" applyBorder="1" applyAlignment="1">
      <alignment horizontal="right"/>
    </xf>
    <xf numFmtId="0" fontId="54" fillId="0" borderId="29" xfId="10" applyFont="1" applyBorder="1" applyAlignment="1">
      <alignment horizontal="right" vertical="center" wrapText="1"/>
    </xf>
    <xf numFmtId="3" fontId="45" fillId="0" borderId="6" xfId="10" applyNumberFormat="1" applyFont="1" applyBorder="1" applyAlignment="1">
      <alignment horizontal="right"/>
    </xf>
    <xf numFmtId="3" fontId="45" fillId="0" borderId="55" xfId="10" applyNumberFormat="1" applyFont="1" applyBorder="1" applyAlignment="1">
      <alignment horizontal="right"/>
    </xf>
    <xf numFmtId="3" fontId="45" fillId="0" borderId="15" xfId="10" applyNumberFormat="1" applyFont="1" applyBorder="1" applyAlignment="1">
      <alignment horizontal="right"/>
    </xf>
    <xf numFmtId="0" fontId="54" fillId="0" borderId="49" xfId="10" applyFont="1" applyBorder="1" applyAlignment="1">
      <alignment horizontal="right" wrapText="1"/>
    </xf>
    <xf numFmtId="0" fontId="45" fillId="0" borderId="15" xfId="10" applyFont="1" applyBorder="1" applyAlignment="1">
      <alignment horizontal="right" vertical="center"/>
    </xf>
    <xf numFmtId="3" fontId="32" fillId="0" borderId="30" xfId="0" applyNumberFormat="1" applyFont="1" applyBorder="1" applyAlignment="1">
      <alignment horizontal="right"/>
    </xf>
    <xf numFmtId="0" fontId="31" fillId="0" borderId="15" xfId="10" applyFont="1" applyBorder="1" applyAlignment="1">
      <alignment horizontal="right" wrapText="1"/>
    </xf>
    <xf numFmtId="0" fontId="44" fillId="0" borderId="28" xfId="0" applyFont="1" applyBorder="1" applyAlignment="1">
      <alignment horizontal="right"/>
    </xf>
    <xf numFmtId="0" fontId="31" fillId="0" borderId="15" xfId="10" applyFont="1" applyBorder="1" applyAlignment="1">
      <alignment horizontal="right"/>
    </xf>
    <xf numFmtId="0" fontId="32" fillId="0" borderId="28" xfId="0" applyFont="1" applyBorder="1" applyAlignment="1">
      <alignment horizontal="right"/>
    </xf>
    <xf numFmtId="0" fontId="54" fillId="0" borderId="15" xfId="10" applyFont="1" applyBorder="1" applyAlignment="1">
      <alignment horizontal="right" wrapText="1"/>
    </xf>
    <xf numFmtId="3" fontId="32" fillId="0" borderId="15" xfId="0" applyNumberFormat="1" applyFont="1" applyBorder="1" applyAlignment="1">
      <alignment horizontal="right"/>
    </xf>
    <xf numFmtId="0" fontId="31" fillId="0" borderId="49" xfId="10" applyFont="1" applyBorder="1" applyAlignment="1">
      <alignment horizontal="right" wrapText="1"/>
    </xf>
    <xf numFmtId="4" fontId="45" fillId="0" borderId="15" xfId="10" applyNumberFormat="1" applyFont="1" applyBorder="1" applyAlignment="1">
      <alignment horizontal="right"/>
    </xf>
    <xf numFmtId="3" fontId="32" fillId="0" borderId="28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46" fillId="0" borderId="34" xfId="0" applyNumberFormat="1" applyFont="1" applyBorder="1"/>
    <xf numFmtId="3" fontId="33" fillId="0" borderId="0" xfId="0" applyNumberFormat="1" applyFont="1" applyAlignment="1">
      <alignment horizontal="righ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vertical="center"/>
    </xf>
    <xf numFmtId="3" fontId="46" fillId="2" borderId="34" xfId="0" applyNumberFormat="1" applyFont="1" applyFill="1" applyBorder="1"/>
    <xf numFmtId="0" fontId="31" fillId="0" borderId="1" xfId="10" applyFont="1" applyBorder="1" applyAlignment="1">
      <alignment wrapText="1"/>
    </xf>
    <xf numFmtId="0" fontId="32" fillId="0" borderId="11" xfId="0" applyFont="1" applyBorder="1"/>
    <xf numFmtId="0" fontId="32" fillId="0" borderId="14" xfId="0" applyFont="1" applyBorder="1"/>
    <xf numFmtId="0" fontId="54" fillId="0" borderId="63" xfId="10" applyFont="1" applyBorder="1" applyAlignment="1">
      <alignment vertical="center" wrapText="1"/>
    </xf>
    <xf numFmtId="0" fontId="9" fillId="0" borderId="59" xfId="0" applyFont="1" applyBorder="1" applyAlignment="1">
      <alignment vertical="center"/>
    </xf>
    <xf numFmtId="3" fontId="45" fillId="0" borderId="18" xfId="10" applyNumberFormat="1" applyFont="1" applyBorder="1" applyAlignment="1">
      <alignment horizontal="center"/>
    </xf>
    <xf numFmtId="3" fontId="45" fillId="0" borderId="67" xfId="10" applyNumberFormat="1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3" fontId="48" fillId="0" borderId="36" xfId="0" applyNumberFormat="1" applyFont="1" applyBorder="1"/>
    <xf numFmtId="3" fontId="46" fillId="0" borderId="54" xfId="0" applyNumberFormat="1" applyFont="1" applyBorder="1"/>
    <xf numFmtId="0" fontId="46" fillId="0" borderId="54" xfId="0" applyFont="1" applyBorder="1" applyAlignment="1">
      <alignment horizontal="center" vertical="center"/>
    </xf>
    <xf numFmtId="3" fontId="46" fillId="0" borderId="34" xfId="0" applyNumberFormat="1" applyFont="1" applyBorder="1" applyAlignment="1">
      <alignment vertical="center"/>
    </xf>
    <xf numFmtId="3" fontId="46" fillId="2" borderId="54" xfId="0" applyNumberFormat="1" applyFont="1" applyFill="1" applyBorder="1"/>
    <xf numFmtId="0" fontId="46" fillId="0" borderId="40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3" fontId="46" fillId="0" borderId="37" xfId="0" applyNumberFormat="1" applyFont="1" applyBorder="1" applyAlignment="1">
      <alignment vertical="center"/>
    </xf>
    <xf numFmtId="3" fontId="46" fillId="2" borderId="37" xfId="0" applyNumberFormat="1" applyFont="1" applyFill="1" applyBorder="1" applyAlignment="1">
      <alignment vertical="center"/>
    </xf>
    <xf numFmtId="3" fontId="46" fillId="2" borderId="26" xfId="0" applyNumberFormat="1" applyFont="1" applyFill="1" applyBorder="1" applyAlignment="1">
      <alignment vertical="center"/>
    </xf>
    <xf numFmtId="3" fontId="46" fillId="2" borderId="34" xfId="0" applyNumberFormat="1" applyFont="1" applyFill="1" applyBorder="1" applyAlignment="1">
      <alignment vertical="center"/>
    </xf>
    <xf numFmtId="3" fontId="46" fillId="2" borderId="6" xfId="0" applyNumberFormat="1" applyFont="1" applyFill="1" applyBorder="1" applyAlignment="1">
      <alignment vertical="center"/>
    </xf>
    <xf numFmtId="3" fontId="46" fillId="0" borderId="40" xfId="0" applyNumberFormat="1" applyFont="1" applyBorder="1" applyAlignment="1">
      <alignment vertical="center"/>
    </xf>
    <xf numFmtId="3" fontId="46" fillId="2" borderId="40" xfId="0" applyNumberFormat="1" applyFont="1" applyFill="1" applyBorder="1" applyAlignment="1">
      <alignment vertical="center"/>
    </xf>
    <xf numFmtId="3" fontId="46" fillId="2" borderId="28" xfId="0" applyNumberFormat="1" applyFont="1" applyFill="1" applyBorder="1" applyAlignment="1">
      <alignment vertical="center"/>
    </xf>
    <xf numFmtId="0" fontId="0" fillId="0" borderId="37" xfId="0" applyBorder="1"/>
    <xf numFmtId="3" fontId="46" fillId="0" borderId="55" xfId="0" applyNumberFormat="1" applyFont="1" applyBorder="1" applyAlignment="1">
      <alignment horizontal="right"/>
    </xf>
    <xf numFmtId="0" fontId="60" fillId="0" borderId="33" xfId="0" applyFont="1" applyBorder="1" applyAlignment="1">
      <alignment horizontal="center" vertical="center" wrapText="1"/>
    </xf>
    <xf numFmtId="3" fontId="33" fillId="3" borderId="0" xfId="0" applyNumberFormat="1" applyFont="1" applyFill="1" applyAlignment="1">
      <alignment horizontal="right"/>
    </xf>
    <xf numFmtId="3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54" fillId="0" borderId="36" xfId="0" applyFont="1" applyBorder="1" applyAlignment="1">
      <alignment horizontal="left" vertical="center" wrapText="1"/>
    </xf>
    <xf numFmtId="0" fontId="54" fillId="0" borderId="36" xfId="0" applyFont="1" applyBorder="1" applyAlignment="1">
      <alignment wrapText="1"/>
    </xf>
    <xf numFmtId="0" fontId="13" fillId="0" borderId="18" xfId="0" applyFont="1" applyBorder="1" applyAlignment="1">
      <alignment horizontal="left" vertical="center" wrapText="1"/>
    </xf>
    <xf numFmtId="3" fontId="13" fillId="0" borderId="18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0" fontId="13" fillId="0" borderId="44" xfId="0" applyFont="1" applyBorder="1" applyAlignment="1">
      <alignment horizontal="left" vertical="center" wrapText="1"/>
    </xf>
    <xf numFmtId="3" fontId="13" fillId="0" borderId="4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0" fontId="37" fillId="0" borderId="21" xfId="0" applyFont="1" applyBorder="1" applyAlignment="1">
      <alignment horizontal="left" vertical="center" wrapText="1"/>
    </xf>
    <xf numFmtId="3" fontId="37" fillId="0" borderId="18" xfId="0" applyNumberFormat="1" applyFont="1" applyBorder="1" applyAlignment="1">
      <alignment vertical="center"/>
    </xf>
    <xf numFmtId="3" fontId="37" fillId="0" borderId="34" xfId="0" applyNumberFormat="1" applyFont="1" applyBorder="1" applyAlignment="1">
      <alignment vertical="center"/>
    </xf>
    <xf numFmtId="3" fontId="37" fillId="0" borderId="65" xfId="0" applyNumberFormat="1" applyFont="1" applyBorder="1" applyAlignment="1">
      <alignment vertical="center"/>
    </xf>
    <xf numFmtId="3" fontId="37" fillId="0" borderId="63" xfId="0" applyNumberFormat="1" applyFont="1" applyBorder="1" applyAlignment="1">
      <alignment horizontal="right" vertical="center" wrapText="1"/>
    </xf>
    <xf numFmtId="3" fontId="37" fillId="0" borderId="33" xfId="0" applyNumberFormat="1" applyFont="1" applyBorder="1" applyAlignment="1">
      <alignment horizontal="right" vertical="center" wrapText="1"/>
    </xf>
    <xf numFmtId="3" fontId="37" fillId="0" borderId="64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34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3" fontId="13" fillId="0" borderId="5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0" fontId="13" fillId="0" borderId="43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3" fontId="33" fillId="3" borderId="0" xfId="0" applyNumberFormat="1" applyFont="1" applyFill="1" applyAlignment="1">
      <alignment horizontal="right" vertical="center"/>
    </xf>
    <xf numFmtId="0" fontId="34" fillId="0" borderId="29" xfId="0" applyFont="1" applyBorder="1" applyAlignment="1">
      <alignment horizontal="center" vertical="center"/>
    </xf>
    <xf numFmtId="14" fontId="34" fillId="0" borderId="55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3" fontId="34" fillId="0" borderId="15" xfId="0" applyNumberFormat="1" applyFont="1" applyBorder="1" applyAlignment="1">
      <alignment horizontal="right" vertical="center"/>
    </xf>
    <xf numFmtId="3" fontId="33" fillId="0" borderId="0" xfId="0" applyNumberFormat="1" applyFont="1" applyAlignment="1" applyProtection="1">
      <alignment horizontal="left"/>
      <protection locked="0"/>
    </xf>
    <xf numFmtId="0" fontId="29" fillId="3" borderId="33" xfId="0" applyFont="1" applyFill="1" applyBorder="1" applyAlignment="1">
      <alignment horizontal="center" vertical="center" wrapText="1"/>
    </xf>
    <xf numFmtId="3" fontId="33" fillId="0" borderId="30" xfId="0" applyNumberFormat="1" applyFont="1" applyBorder="1" applyAlignment="1">
      <alignment vertical="center"/>
    </xf>
    <xf numFmtId="0" fontId="29" fillId="0" borderId="4" xfId="0" applyFont="1" applyBorder="1" applyAlignment="1">
      <alignment horizontal="center" vertical="center" wrapText="1"/>
    </xf>
    <xf numFmtId="3" fontId="33" fillId="3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3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3" borderId="34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3" fontId="33" fillId="0" borderId="34" xfId="0" applyNumberFormat="1" applyFont="1" applyBorder="1" applyAlignment="1">
      <alignment vertical="center"/>
    </xf>
    <xf numFmtId="3" fontId="33" fillId="0" borderId="0" xfId="0" applyNumberFormat="1" applyFont="1" applyProtection="1">
      <protection locked="0"/>
    </xf>
    <xf numFmtId="0" fontId="29" fillId="0" borderId="0" xfId="0" applyFont="1" applyAlignment="1">
      <alignment wrapText="1"/>
    </xf>
    <xf numFmtId="0" fontId="29" fillId="0" borderId="3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3" fontId="29" fillId="0" borderId="15" xfId="0" applyNumberFormat="1" applyFont="1" applyBorder="1"/>
    <xf numFmtId="3" fontId="33" fillId="0" borderId="37" xfId="0" applyNumberFormat="1" applyFont="1" applyBorder="1"/>
    <xf numFmtId="3" fontId="33" fillId="0" borderId="26" xfId="0" applyNumberFormat="1" applyFont="1" applyBorder="1"/>
    <xf numFmtId="3" fontId="33" fillId="0" borderId="48" xfId="0" applyNumberFormat="1" applyFont="1" applyBorder="1"/>
    <xf numFmtId="3" fontId="33" fillId="0" borderId="79" xfId="0" applyNumberFormat="1" applyFont="1" applyBorder="1"/>
    <xf numFmtId="3" fontId="29" fillId="0" borderId="2" xfId="0" applyNumberFormat="1" applyFont="1" applyBorder="1"/>
    <xf numFmtId="0" fontId="29" fillId="0" borderId="15" xfId="0" applyFont="1" applyBorder="1" applyAlignment="1">
      <alignment horizontal="center" vertical="center"/>
    </xf>
    <xf numFmtId="3" fontId="29" fillId="0" borderId="70" xfId="0" applyNumberFormat="1" applyFont="1" applyBorder="1"/>
    <xf numFmtId="3" fontId="29" fillId="0" borderId="0" xfId="0" applyNumberFormat="1" applyFont="1"/>
    <xf numFmtId="0" fontId="33" fillId="0" borderId="9" xfId="0" applyFont="1" applyBorder="1"/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3" fontId="33" fillId="0" borderId="21" xfId="0" applyNumberFormat="1" applyFont="1" applyBorder="1" applyAlignment="1">
      <alignment vertical="center"/>
    </xf>
    <xf numFmtId="3" fontId="66" fillId="0" borderId="21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3" fontId="33" fillId="0" borderId="35" xfId="0" applyNumberFormat="1" applyFont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3" fontId="29" fillId="0" borderId="36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vertical="center"/>
    </xf>
    <xf numFmtId="0" fontId="29" fillId="0" borderId="34" xfId="0" applyFont="1" applyBorder="1" applyAlignment="1">
      <alignment horizontal="left" vertical="top" wrapText="1"/>
    </xf>
    <xf numFmtId="3" fontId="29" fillId="0" borderId="34" xfId="0" applyNumberFormat="1" applyFont="1" applyBorder="1" applyAlignment="1">
      <alignment horizontal="right" vertical="top" wrapText="1"/>
    </xf>
    <xf numFmtId="0" fontId="33" fillId="0" borderId="34" xfId="0" applyFont="1" applyBorder="1" applyAlignment="1">
      <alignment horizontal="left" vertical="top" wrapText="1"/>
    </xf>
    <xf numFmtId="3" fontId="33" fillId="0" borderId="34" xfId="0" applyNumberFormat="1" applyFont="1" applyBorder="1" applyAlignment="1">
      <alignment horizontal="right" vertical="top" wrapText="1"/>
    </xf>
    <xf numFmtId="0" fontId="29" fillId="0" borderId="36" xfId="0" applyFont="1" applyBorder="1"/>
    <xf numFmtId="172" fontId="33" fillId="0" borderId="0" xfId="0" applyNumberFormat="1" applyFont="1" applyAlignment="1">
      <alignment horizontal="center" vertical="center"/>
    </xf>
    <xf numFmtId="0" fontId="33" fillId="0" borderId="0" xfId="10" applyFont="1"/>
    <xf numFmtId="3" fontId="33" fillId="0" borderId="0" xfId="10" applyNumberFormat="1" applyFont="1" applyProtection="1">
      <protection locked="0"/>
    </xf>
    <xf numFmtId="3" fontId="33" fillId="0" borderId="0" xfId="10" applyNumberFormat="1" applyFont="1" applyAlignment="1" applyProtection="1">
      <alignment wrapText="1"/>
      <protection locked="0"/>
    </xf>
    <xf numFmtId="0" fontId="33" fillId="0" borderId="0" xfId="10" applyFont="1" applyAlignment="1">
      <alignment wrapText="1"/>
    </xf>
    <xf numFmtId="0" fontId="29" fillId="0" borderId="0" xfId="10" applyFont="1" applyAlignment="1">
      <alignment horizontal="center" wrapText="1"/>
    </xf>
    <xf numFmtId="0" fontId="68" fillId="0" borderId="0" xfId="10" applyFont="1"/>
    <xf numFmtId="0" fontId="29" fillId="0" borderId="0" xfId="10" applyFont="1"/>
    <xf numFmtId="0" fontId="29" fillId="0" borderId="4" xfId="10" applyFont="1" applyBorder="1" applyAlignment="1">
      <alignment horizontal="left"/>
    </xf>
    <xf numFmtId="0" fontId="29" fillId="0" borderId="36" xfId="10" applyFont="1" applyBorder="1" applyAlignment="1">
      <alignment wrapText="1"/>
    </xf>
    <xf numFmtId="3" fontId="33" fillId="0" borderId="35" xfId="0" applyNumberFormat="1" applyFont="1" applyBorder="1"/>
    <xf numFmtId="3" fontId="29" fillId="0" borderId="29" xfId="0" applyNumberFormat="1" applyFont="1" applyBorder="1"/>
    <xf numFmtId="3" fontId="33" fillId="0" borderId="33" xfId="0" applyNumberFormat="1" applyFont="1" applyBorder="1"/>
    <xf numFmtId="3" fontId="33" fillId="0" borderId="29" xfId="0" applyNumberFormat="1" applyFont="1" applyBorder="1"/>
    <xf numFmtId="0" fontId="33" fillId="0" borderId="0" xfId="10" applyFont="1" applyAlignment="1">
      <alignment horizontal="left"/>
    </xf>
    <xf numFmtId="0" fontId="68" fillId="0" borderId="0" xfId="10" applyFont="1" applyAlignment="1">
      <alignment horizontal="left"/>
    </xf>
    <xf numFmtId="0" fontId="58" fillId="0" borderId="0" xfId="10" applyFont="1"/>
    <xf numFmtId="0" fontId="29" fillId="0" borderId="2" xfId="0" applyFont="1" applyBorder="1"/>
    <xf numFmtId="0" fontId="29" fillId="0" borderId="9" xfId="0" applyFont="1" applyBorder="1"/>
    <xf numFmtId="0" fontId="29" fillId="0" borderId="37" xfId="0" applyFont="1" applyBorder="1"/>
    <xf numFmtId="3" fontId="29" fillId="0" borderId="37" xfId="0" applyNumberFormat="1" applyFont="1" applyBorder="1"/>
    <xf numFmtId="3" fontId="29" fillId="0" borderId="26" xfId="0" applyNumberFormat="1" applyFont="1" applyBorder="1"/>
    <xf numFmtId="0" fontId="29" fillId="0" borderId="34" xfId="0" applyFont="1" applyBorder="1"/>
    <xf numFmtId="3" fontId="29" fillId="0" borderId="34" xfId="0" applyNumberFormat="1" applyFont="1" applyBorder="1"/>
    <xf numFmtId="3" fontId="29" fillId="0" borderId="6" xfId="0" applyNumberFormat="1" applyFont="1" applyBorder="1"/>
    <xf numFmtId="0" fontId="33" fillId="0" borderId="10" xfId="0" applyFont="1" applyBorder="1" applyAlignment="1">
      <alignment horizontal="left"/>
    </xf>
    <xf numFmtId="0" fontId="33" fillId="0" borderId="34" xfId="0" applyFont="1" applyBorder="1"/>
    <xf numFmtId="0" fontId="29" fillId="0" borderId="53" xfId="0" applyFont="1" applyBorder="1"/>
    <xf numFmtId="0" fontId="29" fillId="0" borderId="40" xfId="0" applyFont="1" applyBorder="1"/>
    <xf numFmtId="3" fontId="29" fillId="0" borderId="40" xfId="0" applyNumberFormat="1" applyFont="1" applyBorder="1"/>
    <xf numFmtId="3" fontId="29" fillId="0" borderId="28" xfId="0" applyNumberFormat="1" applyFont="1" applyBorder="1"/>
    <xf numFmtId="0" fontId="29" fillId="0" borderId="4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3" fontId="29" fillId="0" borderId="55" xfId="0" applyNumberFormat="1" applyFont="1" applyBorder="1"/>
    <xf numFmtId="0" fontId="29" fillId="0" borderId="53" xfId="0" applyFont="1" applyBorder="1" applyAlignment="1">
      <alignment horizontal="left"/>
    </xf>
    <xf numFmtId="0" fontId="29" fillId="0" borderId="72" xfId="0" applyFont="1" applyBorder="1" applyAlignment="1">
      <alignment horizontal="left"/>
    </xf>
    <xf numFmtId="0" fontId="29" fillId="0" borderId="58" xfId="0" applyFont="1" applyBorder="1"/>
    <xf numFmtId="3" fontId="29" fillId="0" borderId="58" xfId="0" applyNumberFormat="1" applyFont="1" applyBorder="1"/>
    <xf numFmtId="0" fontId="33" fillId="0" borderId="19" xfId="0" applyFont="1" applyBorder="1" applyAlignment="1">
      <alignment horizontal="left"/>
    </xf>
    <xf numFmtId="0" fontId="33" fillId="0" borderId="33" xfId="0" applyFont="1" applyBorder="1"/>
    <xf numFmtId="0" fontId="33" fillId="0" borderId="12" xfId="0" applyFont="1" applyBorder="1" applyAlignment="1">
      <alignment horizontal="left"/>
    </xf>
    <xf numFmtId="0" fontId="33" fillId="0" borderId="35" xfId="0" applyFont="1" applyBorder="1"/>
    <xf numFmtId="3" fontId="33" fillId="0" borderId="30" xfId="0" applyNumberFormat="1" applyFont="1" applyBorder="1"/>
    <xf numFmtId="0" fontId="29" fillId="0" borderId="53" xfId="0" applyFont="1" applyBorder="1" applyAlignment="1">
      <alignment horizontal="right"/>
    </xf>
    <xf numFmtId="0" fontId="29" fillId="0" borderId="19" xfId="0" applyFont="1" applyBorder="1" applyAlignment="1">
      <alignment horizontal="left"/>
    </xf>
    <xf numFmtId="0" fontId="29" fillId="0" borderId="17" xfId="0" applyFont="1" applyBorder="1"/>
    <xf numFmtId="3" fontId="29" fillId="0" borderId="17" xfId="0" applyNumberFormat="1" applyFont="1" applyBorder="1"/>
    <xf numFmtId="0" fontId="33" fillId="0" borderId="11" xfId="0" applyFont="1" applyBorder="1"/>
    <xf numFmtId="3" fontId="33" fillId="0" borderId="11" xfId="0" applyNumberFormat="1" applyFont="1" applyBorder="1"/>
    <xf numFmtId="3" fontId="33" fillId="0" borderId="65" xfId="0" applyNumberFormat="1" applyFont="1" applyBorder="1"/>
    <xf numFmtId="0" fontId="33" fillId="0" borderId="53" xfId="0" applyFont="1" applyBorder="1" applyAlignment="1">
      <alignment horizontal="left"/>
    </xf>
    <xf numFmtId="0" fontId="33" fillId="0" borderId="25" xfId="0" applyFont="1" applyBorder="1"/>
    <xf numFmtId="3" fontId="33" fillId="0" borderId="22" xfId="0" applyNumberFormat="1" applyFont="1" applyBorder="1"/>
    <xf numFmtId="0" fontId="29" fillId="0" borderId="2" xfId="10" applyFont="1" applyBorder="1" applyAlignment="1">
      <alignment wrapText="1"/>
    </xf>
    <xf numFmtId="3" fontId="29" fillId="0" borderId="49" xfId="0" applyNumberFormat="1" applyFont="1" applyBorder="1"/>
    <xf numFmtId="0" fontId="29" fillId="0" borderId="25" xfId="0" applyFont="1" applyBorder="1"/>
    <xf numFmtId="0" fontId="29" fillId="0" borderId="0" xfId="10" applyFont="1" applyAlignment="1">
      <alignment horizontal="center"/>
    </xf>
    <xf numFmtId="0" fontId="29" fillId="0" borderId="5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wrapText="1"/>
    </xf>
    <xf numFmtId="0" fontId="29" fillId="0" borderId="12" xfId="0" applyFont="1" applyBorder="1"/>
    <xf numFmtId="0" fontId="29" fillId="0" borderId="35" xfId="0" applyFont="1" applyBorder="1"/>
    <xf numFmtId="3" fontId="37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74" xfId="0" applyNumberFormat="1" applyFont="1" applyBorder="1" applyAlignment="1">
      <alignment horizontal="right" vertical="center" wrapText="1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2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37" fillId="0" borderId="61" xfId="0" applyNumberFormat="1" applyFont="1" applyBorder="1" applyAlignment="1">
      <alignment vertical="center"/>
    </xf>
    <xf numFmtId="3" fontId="13" fillId="0" borderId="74" xfId="0" applyNumberFormat="1" applyFont="1" applyBorder="1" applyAlignment="1"/>
    <xf numFmtId="3" fontId="13" fillId="0" borderId="61" xfId="0" applyNumberFormat="1" applyFont="1" applyBorder="1" applyAlignment="1"/>
    <xf numFmtId="3" fontId="13" fillId="0" borderId="62" xfId="0" applyNumberFormat="1" applyFont="1" applyBorder="1" applyAlignment="1"/>
    <xf numFmtId="3" fontId="13" fillId="0" borderId="77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/>
    <xf numFmtId="4" fontId="37" fillId="0" borderId="0" xfId="0" applyNumberFormat="1" applyFont="1" applyBorder="1" applyAlignment="1">
      <alignment horizontal="right" vertical="center" wrapText="1"/>
    </xf>
    <xf numFmtId="0" fontId="37" fillId="0" borderId="3" xfId="0" applyFont="1" applyBorder="1" applyAlignment="1" applyProtection="1">
      <alignment horizontal="left" vertical="center" wrapText="1"/>
    </xf>
    <xf numFmtId="3" fontId="33" fillId="0" borderId="0" xfId="0" applyNumberFormat="1" applyFont="1" applyAlignment="1" applyProtection="1">
      <alignment horizontal="left" vertical="center"/>
      <protection locked="0"/>
    </xf>
    <xf numFmtId="4" fontId="37" fillId="0" borderId="49" xfId="0" applyNumberFormat="1" applyFont="1" applyBorder="1" applyAlignment="1">
      <alignment horizontal="right" vertical="center" wrapText="1"/>
    </xf>
    <xf numFmtId="4" fontId="37" fillId="0" borderId="40" xfId="0" applyNumberFormat="1" applyFont="1" applyBorder="1" applyAlignment="1">
      <alignment horizontal="right" vertical="center" wrapText="1"/>
    </xf>
    <xf numFmtId="4" fontId="37" fillId="0" borderId="36" xfId="0" applyNumberFormat="1" applyFont="1" applyBorder="1" applyAlignment="1">
      <alignment horizontal="right" vertical="center" wrapText="1"/>
    </xf>
    <xf numFmtId="4" fontId="4" fillId="3" borderId="0" xfId="0" applyNumberFormat="1" applyFont="1" applyFill="1"/>
    <xf numFmtId="4" fontId="33" fillId="3" borderId="0" xfId="0" applyNumberFormat="1" applyFont="1" applyFill="1" applyBorder="1" applyAlignment="1" applyProtection="1">
      <protection locked="0"/>
    </xf>
    <xf numFmtId="4" fontId="33" fillId="3" borderId="0" xfId="0" applyNumberFormat="1" applyFont="1" applyFill="1" applyAlignment="1">
      <alignment horizontal="right"/>
    </xf>
    <xf numFmtId="4" fontId="29" fillId="3" borderId="32" xfId="0" applyNumberFormat="1" applyFont="1" applyFill="1" applyBorder="1" applyAlignment="1">
      <alignment horizontal="center"/>
    </xf>
    <xf numFmtId="4" fontId="29" fillId="3" borderId="36" xfId="0" applyNumberFormat="1" applyFont="1" applyFill="1" applyBorder="1" applyAlignment="1">
      <alignment horizontal="center"/>
    </xf>
    <xf numFmtId="4" fontId="66" fillId="3" borderId="0" xfId="0" applyNumberFormat="1" applyFont="1" applyFill="1" applyBorder="1" applyAlignment="1">
      <alignment horizontal="right" vertical="center"/>
    </xf>
    <xf numFmtId="4" fontId="29" fillId="3" borderId="0" xfId="0" applyNumberFormat="1" applyFont="1" applyFill="1" applyBorder="1" applyAlignment="1">
      <alignment horizontal="right" vertical="center"/>
    </xf>
    <xf numFmtId="4" fontId="29" fillId="3" borderId="32" xfId="0" applyNumberFormat="1" applyFont="1" applyFill="1" applyBorder="1" applyAlignment="1">
      <alignment horizontal="center" vertical="center"/>
    </xf>
    <xf numFmtId="4" fontId="29" fillId="3" borderId="36" xfId="0" applyNumberFormat="1" applyFont="1" applyFill="1" applyBorder="1" applyAlignment="1">
      <alignment horizontal="center" vertical="center"/>
    </xf>
    <xf numFmtId="4" fontId="33" fillId="3" borderId="0" xfId="0" applyNumberFormat="1" applyFont="1" applyFill="1" applyAlignment="1">
      <alignment horizontal="right" vertical="center"/>
    </xf>
    <xf numFmtId="3" fontId="33" fillId="0" borderId="0" xfId="0" applyNumberFormat="1" applyFont="1" applyAlignment="1" applyProtection="1">
      <alignment horizontal="left" wrapText="1"/>
      <protection locked="0"/>
    </xf>
    <xf numFmtId="3" fontId="33" fillId="0" borderId="0" xfId="0" applyNumberFormat="1" applyFont="1" applyAlignment="1" applyProtection="1">
      <alignment horizontal="right"/>
      <protection locked="0"/>
    </xf>
    <xf numFmtId="0" fontId="23" fillId="0" borderId="0" xfId="10" applyFont="1" applyAlignment="1">
      <alignment vertical="center"/>
    </xf>
    <xf numFmtId="0" fontId="23" fillId="0" borderId="0" xfId="10" applyFont="1" applyAlignment="1">
      <alignment wrapText="1"/>
    </xf>
    <xf numFmtId="0" fontId="23" fillId="0" borderId="0" xfId="10" applyFont="1"/>
    <xf numFmtId="0" fontId="23" fillId="0" borderId="0" xfId="10" applyFont="1" applyAlignment="1">
      <alignment horizontal="right"/>
    </xf>
    <xf numFmtId="0" fontId="26" fillId="0" borderId="0" xfId="10" applyFont="1" applyAlignment="1">
      <alignment vertical="center"/>
    </xf>
    <xf numFmtId="0" fontId="23" fillId="0" borderId="0" xfId="10" applyFont="1" applyAlignment="1">
      <alignment horizontal="left" wrapText="1"/>
    </xf>
    <xf numFmtId="0" fontId="9" fillId="0" borderId="0" xfId="0" applyFont="1" applyAlignment="1">
      <alignment horizontal="right"/>
    </xf>
    <xf numFmtId="3" fontId="31" fillId="0" borderId="4" xfId="0" applyNumberFormat="1" applyFont="1" applyBorder="1" applyAlignment="1">
      <alignment horizontal="center" vertical="center"/>
    </xf>
    <xf numFmtId="3" fontId="31" fillId="0" borderId="38" xfId="0" applyNumberFormat="1" applyFont="1" applyBorder="1" applyAlignment="1">
      <alignment horizontal="center" vertical="center"/>
    </xf>
    <xf numFmtId="0" fontId="45" fillId="0" borderId="3" xfId="10" applyFont="1" applyBorder="1"/>
    <xf numFmtId="0" fontId="45" fillId="0" borderId="4" xfId="10" applyFont="1" applyBorder="1"/>
    <xf numFmtId="0" fontId="45" fillId="0" borderId="36" xfId="10" applyFont="1" applyBorder="1"/>
    <xf numFmtId="0" fontId="45" fillId="0" borderId="15" xfId="10" applyFont="1" applyBorder="1"/>
    <xf numFmtId="0" fontId="45" fillId="0" borderId="38" xfId="10" applyFont="1" applyBorder="1"/>
    <xf numFmtId="0" fontId="9" fillId="0" borderId="0" xfId="0" applyFont="1" applyAlignment="1">
      <alignment vertical="center"/>
    </xf>
    <xf numFmtId="2" fontId="44" fillId="0" borderId="21" xfId="10" applyNumberFormat="1" applyFont="1" applyBorder="1"/>
    <xf numFmtId="3" fontId="44" fillId="0" borderId="21" xfId="10" applyNumberFormat="1" applyFont="1" applyBorder="1"/>
    <xf numFmtId="3" fontId="32" fillId="0" borderId="56" xfId="0" applyNumberFormat="1" applyFont="1" applyBorder="1"/>
    <xf numFmtId="3" fontId="45" fillId="0" borderId="4" xfId="0" applyNumberFormat="1" applyFont="1" applyBorder="1"/>
    <xf numFmtId="3" fontId="45" fillId="0" borderId="36" xfId="0" applyNumberFormat="1" applyFont="1" applyBorder="1"/>
    <xf numFmtId="3" fontId="45" fillId="0" borderId="15" xfId="0" applyNumberFormat="1" applyFont="1" applyBorder="1"/>
    <xf numFmtId="3" fontId="45" fillId="0" borderId="38" xfId="0" applyNumberFormat="1" applyFont="1" applyBorder="1"/>
    <xf numFmtId="3" fontId="32" fillId="0" borderId="41" xfId="0" applyNumberFormat="1" applyFont="1" applyBorder="1"/>
    <xf numFmtId="0" fontId="31" fillId="0" borderId="3" xfId="10" applyFont="1" applyBorder="1" applyAlignment="1">
      <alignment horizontal="center" vertical="center"/>
    </xf>
    <xf numFmtId="0" fontId="32" fillId="0" borderId="40" xfId="10" applyFont="1" applyBorder="1" applyAlignment="1">
      <alignment horizontal="left" wrapText="1"/>
    </xf>
    <xf numFmtId="0" fontId="31" fillId="0" borderId="36" xfId="10" applyFont="1" applyBorder="1"/>
    <xf numFmtId="0" fontId="31" fillId="0" borderId="3" xfId="10" applyFont="1" applyBorder="1"/>
    <xf numFmtId="0" fontId="31" fillId="0" borderId="4" xfId="10" applyFont="1" applyBorder="1"/>
    <xf numFmtId="0" fontId="31" fillId="0" borderId="15" xfId="10" applyFont="1" applyBorder="1"/>
    <xf numFmtId="0" fontId="31" fillId="0" borderId="2" xfId="10" applyFont="1" applyBorder="1"/>
    <xf numFmtId="0" fontId="31" fillId="0" borderId="38" xfId="10" applyFont="1" applyBorder="1"/>
    <xf numFmtId="3" fontId="31" fillId="10" borderId="38" xfId="0" applyNumberFormat="1" applyFont="1" applyFill="1" applyBorder="1"/>
    <xf numFmtId="3" fontId="32" fillId="0" borderId="0" xfId="0" applyNumberFormat="1" applyFont="1" applyProtection="1">
      <protection locked="0"/>
    </xf>
    <xf numFmtId="3" fontId="31" fillId="0" borderId="0" xfId="0" applyNumberFormat="1" applyFont="1" applyProtection="1">
      <protection locked="0"/>
    </xf>
    <xf numFmtId="3" fontId="31" fillId="0" borderId="0" xfId="0" applyNumberFormat="1" applyFont="1" applyAlignment="1" applyProtection="1">
      <alignment horizontal="center"/>
      <protection locked="0"/>
    </xf>
    <xf numFmtId="3" fontId="31" fillId="0" borderId="32" xfId="0" applyNumberFormat="1" applyFont="1" applyBorder="1" applyAlignment="1" applyProtection="1">
      <alignment horizontal="center" vertical="center" wrapText="1"/>
      <protection locked="0"/>
    </xf>
    <xf numFmtId="3" fontId="31" fillId="0" borderId="2" xfId="0" applyNumberFormat="1" applyFont="1" applyBorder="1" applyAlignment="1" applyProtection="1">
      <alignment horizontal="center" vertical="center" wrapText="1"/>
      <protection locked="0"/>
    </xf>
    <xf numFmtId="3" fontId="31" fillId="0" borderId="4" xfId="0" applyNumberFormat="1" applyFont="1" applyBorder="1" applyAlignment="1" applyProtection="1">
      <alignment horizontal="center" vertical="center" wrapText="1"/>
      <protection locked="0"/>
    </xf>
    <xf numFmtId="3" fontId="31" fillId="0" borderId="3" xfId="0" applyNumberFormat="1" applyFont="1" applyBorder="1" applyAlignment="1" applyProtection="1">
      <alignment horizontal="center" vertical="center" wrapText="1"/>
      <protection locked="0"/>
    </xf>
    <xf numFmtId="3" fontId="31" fillId="0" borderId="1" xfId="0" applyNumberFormat="1" applyFont="1" applyBorder="1" applyAlignment="1" applyProtection="1">
      <alignment horizontal="center" vertical="center" wrapText="1"/>
      <protection locked="0"/>
    </xf>
    <xf numFmtId="3" fontId="31" fillId="0" borderId="36" xfId="0" applyNumberFormat="1" applyFont="1" applyBorder="1" applyAlignment="1" applyProtection="1">
      <alignment horizontal="center" vertical="center" wrapText="1"/>
      <protection locked="0"/>
    </xf>
    <xf numFmtId="3" fontId="31" fillId="0" borderId="15" xfId="0" applyNumberFormat="1" applyFont="1" applyBorder="1" applyAlignment="1" applyProtection="1">
      <alignment horizontal="center" vertical="center" wrapText="1"/>
      <protection locked="0"/>
    </xf>
    <xf numFmtId="49" fontId="32" fillId="0" borderId="41" xfId="0" applyNumberFormat="1" applyFont="1" applyBorder="1" applyAlignment="1" applyProtection="1">
      <alignment horizontal="center"/>
      <protection locked="0"/>
    </xf>
    <xf numFmtId="0" fontId="32" fillId="0" borderId="7" xfId="0" applyFont="1" applyBorder="1" applyAlignment="1">
      <alignment horizontal="left"/>
    </xf>
    <xf numFmtId="3" fontId="32" fillId="0" borderId="9" xfId="1" applyNumberFormat="1" applyFont="1" applyFill="1" applyBorder="1" applyAlignment="1">
      <alignment horizontal="right"/>
    </xf>
    <xf numFmtId="3" fontId="32" fillId="0" borderId="5" xfId="0" applyNumberFormat="1" applyFont="1" applyBorder="1" applyProtection="1">
      <protection locked="0"/>
    </xf>
    <xf numFmtId="3" fontId="32" fillId="0" borderId="33" xfId="0" applyNumberFormat="1" applyFont="1" applyBorder="1" applyProtection="1">
      <protection locked="0"/>
    </xf>
    <xf numFmtId="3" fontId="32" fillId="0" borderId="62" xfId="0" applyNumberFormat="1" applyFont="1" applyBorder="1" applyProtection="1">
      <protection locked="0"/>
    </xf>
    <xf numFmtId="3" fontId="31" fillId="0" borderId="8" xfId="0" applyNumberFormat="1" applyFont="1" applyBorder="1" applyAlignment="1" applyProtection="1">
      <alignment horizontal="right" vertical="center" wrapText="1"/>
      <protection locked="0"/>
    </xf>
    <xf numFmtId="3" fontId="32" fillId="0" borderId="5" xfId="0" applyNumberFormat="1" applyFont="1" applyBorder="1" applyAlignment="1" applyProtection="1">
      <alignment horizontal="right" vertical="center" wrapText="1"/>
      <protection locked="0"/>
    </xf>
    <xf numFmtId="3" fontId="32" fillId="0" borderId="62" xfId="0" applyNumberFormat="1" applyFont="1" applyBorder="1"/>
    <xf numFmtId="3" fontId="32" fillId="0" borderId="26" xfId="0" applyNumberFormat="1" applyFont="1" applyBorder="1"/>
    <xf numFmtId="3" fontId="31" fillId="0" borderId="8" xfId="0" applyNumberFormat="1" applyFont="1" applyBorder="1"/>
    <xf numFmtId="49" fontId="32" fillId="0" borderId="41" xfId="0" applyNumberFormat="1" applyFont="1" applyBorder="1" applyAlignment="1" applyProtection="1">
      <alignment horizontal="center" vertical="center"/>
      <protection locked="0"/>
    </xf>
    <xf numFmtId="3" fontId="32" fillId="0" borderId="37" xfId="0" applyNumberFormat="1" applyFont="1" applyBorder="1" applyAlignment="1" applyProtection="1">
      <alignment horizontal="right" vertical="center" wrapText="1"/>
      <protection locked="0"/>
    </xf>
    <xf numFmtId="3" fontId="32" fillId="0" borderId="62" xfId="0" applyNumberFormat="1" applyFont="1" applyBorder="1" applyAlignment="1" applyProtection="1">
      <alignment horizontal="right" vertical="center" wrapText="1"/>
      <protection locked="0"/>
    </xf>
    <xf numFmtId="3" fontId="32" fillId="0" borderId="37" xfId="0" applyNumberFormat="1" applyFont="1" applyBorder="1" applyProtection="1">
      <protection locked="0"/>
    </xf>
    <xf numFmtId="0" fontId="71" fillId="0" borderId="21" xfId="0" applyFont="1" applyBorder="1" applyAlignment="1">
      <alignment horizontal="center"/>
    </xf>
    <xf numFmtId="49" fontId="71" fillId="0" borderId="41" xfId="0" applyNumberFormat="1" applyFont="1" applyBorder="1" applyAlignment="1" applyProtection="1">
      <alignment horizontal="center"/>
      <protection locked="0"/>
    </xf>
    <xf numFmtId="169" fontId="71" fillId="0" borderId="6" xfId="0" applyNumberFormat="1" applyFont="1" applyBorder="1" applyAlignment="1">
      <alignment horizontal="left" vertical="center" wrapText="1"/>
    </xf>
    <xf numFmtId="3" fontId="71" fillId="0" borderId="9" xfId="1" applyNumberFormat="1" applyFont="1" applyFill="1" applyBorder="1" applyAlignment="1">
      <alignment horizontal="right"/>
    </xf>
    <xf numFmtId="3" fontId="71" fillId="0" borderId="7" xfId="1" applyNumberFormat="1" applyFont="1" applyFill="1" applyBorder="1" applyAlignment="1">
      <alignment horizontal="right"/>
    </xf>
    <xf numFmtId="3" fontId="71" fillId="0" borderId="5" xfId="0" applyNumberFormat="1" applyFont="1" applyBorder="1" applyProtection="1">
      <protection locked="0"/>
    </xf>
    <xf numFmtId="3" fontId="71" fillId="0" borderId="37" xfId="0" applyNumberFormat="1" applyFont="1" applyBorder="1" applyProtection="1">
      <protection locked="0"/>
    </xf>
    <xf numFmtId="3" fontId="71" fillId="0" borderId="62" xfId="0" applyNumberFormat="1" applyFont="1" applyBorder="1" applyProtection="1">
      <protection locked="0"/>
    </xf>
    <xf numFmtId="3" fontId="71" fillId="0" borderId="5" xfId="0" applyNumberFormat="1" applyFont="1" applyBorder="1" applyAlignment="1" applyProtection="1">
      <alignment horizontal="right" vertical="center" wrapText="1"/>
      <protection locked="0"/>
    </xf>
    <xf numFmtId="3" fontId="71" fillId="0" borderId="18" xfId="0" applyNumberFormat="1" applyFont="1" applyBorder="1"/>
    <xf numFmtId="3" fontId="71" fillId="0" borderId="34" xfId="0" applyNumberFormat="1" applyFont="1" applyBorder="1"/>
    <xf numFmtId="3" fontId="71" fillId="0" borderId="62" xfId="0" applyNumberFormat="1" applyFont="1" applyBorder="1"/>
    <xf numFmtId="3" fontId="71" fillId="0" borderId="26" xfId="0" applyNumberFormat="1" applyFont="1" applyBorder="1"/>
    <xf numFmtId="3" fontId="71" fillId="0" borderId="21" xfId="0" applyNumberFormat="1" applyFont="1" applyBorder="1"/>
    <xf numFmtId="0" fontId="71" fillId="0" borderId="21" xfId="0" applyFont="1" applyBorder="1"/>
    <xf numFmtId="0" fontId="69" fillId="0" borderId="0" xfId="0" applyFont="1"/>
    <xf numFmtId="3" fontId="32" fillId="0" borderId="11" xfId="0" applyNumberFormat="1" applyFont="1" applyBorder="1" applyProtection="1">
      <protection locked="0"/>
    </xf>
    <xf numFmtId="0" fontId="32" fillId="0" borderId="7" xfId="0" applyFont="1" applyBorder="1"/>
    <xf numFmtId="3" fontId="32" fillId="0" borderId="10" xfId="1" applyNumberFormat="1" applyFont="1" applyFill="1" applyBorder="1" applyAlignment="1">
      <alignment horizontal="right"/>
    </xf>
    <xf numFmtId="3" fontId="32" fillId="0" borderId="18" xfId="0" applyNumberFormat="1" applyFont="1" applyBorder="1" applyProtection="1">
      <protection locked="0"/>
    </xf>
    <xf numFmtId="49" fontId="32" fillId="0" borderId="42" xfId="0" applyNumberFormat="1" applyFont="1" applyBorder="1" applyAlignment="1" applyProtection="1">
      <alignment horizontal="center"/>
      <protection locked="0"/>
    </xf>
    <xf numFmtId="0" fontId="32" fillId="3" borderId="21" xfId="0" applyFont="1" applyFill="1" applyBorder="1" applyAlignment="1">
      <alignment horizontal="center"/>
    </xf>
    <xf numFmtId="49" fontId="32" fillId="3" borderId="42" xfId="0" applyNumberFormat="1" applyFont="1" applyFill="1" applyBorder="1" applyAlignment="1" applyProtection="1">
      <alignment horizontal="center"/>
      <protection locked="0"/>
    </xf>
    <xf numFmtId="169" fontId="32" fillId="3" borderId="0" xfId="0" applyNumberFormat="1" applyFont="1" applyFill="1" applyAlignment="1">
      <alignment horizontal="left" vertical="center" wrapText="1"/>
    </xf>
    <xf numFmtId="3" fontId="32" fillId="3" borderId="9" xfId="1" applyNumberFormat="1" applyFont="1" applyFill="1" applyBorder="1" applyAlignment="1">
      <alignment horizontal="right"/>
    </xf>
    <xf numFmtId="3" fontId="32" fillId="3" borderId="7" xfId="1" applyNumberFormat="1" applyFont="1" applyFill="1" applyBorder="1" applyAlignment="1">
      <alignment horizontal="right"/>
    </xf>
    <xf numFmtId="3" fontId="32" fillId="3" borderId="18" xfId="0" applyNumberFormat="1" applyFont="1" applyFill="1" applyBorder="1" applyProtection="1">
      <protection locked="0"/>
    </xf>
    <xf numFmtId="3" fontId="32" fillId="3" borderId="11" xfId="0" applyNumberFormat="1" applyFont="1" applyFill="1" applyBorder="1" applyProtection="1">
      <protection locked="0"/>
    </xf>
    <xf numFmtId="3" fontId="32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32" fillId="3" borderId="18" xfId="0" applyNumberFormat="1" applyFont="1" applyFill="1" applyBorder="1"/>
    <xf numFmtId="3" fontId="32" fillId="3" borderId="34" xfId="0" applyNumberFormat="1" applyFont="1" applyFill="1" applyBorder="1"/>
    <xf numFmtId="3" fontId="32" fillId="3" borderId="7" xfId="0" applyNumberFormat="1" applyFont="1" applyFill="1" applyBorder="1"/>
    <xf numFmtId="3" fontId="32" fillId="3" borderId="37" xfId="0" applyNumberFormat="1" applyFont="1" applyFill="1" applyBorder="1"/>
    <xf numFmtId="3" fontId="32" fillId="3" borderId="62" xfId="0" applyNumberFormat="1" applyFont="1" applyFill="1" applyBorder="1"/>
    <xf numFmtId="3" fontId="32" fillId="3" borderId="26" xfId="0" applyNumberFormat="1" applyFont="1" applyFill="1" applyBorder="1"/>
    <xf numFmtId="3" fontId="31" fillId="3" borderId="8" xfId="0" applyNumberFormat="1" applyFont="1" applyFill="1" applyBorder="1"/>
    <xf numFmtId="3" fontId="31" fillId="3" borderId="18" xfId="0" applyNumberFormat="1" applyFont="1" applyFill="1" applyBorder="1"/>
    <xf numFmtId="0" fontId="32" fillId="3" borderId="21" xfId="0" applyFont="1" applyFill="1" applyBorder="1"/>
    <xf numFmtId="0" fontId="32" fillId="0" borderId="13" xfId="0" applyFont="1" applyBorder="1"/>
    <xf numFmtId="0" fontId="32" fillId="3" borderId="13" xfId="0" applyFont="1" applyFill="1" applyBorder="1"/>
    <xf numFmtId="3" fontId="32" fillId="3" borderId="12" xfId="1" applyNumberFormat="1" applyFont="1" applyFill="1" applyBorder="1" applyAlignment="1">
      <alignment horizontal="right"/>
    </xf>
    <xf numFmtId="3" fontId="32" fillId="3" borderId="13" xfId="1" applyNumberFormat="1" applyFont="1" applyFill="1" applyBorder="1" applyAlignment="1">
      <alignment horizontal="right"/>
    </xf>
    <xf numFmtId="49" fontId="32" fillId="0" borderId="45" xfId="0" applyNumberFormat="1" applyFont="1" applyBorder="1" applyAlignment="1" applyProtection="1">
      <alignment horizontal="center"/>
      <protection locked="0"/>
    </xf>
    <xf numFmtId="3" fontId="31" fillId="0" borderId="1" xfId="0" applyNumberFormat="1" applyFont="1" applyBorder="1" applyProtection="1">
      <protection locked="0"/>
    </xf>
    <xf numFmtId="3" fontId="31" fillId="0" borderId="2" xfId="0" applyNumberFormat="1" applyFont="1" applyBorder="1" applyProtection="1">
      <protection locked="0"/>
    </xf>
    <xf numFmtId="3" fontId="31" fillId="0" borderId="36" xfId="0" applyNumberFormat="1" applyFont="1" applyBorder="1" applyProtection="1">
      <protection locked="0"/>
    </xf>
    <xf numFmtId="3" fontId="31" fillId="0" borderId="15" xfId="0" applyNumberFormat="1" applyFont="1" applyBorder="1" applyProtection="1">
      <protection locked="0"/>
    </xf>
    <xf numFmtId="3" fontId="31" fillId="0" borderId="3" xfId="0" applyNumberFormat="1" applyFont="1" applyBorder="1" applyProtection="1">
      <protection locked="0"/>
    </xf>
    <xf numFmtId="3" fontId="31" fillId="3" borderId="3" xfId="0" applyNumberFormat="1" applyFont="1" applyFill="1" applyBorder="1" applyProtection="1">
      <protection locked="0"/>
    </xf>
    <xf numFmtId="49" fontId="32" fillId="0" borderId="74" xfId="0" applyNumberFormat="1" applyFont="1" applyBorder="1" applyAlignment="1" applyProtection="1">
      <alignment horizontal="center"/>
      <protection locked="0"/>
    </xf>
    <xf numFmtId="3" fontId="32" fillId="0" borderId="19" xfId="0" applyNumberFormat="1" applyFont="1" applyBorder="1" applyProtection="1">
      <protection locked="0"/>
    </xf>
    <xf numFmtId="3" fontId="32" fillId="0" borderId="17" xfId="0" applyNumberFormat="1" applyFont="1" applyBorder="1" applyProtection="1">
      <protection locked="0"/>
    </xf>
    <xf numFmtId="3" fontId="32" fillId="0" borderId="74" xfId="0" applyNumberFormat="1" applyFont="1" applyBorder="1"/>
    <xf numFmtId="1" fontId="32" fillId="0" borderId="41" xfId="0" applyNumberFormat="1" applyFont="1" applyBorder="1" applyAlignment="1" applyProtection="1">
      <alignment horizontal="center"/>
      <protection locked="0"/>
    </xf>
    <xf numFmtId="0" fontId="32" fillId="0" borderId="17" xfId="0" applyFont="1" applyBorder="1"/>
    <xf numFmtId="3" fontId="32" fillId="0" borderId="9" xfId="0" applyNumberFormat="1" applyFont="1" applyBorder="1" applyProtection="1">
      <protection locked="0"/>
    </xf>
    <xf numFmtId="3" fontId="32" fillId="0" borderId="7" xfId="0" applyNumberFormat="1" applyFont="1" applyBorder="1" applyProtection="1">
      <protection locked="0"/>
    </xf>
    <xf numFmtId="1" fontId="32" fillId="0" borderId="42" xfId="0" applyNumberFormat="1" applyFont="1" applyBorder="1" applyAlignment="1" applyProtection="1">
      <alignment horizontal="center"/>
      <protection locked="0"/>
    </xf>
    <xf numFmtId="3" fontId="32" fillId="0" borderId="10" xfId="0" applyNumberFormat="1" applyFont="1" applyBorder="1" applyProtection="1">
      <protection locked="0"/>
    </xf>
    <xf numFmtId="3" fontId="32" fillId="0" borderId="13" xfId="0" applyNumberFormat="1" applyFont="1" applyBorder="1" applyProtection="1">
      <protection locked="0"/>
    </xf>
    <xf numFmtId="3" fontId="32" fillId="0" borderId="61" xfId="0" applyNumberFormat="1" applyFont="1" applyBorder="1"/>
    <xf numFmtId="3" fontId="31" fillId="3" borderId="3" xfId="0" applyNumberFormat="1" applyFont="1" applyFill="1" applyBorder="1"/>
    <xf numFmtId="3" fontId="31" fillId="0" borderId="21" xfId="0" applyNumberFormat="1" applyFont="1" applyBorder="1"/>
    <xf numFmtId="3" fontId="32" fillId="0" borderId="77" xfId="0" applyNumberFormat="1" applyFont="1" applyBorder="1"/>
    <xf numFmtId="3" fontId="32" fillId="0" borderId="15" xfId="0" applyNumberFormat="1" applyFont="1" applyBorder="1"/>
    <xf numFmtId="49" fontId="32" fillId="0" borderId="10" xfId="0" applyNumberFormat="1" applyFont="1" applyBorder="1" applyAlignment="1" applyProtection="1">
      <alignment horizontal="center"/>
      <protection locked="0"/>
    </xf>
    <xf numFmtId="3" fontId="32" fillId="0" borderId="34" xfId="0" applyNumberFormat="1" applyFont="1" applyBorder="1" applyProtection="1">
      <protection locked="0"/>
    </xf>
    <xf numFmtId="3" fontId="32" fillId="0" borderId="37" xfId="1" applyNumberFormat="1" applyFont="1" applyBorder="1" applyAlignment="1">
      <alignment horizontal="right"/>
    </xf>
    <xf numFmtId="1" fontId="32" fillId="0" borderId="47" xfId="0" applyNumberFormat="1" applyFont="1" applyBorder="1" applyAlignment="1" applyProtection="1">
      <alignment horizontal="center"/>
      <protection locked="0"/>
    </xf>
    <xf numFmtId="0" fontId="32" fillId="0" borderId="22" xfId="0" applyFont="1" applyBorder="1"/>
    <xf numFmtId="3" fontId="32" fillId="0" borderId="22" xfId="0" applyNumberFormat="1" applyFont="1" applyBorder="1" applyProtection="1">
      <protection locked="0"/>
    </xf>
    <xf numFmtId="3" fontId="32" fillId="0" borderId="25" xfId="0" applyNumberFormat="1" applyFont="1" applyBorder="1" applyProtection="1">
      <protection locked="0"/>
    </xf>
    <xf numFmtId="3" fontId="31" fillId="0" borderId="57" xfId="1" applyNumberFormat="1" applyFont="1" applyBorder="1" applyAlignment="1">
      <alignment horizontal="right"/>
    </xf>
    <xf numFmtId="3" fontId="32" fillId="0" borderId="0" xfId="0" applyNumberFormat="1" applyFont="1" applyAlignment="1" applyProtection="1">
      <alignment horizontal="center"/>
      <protection locked="0"/>
    </xf>
    <xf numFmtId="3" fontId="32" fillId="0" borderId="0" xfId="0" applyNumberFormat="1" applyFont="1" applyAlignment="1" applyProtection="1">
      <alignment horizontal="right"/>
      <protection locked="0"/>
    </xf>
    <xf numFmtId="3" fontId="46" fillId="0" borderId="0" xfId="0" applyNumberFormat="1" applyFont="1" applyProtection="1">
      <protection locked="0"/>
    </xf>
    <xf numFmtId="0" fontId="48" fillId="0" borderId="15" xfId="0" applyFont="1" applyBorder="1" applyAlignment="1">
      <alignment horizontal="center" vertical="center" wrapText="1"/>
    </xf>
    <xf numFmtId="3" fontId="48" fillId="0" borderId="33" xfId="8" applyNumberFormat="1" applyFont="1" applyBorder="1"/>
    <xf numFmtId="3" fontId="48" fillId="2" borderId="33" xfId="8" applyNumberFormat="1" applyFont="1" applyFill="1" applyBorder="1"/>
    <xf numFmtId="3" fontId="46" fillId="0" borderId="35" xfId="0" applyNumberFormat="1" applyFont="1" applyBorder="1" applyAlignment="1">
      <alignment horizontal="right"/>
    </xf>
    <xf numFmtId="0" fontId="46" fillId="0" borderId="35" xfId="0" applyFont="1" applyBorder="1"/>
    <xf numFmtId="3" fontId="46" fillId="2" borderId="35" xfId="0" applyNumberFormat="1" applyFont="1" applyFill="1" applyBorder="1"/>
    <xf numFmtId="0" fontId="46" fillId="0" borderId="48" xfId="0" applyFont="1" applyBorder="1"/>
    <xf numFmtId="3" fontId="46" fillId="2" borderId="48" xfId="0" applyNumberFormat="1" applyFont="1" applyFill="1" applyBorder="1"/>
    <xf numFmtId="3" fontId="48" fillId="0" borderId="40" xfId="8" applyNumberFormat="1" applyFont="1" applyBorder="1"/>
    <xf numFmtId="3" fontId="48" fillId="0" borderId="37" xfId="8" applyNumberFormat="1" applyFont="1" applyBorder="1"/>
    <xf numFmtId="3" fontId="46" fillId="2" borderId="40" xfId="8" applyNumberFormat="1" applyFont="1" applyFill="1" applyBorder="1"/>
    <xf numFmtId="3" fontId="46" fillId="0" borderId="37" xfId="8" applyNumberFormat="1" applyFont="1" applyBorder="1"/>
    <xf numFmtId="3" fontId="46" fillId="0" borderId="35" xfId="0" applyNumberFormat="1" applyFont="1" applyBorder="1"/>
    <xf numFmtId="0" fontId="46" fillId="0" borderId="37" xfId="0" applyFont="1" applyBorder="1"/>
    <xf numFmtId="3" fontId="46" fillId="2" borderId="37" xfId="0" applyNumberFormat="1" applyFont="1" applyFill="1" applyBorder="1"/>
    <xf numFmtId="0" fontId="46" fillId="0" borderId="40" xfId="0" applyFont="1" applyBorder="1"/>
    <xf numFmtId="3" fontId="46" fillId="2" borderId="25" xfId="0" applyNumberFormat="1" applyFont="1" applyFill="1" applyBorder="1"/>
    <xf numFmtId="3" fontId="48" fillId="2" borderId="17" xfId="0" applyNumberFormat="1" applyFont="1" applyFill="1" applyBorder="1"/>
    <xf numFmtId="3" fontId="48" fillId="0" borderId="33" xfId="0" applyNumberFormat="1" applyFont="1" applyBorder="1"/>
    <xf numFmtId="3" fontId="46" fillId="2" borderId="11" xfId="0" applyNumberFormat="1" applyFont="1" applyFill="1" applyBorder="1"/>
    <xf numFmtId="3" fontId="46" fillId="0" borderId="37" xfId="0" applyNumberFormat="1" applyFont="1" applyBorder="1"/>
    <xf numFmtId="3" fontId="46" fillId="2" borderId="7" xfId="0" applyNumberFormat="1" applyFont="1" applyFill="1" applyBorder="1"/>
    <xf numFmtId="3" fontId="48" fillId="0" borderId="58" xfId="8" applyNumberFormat="1" applyFont="1" applyBorder="1"/>
    <xf numFmtId="3" fontId="48" fillId="0" borderId="59" xfId="8" applyNumberFormat="1" applyFont="1" applyBorder="1"/>
    <xf numFmtId="3" fontId="48" fillId="2" borderId="60" xfId="8" applyNumberFormat="1" applyFont="1" applyFill="1" applyBorder="1"/>
    <xf numFmtId="3" fontId="48" fillId="0" borderId="60" xfId="8" applyNumberFormat="1" applyFont="1" applyBorder="1"/>
    <xf numFmtId="3" fontId="48" fillId="2" borderId="37" xfId="8" applyNumberFormat="1" applyFont="1" applyFill="1" applyBorder="1"/>
    <xf numFmtId="3" fontId="46" fillId="2" borderId="40" xfId="0" applyNumberFormat="1" applyFont="1" applyFill="1" applyBorder="1"/>
    <xf numFmtId="3" fontId="48" fillId="0" borderId="44" xfId="1" applyNumberFormat="1" applyFont="1" applyBorder="1" applyAlignment="1">
      <alignment horizontal="right"/>
    </xf>
    <xf numFmtId="3" fontId="46" fillId="0" borderId="45" xfId="0" applyNumberFormat="1" applyFont="1" applyBorder="1"/>
    <xf numFmtId="3" fontId="46" fillId="0" borderId="13" xfId="0" applyNumberFormat="1" applyFont="1" applyBorder="1"/>
    <xf numFmtId="3" fontId="48" fillId="0" borderId="44" xfId="0" applyNumberFormat="1" applyFont="1" applyBorder="1" applyAlignment="1">
      <alignment wrapText="1"/>
    </xf>
    <xf numFmtId="3" fontId="48" fillId="0" borderId="30" xfId="1" applyNumberFormat="1" applyFont="1" applyBorder="1" applyAlignment="1">
      <alignment horizontal="right"/>
    </xf>
    <xf numFmtId="3" fontId="46" fillId="0" borderId="41" xfId="0" applyNumberFormat="1" applyFont="1" applyBorder="1"/>
    <xf numFmtId="3" fontId="46" fillId="0" borderId="7" xfId="0" applyNumberFormat="1" applyFont="1" applyBorder="1"/>
    <xf numFmtId="3" fontId="48" fillId="0" borderId="26" xfId="1" applyNumberFormat="1" applyFont="1" applyBorder="1" applyAlignment="1">
      <alignment horizontal="right"/>
    </xf>
    <xf numFmtId="3" fontId="48" fillId="0" borderId="38" xfId="0" applyNumberFormat="1" applyFont="1" applyBorder="1"/>
    <xf numFmtId="0" fontId="34" fillId="0" borderId="19" xfId="0" applyFont="1" applyBorder="1" applyAlignment="1">
      <alignment horizontal="center" vertical="center"/>
    </xf>
    <xf numFmtId="14" fontId="34" fillId="0" borderId="56" xfId="0" applyNumberFormat="1" applyFont="1" applyBorder="1" applyAlignment="1">
      <alignment horizontal="center" vertical="center"/>
    </xf>
    <xf numFmtId="3" fontId="14" fillId="0" borderId="63" xfId="0" applyNumberFormat="1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right" vertical="center"/>
    </xf>
    <xf numFmtId="3" fontId="34" fillId="0" borderId="1" xfId="0" applyNumberFormat="1" applyFont="1" applyBorder="1" applyAlignment="1">
      <alignment horizontal="right" vertical="center"/>
    </xf>
    <xf numFmtId="3" fontId="33" fillId="0" borderId="0" xfId="0" applyNumberFormat="1" applyFont="1" applyAlignment="1" applyProtection="1">
      <protection locked="0"/>
    </xf>
    <xf numFmtId="0" fontId="29" fillId="3" borderId="54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33" fillId="0" borderId="37" xfId="0" applyFont="1" applyBorder="1" applyAlignment="1">
      <alignment horizontal="left" vertical="center" wrapText="1"/>
    </xf>
    <xf numFmtId="3" fontId="33" fillId="0" borderId="37" xfId="0" applyNumberFormat="1" applyFont="1" applyBorder="1" applyAlignment="1">
      <alignment horizontal="right" vertical="center" wrapText="1"/>
    </xf>
    <xf numFmtId="0" fontId="33" fillId="0" borderId="34" xfId="0" applyFont="1" applyBorder="1" applyAlignment="1">
      <alignment horizontal="left" vertical="center" wrapText="1"/>
    </xf>
    <xf numFmtId="3" fontId="33" fillId="0" borderId="34" xfId="0" applyNumberFormat="1" applyFont="1" applyBorder="1" applyAlignment="1">
      <alignment horizontal="right" vertical="center" wrapText="1"/>
    </xf>
    <xf numFmtId="0" fontId="29" fillId="0" borderId="34" xfId="0" applyFont="1" applyBorder="1" applyAlignment="1">
      <alignment horizontal="left" vertical="center" wrapText="1"/>
    </xf>
    <xf numFmtId="3" fontId="29" fillId="0" borderId="34" xfId="0" applyNumberFormat="1" applyFont="1" applyBorder="1" applyAlignment="1">
      <alignment horizontal="right" vertical="center" wrapText="1"/>
    </xf>
    <xf numFmtId="0" fontId="29" fillId="0" borderId="35" xfId="0" applyFont="1" applyBorder="1" applyAlignment="1">
      <alignment horizontal="left" vertical="center" wrapText="1"/>
    </xf>
    <xf numFmtId="3" fontId="29" fillId="0" borderId="35" xfId="0" applyNumberFormat="1" applyFont="1" applyBorder="1" applyAlignment="1">
      <alignment horizontal="right" vertical="center" wrapText="1"/>
    </xf>
    <xf numFmtId="0" fontId="29" fillId="0" borderId="36" xfId="0" applyFont="1" applyBorder="1" applyAlignment="1">
      <alignment horizontal="left" vertical="center" wrapText="1"/>
    </xf>
    <xf numFmtId="3" fontId="29" fillId="0" borderId="36" xfId="0" applyNumberFormat="1" applyFont="1" applyBorder="1" applyAlignment="1">
      <alignment horizontal="right" vertical="center" wrapText="1"/>
    </xf>
    <xf numFmtId="3" fontId="29" fillId="0" borderId="15" xfId="0" applyNumberFormat="1" applyFont="1" applyBorder="1" applyAlignment="1">
      <alignment horizontal="right" vertical="center" wrapText="1"/>
    </xf>
    <xf numFmtId="0" fontId="29" fillId="0" borderId="40" xfId="0" applyFont="1" applyBorder="1" applyAlignment="1">
      <alignment horizontal="left" vertical="center" wrapText="1"/>
    </xf>
    <xf numFmtId="3" fontId="29" fillId="0" borderId="40" xfId="0" applyNumberFormat="1" applyFont="1" applyBorder="1" applyAlignment="1">
      <alignment horizontal="right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3" fontId="33" fillId="0" borderId="7" xfId="0" applyNumberFormat="1" applyFont="1" applyBorder="1" applyAlignment="1">
      <alignment horizontal="right" vertical="center" wrapText="1"/>
    </xf>
    <xf numFmtId="3" fontId="33" fillId="0" borderId="11" xfId="0" applyNumberFormat="1" applyFont="1" applyBorder="1" applyAlignment="1">
      <alignment horizontal="right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3" fontId="29" fillId="0" borderId="13" xfId="0" applyNumberFormat="1" applyFont="1" applyBorder="1" applyAlignment="1">
      <alignment horizontal="right" vertical="center" wrapText="1"/>
    </xf>
    <xf numFmtId="3" fontId="29" fillId="0" borderId="2" xfId="0" applyNumberFormat="1" applyFont="1" applyBorder="1" applyAlignment="1">
      <alignment horizontal="right" vertical="center" wrapText="1"/>
    </xf>
    <xf numFmtId="3" fontId="29" fillId="0" borderId="25" xfId="0" applyNumberFormat="1" applyFont="1" applyBorder="1" applyAlignment="1">
      <alignment horizontal="right" vertical="center" wrapText="1"/>
    </xf>
    <xf numFmtId="3" fontId="33" fillId="0" borderId="8" xfId="0" applyNumberFormat="1" applyFont="1" applyBorder="1" applyAlignment="1">
      <alignment vertical="center"/>
    </xf>
    <xf numFmtId="3" fontId="66" fillId="0" borderId="39" xfId="0" applyNumberFormat="1" applyFont="1" applyBorder="1" applyAlignment="1">
      <alignment vertical="center"/>
    </xf>
    <xf numFmtId="3" fontId="66" fillId="0" borderId="3" xfId="0" applyNumberFormat="1" applyFont="1" applyBorder="1" applyAlignment="1">
      <alignment vertical="center"/>
    </xf>
    <xf numFmtId="3" fontId="66" fillId="0" borderId="44" xfId="0" applyNumberFormat="1" applyFont="1" applyBorder="1" applyAlignment="1">
      <alignment vertical="center"/>
    </xf>
    <xf numFmtId="3" fontId="66" fillId="0" borderId="16" xfId="0" applyNumberFormat="1" applyFont="1" applyBorder="1" applyAlignment="1">
      <alignment vertical="center"/>
    </xf>
    <xf numFmtId="0" fontId="33" fillId="0" borderId="35" xfId="0" applyFont="1" applyBorder="1" applyAlignment="1">
      <alignment horizontal="left" vertical="top" wrapText="1"/>
    </xf>
    <xf numFmtId="3" fontId="33" fillId="0" borderId="35" xfId="0" applyNumberFormat="1" applyFont="1" applyBorder="1" applyAlignment="1">
      <alignment horizontal="right" vertical="top" wrapText="1"/>
    </xf>
    <xf numFmtId="0" fontId="29" fillId="0" borderId="36" xfId="0" applyFont="1" applyBorder="1" applyAlignment="1">
      <alignment horizontal="left" vertical="top" wrapText="1"/>
    </xf>
    <xf numFmtId="3" fontId="29" fillId="0" borderId="36" xfId="0" applyNumberFormat="1" applyFont="1" applyBorder="1" applyAlignment="1">
      <alignment horizontal="right" vertical="top" wrapText="1"/>
    </xf>
    <xf numFmtId="0" fontId="33" fillId="0" borderId="37" xfId="0" applyFont="1" applyBorder="1" applyAlignment="1">
      <alignment horizontal="left" vertical="top" wrapText="1"/>
    </xf>
    <xf numFmtId="3" fontId="33" fillId="0" borderId="37" xfId="0" applyNumberFormat="1" applyFont="1" applyBorder="1" applyAlignment="1">
      <alignment horizontal="right" vertical="top" wrapText="1"/>
    </xf>
    <xf numFmtId="0" fontId="29" fillId="0" borderId="35" xfId="0" applyFont="1" applyBorder="1" applyAlignment="1">
      <alignment horizontal="left" vertical="top" wrapText="1"/>
    </xf>
    <xf numFmtId="3" fontId="29" fillId="0" borderId="35" xfId="0" applyNumberFormat="1" applyFont="1" applyBorder="1" applyAlignment="1">
      <alignment horizontal="right" vertical="top" wrapText="1"/>
    </xf>
    <xf numFmtId="3" fontId="29" fillId="0" borderId="36" xfId="0" applyNumberFormat="1" applyFont="1" applyBorder="1" applyAlignment="1">
      <alignment horizontal="center" vertical="center" wrapText="1"/>
    </xf>
    <xf numFmtId="0" fontId="29" fillId="0" borderId="58" xfId="0" applyFont="1" applyBorder="1" applyAlignment="1">
      <alignment horizontal="left" vertical="center" wrapText="1"/>
    </xf>
    <xf numFmtId="3" fontId="29" fillId="0" borderId="58" xfId="0" applyNumberFormat="1" applyFont="1" applyBorder="1" applyAlignment="1">
      <alignment horizontal="right" vertical="center" wrapText="1"/>
    </xf>
    <xf numFmtId="0" fontId="29" fillId="0" borderId="37" xfId="0" applyFont="1" applyBorder="1" applyAlignment="1">
      <alignment horizontal="left" vertical="top" wrapText="1"/>
    </xf>
    <xf numFmtId="3" fontId="29" fillId="0" borderId="37" xfId="0" applyNumberFormat="1" applyFont="1" applyBorder="1" applyAlignment="1">
      <alignment horizontal="right" vertical="top" wrapText="1"/>
    </xf>
    <xf numFmtId="0" fontId="29" fillId="0" borderId="80" xfId="0" applyFont="1" applyBorder="1" applyAlignment="1">
      <alignment horizontal="left" vertical="top" wrapText="1"/>
    </xf>
    <xf numFmtId="3" fontId="29" fillId="0" borderId="80" xfId="0" applyNumberFormat="1" applyFont="1" applyBorder="1" applyAlignment="1">
      <alignment horizontal="right" vertical="top" wrapText="1"/>
    </xf>
    <xf numFmtId="3" fontId="66" fillId="5" borderId="3" xfId="0" applyNumberFormat="1" applyFont="1" applyFill="1" applyBorder="1" applyAlignment="1">
      <alignment vertical="center"/>
    </xf>
    <xf numFmtId="0" fontId="33" fillId="0" borderId="71" xfId="0" applyFont="1" applyBorder="1" applyAlignment="1">
      <alignment horizontal="left" vertical="top" wrapText="1"/>
    </xf>
    <xf numFmtId="3" fontId="33" fillId="0" borderId="33" xfId="0" applyNumberFormat="1" applyFont="1" applyBorder="1" applyAlignment="1">
      <alignment horizontal="right" vertical="top" wrapText="1"/>
    </xf>
    <xf numFmtId="3" fontId="33" fillId="0" borderId="29" xfId="0" applyNumberFormat="1" applyFont="1" applyBorder="1" applyAlignment="1">
      <alignment horizontal="right" vertical="top" wrapText="1"/>
    </xf>
    <xf numFmtId="0" fontId="33" fillId="0" borderId="42" xfId="0" applyFont="1" applyBorder="1" applyAlignment="1">
      <alignment horizontal="left" vertical="top" wrapText="1"/>
    </xf>
    <xf numFmtId="3" fontId="33" fillId="0" borderId="6" xfId="0" applyNumberFormat="1" applyFont="1" applyBorder="1" applyAlignment="1">
      <alignment horizontal="right" vertical="top" wrapText="1"/>
    </xf>
    <xf numFmtId="0" fontId="29" fillId="0" borderId="42" xfId="0" applyFont="1" applyBorder="1" applyAlignment="1">
      <alignment horizontal="left" vertical="top" wrapText="1"/>
    </xf>
    <xf numFmtId="3" fontId="29" fillId="0" borderId="6" xfId="0" applyNumberFormat="1" applyFont="1" applyBorder="1" applyAlignment="1">
      <alignment horizontal="right" vertical="top" wrapText="1"/>
    </xf>
    <xf numFmtId="0" fontId="29" fillId="0" borderId="45" xfId="0" applyFont="1" applyBorder="1" applyAlignment="1">
      <alignment horizontal="left" vertical="top" wrapText="1"/>
    </xf>
    <xf numFmtId="3" fontId="29" fillId="0" borderId="30" xfId="0" applyNumberFormat="1" applyFont="1" applyBorder="1" applyAlignment="1">
      <alignment horizontal="right" vertical="top" wrapText="1"/>
    </xf>
    <xf numFmtId="0" fontId="29" fillId="0" borderId="38" xfId="0" applyFont="1" applyBorder="1" applyAlignment="1">
      <alignment horizontal="left" vertical="top" wrapText="1"/>
    </xf>
    <xf numFmtId="3" fontId="29" fillId="0" borderId="15" xfId="0" applyNumberFormat="1" applyFont="1" applyBorder="1" applyAlignment="1">
      <alignment horizontal="right" vertical="top" wrapText="1"/>
    </xf>
    <xf numFmtId="0" fontId="29" fillId="0" borderId="2" xfId="0" applyFont="1" applyBorder="1" applyAlignment="1">
      <alignment horizontal="center" vertical="center"/>
    </xf>
    <xf numFmtId="3" fontId="33" fillId="0" borderId="7" xfId="0" applyNumberFormat="1" applyFont="1" applyBorder="1" applyAlignment="1">
      <alignment horizontal="right" vertical="top" wrapText="1"/>
    </xf>
    <xf numFmtId="3" fontId="33" fillId="0" borderId="11" xfId="0" applyNumberFormat="1" applyFont="1" applyBorder="1" applyAlignment="1">
      <alignment horizontal="right" vertical="top" wrapText="1"/>
    </xf>
    <xf numFmtId="3" fontId="33" fillId="0" borderId="13" xfId="0" applyNumberFormat="1" applyFont="1" applyBorder="1" applyAlignment="1">
      <alignment horizontal="right" vertical="top" wrapText="1"/>
    </xf>
    <xf numFmtId="3" fontId="33" fillId="0" borderId="44" xfId="0" applyNumberFormat="1" applyFont="1" applyBorder="1" applyAlignment="1">
      <alignment vertical="center"/>
    </xf>
    <xf numFmtId="0" fontId="33" fillId="0" borderId="10" xfId="10" applyFont="1" applyBorder="1"/>
    <xf numFmtId="0" fontId="58" fillId="0" borderId="10" xfId="10" applyFont="1" applyBorder="1"/>
    <xf numFmtId="3" fontId="29" fillId="3" borderId="6" xfId="10" applyNumberFormat="1" applyFont="1" applyFill="1" applyBorder="1" applyAlignment="1">
      <alignment horizontal="right"/>
    </xf>
    <xf numFmtId="3" fontId="29" fillId="0" borderId="30" xfId="10" applyNumberFormat="1" applyFont="1" applyBorder="1" applyAlignment="1">
      <alignment horizontal="right"/>
    </xf>
    <xf numFmtId="0" fontId="29" fillId="0" borderId="4" xfId="10" applyFont="1" applyBorder="1" applyAlignment="1">
      <alignment horizontal="center" vertical="center" wrapText="1"/>
    </xf>
    <xf numFmtId="0" fontId="29" fillId="0" borderId="36" xfId="10" applyFont="1" applyBorder="1" applyAlignment="1">
      <alignment horizontal="center" vertical="center" wrapText="1"/>
    </xf>
    <xf numFmtId="173" fontId="29" fillId="0" borderId="36" xfId="10" applyNumberFormat="1" applyFont="1" applyBorder="1" applyAlignment="1">
      <alignment horizontal="right" vertical="center" wrapText="1"/>
    </xf>
    <xf numFmtId="0" fontId="29" fillId="0" borderId="15" xfId="10" applyFont="1" applyBorder="1" applyAlignment="1">
      <alignment horizontal="right" vertical="center" wrapText="1"/>
    </xf>
    <xf numFmtId="0" fontId="29" fillId="0" borderId="53" xfId="10" applyFont="1" applyBorder="1" applyAlignment="1">
      <alignment horizontal="center" vertical="center" wrapText="1"/>
    </xf>
    <xf numFmtId="0" fontId="29" fillId="0" borderId="40" xfId="10" applyFont="1" applyBorder="1" applyAlignment="1">
      <alignment horizontal="center" vertical="center" wrapText="1"/>
    </xf>
    <xf numFmtId="0" fontId="29" fillId="0" borderId="10" xfId="10" applyFont="1" applyBorder="1"/>
    <xf numFmtId="0" fontId="29" fillId="0" borderId="34" xfId="10" applyFont="1" applyBorder="1"/>
    <xf numFmtId="0" fontId="58" fillId="0" borderId="10" xfId="10" applyFont="1" applyBorder="1" applyAlignment="1">
      <alignment horizontal="left"/>
    </xf>
    <xf numFmtId="0" fontId="58" fillId="0" borderId="34" xfId="10" applyFont="1" applyBorder="1"/>
    <xf numFmtId="3" fontId="33" fillId="0" borderId="6" xfId="10" applyNumberFormat="1" applyFont="1" applyBorder="1" applyAlignment="1">
      <alignment horizontal="right"/>
    </xf>
    <xf numFmtId="0" fontId="33" fillId="0" borderId="10" xfId="10" applyFont="1" applyBorder="1" applyAlignment="1">
      <alignment horizontal="left"/>
    </xf>
    <xf numFmtId="0" fontId="33" fillId="0" borderId="34" xfId="10" applyFont="1" applyBorder="1"/>
    <xf numFmtId="0" fontId="33" fillId="0" borderId="53" xfId="10" applyFont="1" applyBorder="1" applyAlignment="1">
      <alignment horizontal="left"/>
    </xf>
    <xf numFmtId="3" fontId="58" fillId="0" borderId="6" xfId="10" applyNumberFormat="1" applyFont="1" applyBorder="1" applyAlignment="1">
      <alignment horizontal="right"/>
    </xf>
    <xf numFmtId="0" fontId="29" fillId="0" borderId="46" xfId="10" applyFont="1" applyBorder="1"/>
    <xf numFmtId="3" fontId="33" fillId="0" borderId="30" xfId="10" applyNumberFormat="1" applyFont="1" applyBorder="1" applyAlignment="1">
      <alignment horizontal="right"/>
    </xf>
    <xf numFmtId="0" fontId="29" fillId="0" borderId="10" xfId="10" applyFont="1" applyBorder="1" applyAlignment="1">
      <alignment horizontal="left"/>
    </xf>
    <xf numFmtId="3" fontId="29" fillId="0" borderId="6" xfId="10" applyNumberFormat="1" applyFont="1" applyBorder="1" applyAlignment="1">
      <alignment horizontal="right"/>
    </xf>
    <xf numFmtId="0" fontId="29" fillId="0" borderId="37" xfId="10" applyFont="1" applyBorder="1"/>
    <xf numFmtId="3" fontId="33" fillId="0" borderId="26" xfId="10" applyNumberFormat="1" applyFont="1" applyBorder="1" applyAlignment="1">
      <alignment horizontal="right"/>
    </xf>
    <xf numFmtId="0" fontId="68" fillId="0" borderId="10" xfId="10" applyFont="1" applyBorder="1" applyAlignment="1">
      <alignment horizontal="left"/>
    </xf>
    <xf numFmtId="0" fontId="68" fillId="0" borderId="34" xfId="10" applyFont="1" applyBorder="1"/>
    <xf numFmtId="0" fontId="33" fillId="0" borderId="12" xfId="10" applyFont="1" applyBorder="1" applyAlignment="1">
      <alignment horizontal="left"/>
    </xf>
    <xf numFmtId="0" fontId="33" fillId="0" borderId="35" xfId="10" applyFont="1" applyBorder="1"/>
    <xf numFmtId="0" fontId="29" fillId="0" borderId="36" xfId="10" applyFont="1" applyBorder="1"/>
    <xf numFmtId="3" fontId="29" fillId="0" borderId="15" xfId="10" applyNumberFormat="1" applyFont="1" applyBorder="1" applyAlignment="1">
      <alignment horizontal="right"/>
    </xf>
    <xf numFmtId="0" fontId="29" fillId="0" borderId="9" xfId="10" applyFont="1" applyBorder="1"/>
    <xf numFmtId="3" fontId="29" fillId="0" borderId="26" xfId="10" applyNumberFormat="1" applyFont="1" applyBorder="1" applyAlignment="1">
      <alignment horizontal="right"/>
    </xf>
    <xf numFmtId="0" fontId="68" fillId="0" borderId="10" xfId="10" applyFont="1" applyBorder="1"/>
    <xf numFmtId="3" fontId="33" fillId="3" borderId="6" xfId="10" applyNumberFormat="1" applyFont="1" applyFill="1" applyBorder="1" applyAlignment="1">
      <alignment horizontal="right"/>
    </xf>
    <xf numFmtId="0" fontId="29" fillId="0" borderId="12" xfId="10" applyFont="1" applyBorder="1" applyAlignment="1">
      <alignment horizontal="left"/>
    </xf>
    <xf numFmtId="0" fontId="29" fillId="0" borderId="35" xfId="10" applyFont="1" applyBorder="1" applyAlignment="1">
      <alignment horizontal="left"/>
    </xf>
    <xf numFmtId="0" fontId="29" fillId="8" borderId="1" xfId="10" applyFont="1" applyFill="1" applyBorder="1" applyAlignment="1">
      <alignment horizontal="left"/>
    </xf>
    <xf numFmtId="0" fontId="29" fillId="8" borderId="2" xfId="10" applyFont="1" applyFill="1" applyBorder="1" applyAlignment="1">
      <alignment horizontal="left"/>
    </xf>
    <xf numFmtId="3" fontId="29" fillId="8" borderId="15" xfId="10" applyNumberFormat="1" applyFont="1" applyFill="1" applyBorder="1" applyAlignment="1">
      <alignment horizontal="right"/>
    </xf>
    <xf numFmtId="0" fontId="29" fillId="0" borderId="27" xfId="10" applyFont="1" applyBorder="1" applyAlignment="1">
      <alignment horizontal="left"/>
    </xf>
    <xf numFmtId="0" fontId="29" fillId="0" borderId="25" xfId="10" applyFont="1" applyBorder="1" applyAlignment="1">
      <alignment horizontal="left"/>
    </xf>
    <xf numFmtId="0" fontId="29" fillId="8" borderId="10" xfId="10" applyFont="1" applyFill="1" applyBorder="1" applyAlignment="1">
      <alignment horizontal="left"/>
    </xf>
    <xf numFmtId="0" fontId="29" fillId="8" borderId="34" xfId="10" applyFont="1" applyFill="1" applyBorder="1" applyAlignment="1">
      <alignment horizontal="left"/>
    </xf>
    <xf numFmtId="3" fontId="29" fillId="8" borderId="6" xfId="10" applyNumberFormat="1" applyFont="1" applyFill="1" applyBorder="1" applyAlignment="1">
      <alignment horizontal="right"/>
    </xf>
    <xf numFmtId="0" fontId="29" fillId="0" borderId="34" xfId="10" applyFont="1" applyBorder="1" applyAlignment="1">
      <alignment horizontal="left"/>
    </xf>
    <xf numFmtId="0" fontId="33" fillId="0" borderId="27" xfId="10" applyFont="1" applyBorder="1"/>
    <xf numFmtId="0" fontId="29" fillId="0" borderId="40" xfId="10" applyFont="1" applyBorder="1" applyAlignment="1">
      <alignment horizontal="left"/>
    </xf>
    <xf numFmtId="0" fontId="29" fillId="9" borderId="4" xfId="10" applyFont="1" applyFill="1" applyBorder="1" applyAlignment="1">
      <alignment horizontal="left"/>
    </xf>
    <xf numFmtId="0" fontId="29" fillId="9" borderId="36" xfId="10" applyFont="1" applyFill="1" applyBorder="1"/>
    <xf numFmtId="3" fontId="29" fillId="9" borderId="15" xfId="10" applyNumberFormat="1" applyFont="1" applyFill="1" applyBorder="1" applyAlignment="1">
      <alignment horizontal="right"/>
    </xf>
    <xf numFmtId="0" fontId="33" fillId="0" borderId="18" xfId="10" applyFont="1" applyBorder="1" applyAlignment="1">
      <alignment horizontal="left"/>
    </xf>
    <xf numFmtId="0" fontId="29" fillId="0" borderId="18" xfId="10" applyFont="1" applyBorder="1" applyAlignment="1">
      <alignment horizontal="left"/>
    </xf>
    <xf numFmtId="0" fontId="29" fillId="0" borderId="53" xfId="10" applyFont="1" applyBorder="1"/>
    <xf numFmtId="0" fontId="29" fillId="0" borderId="40" xfId="10" applyFont="1" applyBorder="1"/>
    <xf numFmtId="0" fontId="29" fillId="8" borderId="4" xfId="10" applyFont="1" applyFill="1" applyBorder="1" applyAlignment="1">
      <alignment horizontal="left"/>
    </xf>
    <xf numFmtId="0" fontId="29" fillId="8" borderId="36" xfId="10" applyFont="1" applyFill="1" applyBorder="1"/>
    <xf numFmtId="0" fontId="33" fillId="0" borderId="27" xfId="10" applyFont="1" applyBorder="1" applyAlignment="1">
      <alignment horizontal="left"/>
    </xf>
    <xf numFmtId="0" fontId="29" fillId="0" borderId="43" xfId="10" applyFont="1" applyBorder="1" applyAlignment="1">
      <alignment horizontal="left"/>
    </xf>
    <xf numFmtId="0" fontId="33" fillId="0" borderId="12" xfId="10" applyFont="1" applyBorder="1"/>
    <xf numFmtId="0" fontId="29" fillId="0" borderId="5" xfId="10" applyFont="1" applyBorder="1" applyAlignment="1">
      <alignment horizontal="left"/>
    </xf>
    <xf numFmtId="0" fontId="58" fillId="0" borderId="56" xfId="10" applyFont="1" applyBorder="1"/>
    <xf numFmtId="3" fontId="29" fillId="0" borderId="28" xfId="10" applyNumberFormat="1" applyFont="1" applyBorder="1" applyAlignment="1">
      <alignment horizontal="right"/>
    </xf>
    <xf numFmtId="0" fontId="33" fillId="0" borderId="9" xfId="10" applyFont="1" applyBorder="1" applyAlignment="1">
      <alignment horizontal="left"/>
    </xf>
    <xf numFmtId="0" fontId="33" fillId="0" borderId="37" xfId="10" applyFont="1" applyBorder="1"/>
    <xf numFmtId="0" fontId="33" fillId="0" borderId="40" xfId="10" applyFont="1" applyBorder="1"/>
    <xf numFmtId="0" fontId="33" fillId="0" borderId="0" xfId="10" applyFont="1" applyBorder="1"/>
    <xf numFmtId="0" fontId="29" fillId="7" borderId="82" xfId="10" applyFont="1" applyFill="1" applyBorder="1"/>
    <xf numFmtId="0" fontId="29" fillId="7" borderId="83" xfId="10" applyFont="1" applyFill="1" applyBorder="1"/>
    <xf numFmtId="3" fontId="29" fillId="7" borderId="85" xfId="10" applyNumberFormat="1" applyFont="1" applyFill="1" applyBorder="1" applyAlignment="1">
      <alignment horizontal="right"/>
    </xf>
    <xf numFmtId="0" fontId="29" fillId="0" borderId="33" xfId="10" applyFont="1" applyBorder="1" applyAlignment="1">
      <alignment horizontal="left"/>
    </xf>
    <xf numFmtId="3" fontId="29" fillId="0" borderId="37" xfId="10" applyNumberFormat="1" applyFont="1" applyBorder="1" applyAlignment="1">
      <alignment horizontal="right" vertical="center"/>
    </xf>
    <xf numFmtId="3" fontId="29" fillId="0" borderId="26" xfId="10" applyNumberFormat="1" applyFont="1" applyBorder="1" applyAlignment="1">
      <alignment horizontal="right" vertical="center"/>
    </xf>
    <xf numFmtId="3" fontId="33" fillId="0" borderId="34" xfId="0" applyNumberFormat="1" applyFont="1" applyBorder="1" applyAlignment="1">
      <alignment horizontal="right"/>
    </xf>
    <xf numFmtId="3" fontId="33" fillId="0" borderId="6" xfId="0" applyNumberFormat="1" applyFont="1" applyBorder="1" applyAlignment="1">
      <alignment horizontal="right"/>
    </xf>
    <xf numFmtId="3" fontId="33" fillId="0" borderId="34" xfId="10" applyNumberFormat="1" applyFont="1" applyBorder="1" applyAlignment="1">
      <alignment horizontal="right"/>
    </xf>
    <xf numFmtId="3" fontId="33" fillId="3" borderId="34" xfId="0" applyNumberFormat="1" applyFont="1" applyFill="1" applyBorder="1" applyAlignment="1">
      <alignment horizontal="right"/>
    </xf>
    <xf numFmtId="3" fontId="33" fillId="3" borderId="35" xfId="0" applyNumberFormat="1" applyFont="1" applyFill="1" applyBorder="1" applyAlignment="1">
      <alignment horizontal="right"/>
    </xf>
    <xf numFmtId="3" fontId="33" fillId="0" borderId="35" xfId="0" applyNumberFormat="1" applyFont="1" applyBorder="1" applyAlignment="1">
      <alignment horizontal="right"/>
    </xf>
    <xf numFmtId="3" fontId="29" fillId="3" borderId="34" xfId="0" applyNumberFormat="1" applyFont="1" applyFill="1" applyBorder="1" applyAlignment="1">
      <alignment horizontal="right"/>
    </xf>
    <xf numFmtId="3" fontId="29" fillId="0" borderId="34" xfId="0" applyNumberFormat="1" applyFont="1" applyBorder="1" applyAlignment="1">
      <alignment horizontal="right"/>
    </xf>
    <xf numFmtId="3" fontId="33" fillId="3" borderId="37" xfId="0" applyNumberFormat="1" applyFont="1" applyFill="1" applyBorder="1" applyAlignment="1">
      <alignment horizontal="right"/>
    </xf>
    <xf numFmtId="3" fontId="33" fillId="0" borderId="37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3" fontId="29" fillId="0" borderId="34" xfId="10" applyNumberFormat="1" applyFont="1" applyBorder="1" applyAlignment="1">
      <alignment horizontal="right"/>
    </xf>
    <xf numFmtId="3" fontId="29" fillId="0" borderId="35" xfId="10" applyNumberFormat="1" applyFont="1" applyBorder="1" applyAlignment="1">
      <alignment horizontal="right"/>
    </xf>
    <xf numFmtId="3" fontId="29" fillId="8" borderId="36" xfId="10" applyNumberFormat="1" applyFont="1" applyFill="1" applyBorder="1" applyAlignment="1">
      <alignment horizontal="right"/>
    </xf>
    <xf numFmtId="3" fontId="29" fillId="8" borderId="34" xfId="10" applyNumberFormat="1" applyFont="1" applyFill="1" applyBorder="1" applyAlignment="1">
      <alignment horizontal="right"/>
    </xf>
    <xf numFmtId="3" fontId="29" fillId="9" borderId="36" xfId="10" applyNumberFormat="1" applyFont="1" applyFill="1" applyBorder="1" applyAlignment="1">
      <alignment horizontal="right"/>
    </xf>
    <xf numFmtId="3" fontId="33" fillId="8" borderId="36" xfId="0" applyNumberFormat="1" applyFont="1" applyFill="1" applyBorder="1" applyAlignment="1">
      <alignment horizontal="right"/>
    </xf>
    <xf numFmtId="3" fontId="33" fillId="0" borderId="34" xfId="0" applyNumberFormat="1" applyFont="1" applyBorder="1" applyAlignment="1">
      <alignment horizontal="right" vertical="top"/>
    </xf>
    <xf numFmtId="3" fontId="33" fillId="0" borderId="35" xfId="0" applyNumberFormat="1" applyFont="1" applyBorder="1" applyAlignment="1">
      <alignment horizontal="right" vertical="top"/>
    </xf>
    <xf numFmtId="3" fontId="33" fillId="8" borderId="36" xfId="10" applyNumberFormat="1" applyFont="1" applyFill="1" applyBorder="1" applyAlignment="1">
      <alignment horizontal="right" vertical="top"/>
    </xf>
    <xf numFmtId="3" fontId="33" fillId="0" borderId="40" xfId="0" applyNumberFormat="1" applyFont="1" applyBorder="1" applyAlignment="1">
      <alignment horizontal="right"/>
    </xf>
    <xf numFmtId="3" fontId="29" fillId="7" borderId="84" xfId="10" applyNumberFormat="1" applyFont="1" applyFill="1" applyBorder="1" applyAlignment="1">
      <alignment horizontal="right"/>
    </xf>
    <xf numFmtId="0" fontId="58" fillId="0" borderId="0" xfId="0" applyFont="1" applyAlignment="1">
      <alignment horizontal="left"/>
    </xf>
    <xf numFmtId="3" fontId="3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 wrapText="1"/>
    </xf>
    <xf numFmtId="4" fontId="32" fillId="0" borderId="0" xfId="0" applyNumberFormat="1" applyFont="1" applyBorder="1" applyAlignment="1">
      <alignment horizontal="right"/>
    </xf>
    <xf numFmtId="4" fontId="34" fillId="0" borderId="15" xfId="0" applyNumberFormat="1" applyFont="1" applyFill="1" applyBorder="1" applyAlignment="1" applyProtection="1">
      <protection locked="0"/>
    </xf>
    <xf numFmtId="49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 horizontal="center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0" fontId="33" fillId="3" borderId="11" xfId="0" applyFont="1" applyFill="1" applyBorder="1" applyAlignment="1">
      <alignment horizontal="center" vertical="top" wrapText="1"/>
    </xf>
    <xf numFmtId="3" fontId="29" fillId="0" borderId="11" xfId="0" applyNumberFormat="1" applyFont="1" applyBorder="1" applyAlignment="1">
      <alignment horizontal="right" vertical="top" wrapText="1"/>
    </xf>
    <xf numFmtId="0" fontId="29" fillId="3" borderId="20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top" wrapText="1"/>
    </xf>
    <xf numFmtId="3" fontId="29" fillId="0" borderId="21" xfId="0" applyNumberFormat="1" applyFont="1" applyBorder="1" applyAlignment="1">
      <alignment horizontal="right" vertical="top" wrapText="1"/>
    </xf>
    <xf numFmtId="3" fontId="33" fillId="0" borderId="21" xfId="0" applyNumberFormat="1" applyFont="1" applyBorder="1" applyAlignment="1">
      <alignment horizontal="right" vertical="top" wrapText="1"/>
    </xf>
    <xf numFmtId="3" fontId="33" fillId="0" borderId="66" xfId="0" applyNumberFormat="1" applyFont="1" applyBorder="1" applyAlignment="1">
      <alignment horizontal="right" vertical="top" wrapText="1"/>
    </xf>
    <xf numFmtId="0" fontId="29" fillId="3" borderId="1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56" xfId="0" applyFont="1" applyBorder="1" applyAlignment="1">
      <alignment horizontal="center" vertical="top" wrapText="1"/>
    </xf>
    <xf numFmtId="0" fontId="33" fillId="0" borderId="54" xfId="0" applyFont="1" applyBorder="1" applyAlignment="1">
      <alignment horizontal="left" vertical="top" wrapText="1"/>
    </xf>
    <xf numFmtId="3" fontId="33" fillId="0" borderId="54" xfId="0" applyNumberFormat="1" applyFont="1" applyBorder="1" applyAlignment="1">
      <alignment horizontal="right" vertical="top" wrapText="1"/>
    </xf>
    <xf numFmtId="3" fontId="33" fillId="0" borderId="14" xfId="0" applyNumberFormat="1" applyFont="1" applyBorder="1" applyAlignment="1">
      <alignment horizontal="right" vertical="top" wrapText="1"/>
    </xf>
    <xf numFmtId="0" fontId="33" fillId="0" borderId="56" xfId="10" applyFont="1" applyBorder="1" applyAlignment="1">
      <alignment horizontal="left"/>
    </xf>
    <xf numFmtId="0" fontId="41" fillId="0" borderId="3" xfId="0" applyFont="1" applyFill="1" applyBorder="1" applyAlignment="1">
      <alignment horizontal="center" vertical="center" wrapText="1"/>
    </xf>
    <xf numFmtId="3" fontId="29" fillId="3" borderId="32" xfId="0" applyNumberFormat="1" applyFont="1" applyFill="1" applyBorder="1" applyAlignment="1">
      <alignment horizontal="center" vertical="center"/>
    </xf>
    <xf numFmtId="3" fontId="29" fillId="3" borderId="49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Alignment="1"/>
    <xf numFmtId="4" fontId="40" fillId="0" borderId="0" xfId="0" applyNumberFormat="1" applyFont="1" applyFill="1" applyAlignment="1">
      <alignment horizontal="left"/>
    </xf>
    <xf numFmtId="4" fontId="41" fillId="0" borderId="0" xfId="0" applyNumberFormat="1" applyFont="1" applyFill="1" applyAlignment="1">
      <alignment horizontal="left"/>
    </xf>
    <xf numFmtId="4" fontId="40" fillId="0" borderId="0" xfId="0" applyNumberFormat="1" applyFont="1" applyFill="1" applyBorder="1" applyAlignment="1"/>
    <xf numFmtId="4" fontId="40" fillId="0" borderId="0" xfId="0" applyNumberFormat="1" applyFont="1" applyFill="1" applyBorder="1" applyAlignment="1">
      <alignment horizontal="center"/>
    </xf>
    <xf numFmtId="4" fontId="40" fillId="0" borderId="31" xfId="0" applyNumberFormat="1" applyFont="1" applyFill="1" applyBorder="1" applyAlignment="1"/>
    <xf numFmtId="4" fontId="40" fillId="0" borderId="3" xfId="0" applyNumberFormat="1" applyFont="1" applyFill="1" applyBorder="1" applyAlignment="1">
      <alignment horizontal="center" vertical="center" wrapText="1"/>
    </xf>
    <xf numFmtId="4" fontId="41" fillId="0" borderId="38" xfId="0" applyNumberFormat="1" applyFont="1" applyFill="1" applyBorder="1" applyAlignment="1">
      <alignment horizontal="center" vertical="center" wrapText="1"/>
    </xf>
    <xf numFmtId="4" fontId="41" fillId="0" borderId="36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4" fontId="4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ill="1"/>
    <xf numFmtId="4" fontId="40" fillId="0" borderId="0" xfId="0" applyNumberFormat="1" applyFont="1" applyFill="1"/>
    <xf numFmtId="4" fontId="28" fillId="0" borderId="0" xfId="0" applyNumberFormat="1" applyFont="1" applyFill="1"/>
    <xf numFmtId="4" fontId="41" fillId="0" borderId="31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left"/>
    </xf>
    <xf numFmtId="4" fontId="41" fillId="0" borderId="2" xfId="0" applyNumberFormat="1" applyFont="1" applyFill="1" applyBorder="1" applyAlignment="1">
      <alignment horizontal="center" vertical="center" wrapText="1"/>
    </xf>
    <xf numFmtId="4" fontId="41" fillId="0" borderId="3" xfId="0" applyNumberFormat="1" applyFont="1" applyFill="1" applyBorder="1" applyAlignment="1">
      <alignment horizontal="center" vertical="center" wrapText="1"/>
    </xf>
    <xf numFmtId="4" fontId="40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0" xfId="0" applyNumberFormat="1" applyFont="1" applyFill="1" applyBorder="1" applyAlignment="1" applyProtection="1">
      <alignment horizontal="right" vertical="center" wrapText="1"/>
    </xf>
    <xf numFmtId="4" fontId="41" fillId="0" borderId="0" xfId="0" applyNumberFormat="1" applyFont="1" applyFill="1"/>
    <xf numFmtId="4" fontId="41" fillId="0" borderId="0" xfId="0" applyNumberFormat="1" applyFont="1" applyAlignment="1">
      <alignment horizontal="left"/>
    </xf>
    <xf numFmtId="4" fontId="40" fillId="0" borderId="0" xfId="0" applyNumberFormat="1" applyFont="1" applyBorder="1" applyAlignment="1"/>
    <xf numFmtId="4" fontId="40" fillId="0" borderId="0" xfId="0" applyNumberFormat="1" applyFont="1" applyBorder="1" applyAlignment="1">
      <alignment horizontal="center"/>
    </xf>
    <xf numFmtId="4" fontId="40" fillId="0" borderId="31" xfId="0" applyNumberFormat="1" applyFont="1" applyBorder="1" applyAlignment="1"/>
    <xf numFmtId="4" fontId="41" fillId="0" borderId="31" xfId="0" applyNumberFormat="1" applyFont="1" applyBorder="1" applyAlignment="1"/>
    <xf numFmtId="4" fontId="41" fillId="0" borderId="38" xfId="0" applyNumberFormat="1" applyFont="1" applyBorder="1" applyAlignment="1">
      <alignment horizontal="center" vertical="center" wrapText="1"/>
    </xf>
    <xf numFmtId="4" fontId="41" fillId="0" borderId="36" xfId="0" applyNumberFormat="1" applyFont="1" applyBorder="1" applyAlignment="1">
      <alignment horizontal="center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32" xfId="0" applyNumberFormat="1" applyFont="1" applyBorder="1"/>
    <xf numFmtId="4" fontId="41" fillId="0" borderId="41" xfId="0" applyNumberFormat="1" applyFont="1" applyBorder="1"/>
    <xf numFmtId="4" fontId="40" fillId="0" borderId="1" xfId="0" applyNumberFormat="1" applyFont="1" applyBorder="1"/>
    <xf numFmtId="4" fontId="40" fillId="0" borderId="32" xfId="0" applyNumberFormat="1" applyFont="1" applyBorder="1" applyAlignment="1" applyProtection="1">
      <alignment horizontal="right" vertical="center" wrapText="1"/>
    </xf>
    <xf numFmtId="4" fontId="40" fillId="0" borderId="0" xfId="0" applyNumberFormat="1" applyFont="1" applyBorder="1" applyAlignment="1" applyProtection="1">
      <alignment horizontal="right" vertical="center" wrapText="1"/>
    </xf>
    <xf numFmtId="4" fontId="41" fillId="0" borderId="0" xfId="0" applyNumberFormat="1" applyFont="1"/>
    <xf numFmtId="4" fontId="0" fillId="0" borderId="0" xfId="0" applyNumberFormat="1"/>
    <xf numFmtId="4" fontId="40" fillId="0" borderId="0" xfId="0" applyNumberFormat="1" applyFont="1" applyBorder="1" applyAlignment="1">
      <alignment horizontal="left"/>
    </xf>
    <xf numFmtId="4" fontId="40" fillId="0" borderId="49" xfId="0" applyNumberFormat="1" applyFont="1" applyBorder="1"/>
    <xf numFmtId="4" fontId="41" fillId="0" borderId="49" xfId="0" applyNumberFormat="1" applyFont="1" applyBorder="1" applyAlignment="1">
      <alignment horizontal="right"/>
    </xf>
    <xf numFmtId="4" fontId="40" fillId="0" borderId="49" xfId="0" applyNumberFormat="1" applyFont="1" applyBorder="1" applyAlignment="1" applyProtection="1">
      <alignment horizontal="right" vertical="center" wrapText="1"/>
    </xf>
    <xf numFmtId="4" fontId="40" fillId="0" borderId="36" xfId="0" applyNumberFormat="1" applyFont="1" applyBorder="1"/>
    <xf numFmtId="4" fontId="41" fillId="0" borderId="32" xfId="0" applyNumberFormat="1" applyFont="1" applyBorder="1" applyAlignment="1">
      <alignment horizontal="right"/>
    </xf>
    <xf numFmtId="4" fontId="40" fillId="0" borderId="1" xfId="0" applyNumberFormat="1" applyFont="1" applyBorder="1" applyAlignment="1">
      <alignment horizontal="center" vertical="center" wrapText="1"/>
    </xf>
    <xf numFmtId="4" fontId="40" fillId="0" borderId="63" xfId="0" applyNumberFormat="1" applyFont="1" applyBorder="1"/>
    <xf numFmtId="4" fontId="40" fillId="0" borderId="18" xfId="0" applyNumberFormat="1" applyFont="1" applyBorder="1"/>
    <xf numFmtId="4" fontId="40" fillId="0" borderId="24" xfId="0" applyNumberFormat="1" applyFont="1" applyBorder="1"/>
    <xf numFmtId="4" fontId="40" fillId="0" borderId="5" xfId="0" applyNumberFormat="1" applyFont="1" applyBorder="1"/>
    <xf numFmtId="4" fontId="40" fillId="0" borderId="33" xfId="0" applyNumberFormat="1" applyFont="1" applyBorder="1"/>
    <xf numFmtId="4" fontId="40" fillId="0" borderId="34" xfId="0" applyNumberFormat="1" applyFont="1" applyBorder="1"/>
    <xf numFmtId="4" fontId="40" fillId="0" borderId="48" xfId="0" applyNumberFormat="1" applyFont="1" applyBorder="1"/>
    <xf numFmtId="4" fontId="40" fillId="0" borderId="37" xfId="0" applyNumberFormat="1" applyFont="1" applyBorder="1"/>
    <xf numFmtId="4" fontId="41" fillId="0" borderId="62" xfId="0" applyNumberFormat="1" applyFont="1" applyBorder="1"/>
    <xf numFmtId="4" fontId="41" fillId="0" borderId="61" xfId="0" applyNumberFormat="1" applyFont="1" applyBorder="1"/>
    <xf numFmtId="4" fontId="41" fillId="0" borderId="77" xfId="0" applyNumberFormat="1" applyFont="1" applyBorder="1"/>
    <xf numFmtId="4" fontId="41" fillId="2" borderId="61" xfId="0" applyNumberFormat="1" applyFont="1" applyFill="1" applyBorder="1"/>
    <xf numFmtId="4" fontId="41" fillId="0" borderId="31" xfId="0" applyNumberFormat="1" applyFont="1" applyBorder="1"/>
    <xf numFmtId="4" fontId="41" fillId="0" borderId="65" xfId="0" applyNumberFormat="1" applyFont="1" applyBorder="1"/>
    <xf numFmtId="4" fontId="41" fillId="0" borderId="0" xfId="0" applyNumberFormat="1" applyFont="1" applyBorder="1"/>
    <xf numFmtId="4" fontId="41" fillId="0" borderId="4" xfId="0" applyNumberFormat="1" applyFont="1" applyBorder="1" applyAlignment="1">
      <alignment horizontal="center" vertical="center" wrapText="1"/>
    </xf>
    <xf numFmtId="4" fontId="40" fillId="0" borderId="4" xfId="0" applyNumberFormat="1" applyFont="1" applyBorder="1"/>
    <xf numFmtId="4" fontId="40" fillId="0" borderId="19" xfId="0" applyNumberFormat="1" applyFont="1" applyBorder="1"/>
    <xf numFmtId="4" fontId="40" fillId="0" borderId="10" xfId="0" applyNumberFormat="1" applyFont="1" applyBorder="1"/>
    <xf numFmtId="4" fontId="41" fillId="0" borderId="32" xfId="0" applyNumberFormat="1" applyFont="1" applyBorder="1" applyAlignment="1">
      <alignment horizontal="center" vertical="center" wrapText="1"/>
    </xf>
    <xf numFmtId="4" fontId="40" fillId="0" borderId="38" xfId="0" applyNumberFormat="1" applyFont="1" applyBorder="1"/>
    <xf numFmtId="4" fontId="40" fillId="0" borderId="71" xfId="0" applyNumberFormat="1" applyFont="1" applyBorder="1"/>
    <xf numFmtId="4" fontId="40" fillId="0" borderId="42" xfId="0" applyNumberFormat="1" applyFont="1" applyBorder="1"/>
    <xf numFmtId="4" fontId="41" fillId="0" borderId="31" xfId="0" applyNumberFormat="1" applyFont="1" applyBorder="1" applyAlignment="1">
      <alignment horizontal="right"/>
    </xf>
    <xf numFmtId="0" fontId="41" fillId="0" borderId="3" xfId="0" applyFont="1" applyBorder="1" applyAlignment="1">
      <alignment horizontal="center" vertical="center" wrapText="1"/>
    </xf>
    <xf numFmtId="14" fontId="41" fillId="0" borderId="3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1" fillId="0" borderId="63" xfId="0" applyNumberFormat="1" applyFont="1" applyBorder="1"/>
    <xf numFmtId="4" fontId="41" fillId="0" borderId="5" xfId="0" applyNumberFormat="1" applyFont="1" applyBorder="1"/>
    <xf numFmtId="4" fontId="41" fillId="0" borderId="18" xfId="0" applyNumberFormat="1" applyFont="1" applyBorder="1"/>
    <xf numFmtId="4" fontId="41" fillId="0" borderId="24" xfId="0" applyNumberFormat="1" applyFont="1" applyBorder="1"/>
    <xf numFmtId="4" fontId="41" fillId="0" borderId="64" xfId="0" applyNumberFormat="1" applyFont="1" applyBorder="1"/>
    <xf numFmtId="4" fontId="41" fillId="0" borderId="69" xfId="0" applyNumberFormat="1" applyFont="1" applyBorder="1"/>
    <xf numFmtId="4" fontId="41" fillId="0" borderId="33" xfId="0" applyNumberFormat="1" applyFont="1" applyBorder="1"/>
    <xf numFmtId="4" fontId="41" fillId="0" borderId="37" xfId="0" applyNumberFormat="1" applyFont="1" applyBorder="1"/>
    <xf numFmtId="4" fontId="41" fillId="0" borderId="34" xfId="0" applyNumberFormat="1" applyFont="1" applyBorder="1"/>
    <xf numFmtId="4" fontId="41" fillId="0" borderId="48" xfId="0" applyNumberFormat="1" applyFont="1" applyBorder="1"/>
    <xf numFmtId="4" fontId="41" fillId="0" borderId="19" xfId="0" applyNumberFormat="1" applyFont="1" applyBorder="1"/>
    <xf numFmtId="4" fontId="41" fillId="0" borderId="9" xfId="0" applyNumberFormat="1" applyFont="1" applyBorder="1"/>
    <xf numFmtId="4" fontId="41" fillId="0" borderId="10" xfId="0" applyNumberFormat="1" applyFont="1" applyBorder="1"/>
    <xf numFmtId="4" fontId="41" fillId="0" borderId="76" xfId="0" applyNumberFormat="1" applyFont="1" applyBorder="1"/>
    <xf numFmtId="4" fontId="41" fillId="0" borderId="68" xfId="0" applyNumberFormat="1" applyFont="1" applyBorder="1"/>
    <xf numFmtId="4" fontId="41" fillId="0" borderId="71" xfId="0" applyNumberFormat="1" applyFont="1" applyBorder="1"/>
    <xf numFmtId="4" fontId="41" fillId="0" borderId="42" xfId="0" applyNumberFormat="1" applyFont="1" applyBorder="1"/>
    <xf numFmtId="4" fontId="41" fillId="0" borderId="53" xfId="0" applyNumberFormat="1" applyFont="1" applyBorder="1"/>
    <xf numFmtId="4" fontId="41" fillId="0" borderId="46" xfId="0" applyNumberFormat="1" applyFont="1" applyBorder="1"/>
    <xf numFmtId="4" fontId="41" fillId="0" borderId="40" xfId="0" applyNumberFormat="1" applyFont="1" applyBorder="1"/>
    <xf numFmtId="4" fontId="4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49" xfId="0" applyNumberFormat="1" applyFont="1" applyFill="1" applyBorder="1" applyAlignment="1">
      <alignment horizontal="center" vertical="center" wrapText="1"/>
    </xf>
    <xf numFmtId="4" fontId="4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29" fillId="3" borderId="20" xfId="0" applyNumberFormat="1" applyFont="1" applyFill="1" applyBorder="1" applyAlignment="1">
      <alignment horizontal="right" vertical="center"/>
    </xf>
    <xf numFmtId="4" fontId="29" fillId="3" borderId="57" xfId="0" applyNumberFormat="1" applyFont="1" applyFill="1" applyBorder="1" applyAlignment="1">
      <alignment horizontal="right" vertical="center"/>
    </xf>
    <xf numFmtId="4" fontId="29" fillId="3" borderId="29" xfId="0" applyNumberFormat="1" applyFont="1" applyFill="1" applyBorder="1" applyAlignment="1">
      <alignment horizontal="right" vertical="center"/>
    </xf>
    <xf numFmtId="4" fontId="29" fillId="3" borderId="55" xfId="0" applyNumberFormat="1" applyFont="1" applyFill="1" applyBorder="1" applyAlignment="1">
      <alignment horizontal="right" vertical="center"/>
    </xf>
    <xf numFmtId="4" fontId="29" fillId="3" borderId="22" xfId="0" applyNumberFormat="1" applyFont="1" applyFill="1" applyBorder="1" applyAlignment="1">
      <alignment horizontal="right" vertical="center"/>
    </xf>
    <xf numFmtId="4" fontId="29" fillId="3" borderId="17" xfId="0" applyNumberFormat="1" applyFont="1" applyFill="1" applyBorder="1" applyAlignment="1">
      <alignment horizontal="right" vertical="center"/>
    </xf>
    <xf numFmtId="4" fontId="29" fillId="3" borderId="2" xfId="0" applyNumberFormat="1" applyFont="1" applyFill="1" applyBorder="1" applyAlignment="1">
      <alignment horizontal="center"/>
    </xf>
    <xf numFmtId="4" fontId="29" fillId="3" borderId="2" xfId="0" applyNumberFormat="1" applyFont="1" applyFill="1" applyBorder="1" applyAlignment="1">
      <alignment horizontal="right" vertical="center"/>
    </xf>
    <xf numFmtId="4" fontId="29" fillId="3" borderId="49" xfId="0" applyNumberFormat="1" applyFont="1" applyFill="1" applyBorder="1" applyAlignment="1">
      <alignment horizontal="center"/>
    </xf>
    <xf numFmtId="4" fontId="29" fillId="3" borderId="79" xfId="0" applyNumberFormat="1" applyFont="1" applyFill="1" applyBorder="1" applyAlignment="1">
      <alignment horizontal="right" vertical="center"/>
    </xf>
    <xf numFmtId="4" fontId="29" fillId="3" borderId="64" xfId="0" applyNumberFormat="1" applyFont="1" applyFill="1" applyBorder="1" applyAlignment="1">
      <alignment horizontal="right" vertical="center"/>
    </xf>
    <xf numFmtId="4" fontId="29" fillId="3" borderId="48" xfId="0" applyNumberFormat="1" applyFont="1" applyFill="1" applyBorder="1" applyAlignment="1">
      <alignment horizontal="right" vertical="center"/>
    </xf>
    <xf numFmtId="4" fontId="29" fillId="3" borderId="33" xfId="0" applyNumberFormat="1" applyFont="1" applyFill="1" applyBorder="1" applyAlignment="1">
      <alignment horizontal="right" vertical="center"/>
    </xf>
    <xf numFmtId="4" fontId="29" fillId="3" borderId="54" xfId="0" applyNumberFormat="1" applyFont="1" applyFill="1" applyBorder="1" applyAlignment="1">
      <alignment horizontal="right" vertical="center"/>
    </xf>
    <xf numFmtId="4" fontId="29" fillId="3" borderId="37" xfId="0" applyNumberFormat="1" applyFont="1" applyFill="1" applyBorder="1" applyAlignment="1">
      <alignment horizontal="right" vertical="center"/>
    </xf>
    <xf numFmtId="4" fontId="29" fillId="3" borderId="34" xfId="0" applyNumberFormat="1" applyFont="1" applyFill="1" applyBorder="1" applyAlignment="1">
      <alignment horizontal="right" vertical="center"/>
    </xf>
    <xf numFmtId="3" fontId="33" fillId="3" borderId="11" xfId="0" applyNumberFormat="1" applyFont="1" applyFill="1" applyBorder="1" applyAlignment="1">
      <alignment horizontal="right" vertical="center"/>
    </xf>
    <xf numFmtId="3" fontId="33" fillId="3" borderId="22" xfId="0" applyNumberFormat="1" applyFont="1" applyFill="1" applyBorder="1" applyAlignment="1">
      <alignment horizontal="right" vertical="center"/>
    </xf>
    <xf numFmtId="4" fontId="29" fillId="3" borderId="27" xfId="0" applyNumberFormat="1" applyFont="1" applyFill="1" applyBorder="1" applyAlignment="1">
      <alignment horizontal="right" vertical="center"/>
    </xf>
    <xf numFmtId="4" fontId="29" fillId="3" borderId="6" xfId="0" applyNumberFormat="1" applyFont="1" applyFill="1" applyBorder="1" applyAlignment="1">
      <alignment horizontal="right" vertical="center"/>
    </xf>
    <xf numFmtId="3" fontId="29" fillId="3" borderId="17" xfId="0" applyNumberFormat="1" applyFont="1" applyFill="1" applyBorder="1" applyAlignment="1">
      <alignment horizontal="right" vertical="center"/>
    </xf>
    <xf numFmtId="3" fontId="29" fillId="3" borderId="11" xfId="0" applyNumberFormat="1" applyFont="1" applyFill="1" applyBorder="1" applyAlignment="1">
      <alignment horizontal="right" vertical="center"/>
    </xf>
    <xf numFmtId="3" fontId="58" fillId="3" borderId="11" xfId="0" applyNumberFormat="1" applyFont="1" applyFill="1" applyBorder="1" applyAlignment="1">
      <alignment horizontal="right" vertical="center"/>
    </xf>
    <xf numFmtId="4" fontId="29" fillId="3" borderId="1" xfId="0" applyNumberFormat="1" applyFont="1" applyFill="1" applyBorder="1" applyAlignment="1">
      <alignment horizontal="right" vertical="center"/>
    </xf>
    <xf numFmtId="4" fontId="29" fillId="3" borderId="49" xfId="0" applyNumberFormat="1" applyFont="1" applyFill="1" applyBorder="1" applyAlignment="1">
      <alignment horizontal="right" vertical="center"/>
    </xf>
    <xf numFmtId="3" fontId="65" fillId="3" borderId="17" xfId="0" applyNumberFormat="1" applyFont="1" applyFill="1" applyBorder="1" applyAlignment="1">
      <alignment horizontal="right" vertical="center"/>
    </xf>
    <xf numFmtId="4" fontId="29" fillId="3" borderId="38" xfId="0" applyNumberFormat="1" applyFont="1" applyFill="1" applyBorder="1" applyAlignment="1">
      <alignment horizontal="center" vertical="center"/>
    </xf>
    <xf numFmtId="4" fontId="29" fillId="3" borderId="74" xfId="0" applyNumberFormat="1" applyFont="1" applyFill="1" applyBorder="1" applyAlignment="1">
      <alignment horizontal="right" vertical="center"/>
    </xf>
    <xf numFmtId="4" fontId="29" fillId="3" borderId="61" xfId="0" applyNumberFormat="1" applyFont="1" applyFill="1" applyBorder="1" applyAlignment="1">
      <alignment horizontal="right" vertical="center"/>
    </xf>
    <xf numFmtId="4" fontId="29" fillId="3" borderId="78" xfId="0" applyNumberFormat="1" applyFont="1" applyFill="1" applyBorder="1" applyAlignment="1">
      <alignment horizontal="right" vertical="center"/>
    </xf>
    <xf numFmtId="4" fontId="29" fillId="3" borderId="31" xfId="0" applyNumberFormat="1" applyFont="1" applyFill="1" applyBorder="1" applyAlignment="1">
      <alignment horizontal="right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3" fillId="3" borderId="33" xfId="0" applyNumberFormat="1" applyFont="1" applyFill="1" applyBorder="1" applyAlignment="1">
      <alignment horizontal="right" vertical="center"/>
    </xf>
    <xf numFmtId="4" fontId="33" fillId="3" borderId="74" xfId="0" applyNumberFormat="1" applyFont="1" applyFill="1" applyBorder="1" applyAlignment="1">
      <alignment horizontal="right" vertical="center"/>
    </xf>
    <xf numFmtId="4" fontId="33" fillId="3" borderId="29" xfId="0" applyNumberFormat="1" applyFont="1" applyFill="1" applyBorder="1" applyAlignment="1">
      <alignment horizontal="right" vertical="center"/>
    </xf>
    <xf numFmtId="4" fontId="33" fillId="3" borderId="34" xfId="0" applyNumberFormat="1" applyFont="1" applyFill="1" applyBorder="1" applyAlignment="1">
      <alignment horizontal="right" vertical="center"/>
    </xf>
    <xf numFmtId="4" fontId="33" fillId="3" borderId="61" xfId="0" applyNumberFormat="1" applyFont="1" applyFill="1" applyBorder="1" applyAlignment="1">
      <alignment horizontal="right" vertical="center"/>
    </xf>
    <xf numFmtId="4" fontId="33" fillId="3" borderId="6" xfId="0" applyNumberFormat="1" applyFont="1" applyFill="1" applyBorder="1" applyAlignment="1">
      <alignment horizontal="right" vertical="center"/>
    </xf>
    <xf numFmtId="4" fontId="33" fillId="3" borderId="54" xfId="0" applyNumberFormat="1" applyFont="1" applyFill="1" applyBorder="1" applyAlignment="1">
      <alignment horizontal="right" vertical="center"/>
    </xf>
    <xf numFmtId="4" fontId="33" fillId="3" borderId="78" xfId="0" applyNumberFormat="1" applyFont="1" applyFill="1" applyBorder="1" applyAlignment="1">
      <alignment horizontal="right" vertical="center"/>
    </xf>
    <xf numFmtId="4" fontId="33" fillId="3" borderId="55" xfId="0" applyNumberFormat="1" applyFont="1" applyFill="1" applyBorder="1" applyAlignment="1">
      <alignment horizontal="right" vertical="center"/>
    </xf>
    <xf numFmtId="4" fontId="33" fillId="3" borderId="71" xfId="0" applyNumberFormat="1" applyFont="1" applyFill="1" applyBorder="1" applyAlignment="1">
      <alignment horizontal="right" vertical="center"/>
    </xf>
    <xf numFmtId="4" fontId="33" fillId="3" borderId="42" xfId="0" applyNumberFormat="1" applyFont="1" applyFill="1" applyBorder="1" applyAlignment="1">
      <alignment horizontal="right" vertical="center"/>
    </xf>
    <xf numFmtId="4" fontId="29" fillId="3" borderId="21" xfId="0" applyNumberFormat="1" applyFont="1" applyFill="1" applyBorder="1" applyAlignment="1">
      <alignment horizontal="right" vertical="center"/>
    </xf>
    <xf numFmtId="3" fontId="13" fillId="0" borderId="75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37" fillId="0" borderId="51" xfId="0" applyNumberFormat="1" applyFont="1" applyFill="1" applyBorder="1" applyAlignment="1" applyProtection="1">
      <alignment vertical="center" wrapText="1"/>
      <protection locked="0"/>
    </xf>
    <xf numFmtId="3" fontId="37" fillId="0" borderId="1" xfId="0" applyNumberFormat="1" applyFont="1" applyBorder="1" applyAlignment="1">
      <alignment horizontal="center" vertical="center" wrapText="1"/>
    </xf>
    <xf numFmtId="3" fontId="37" fillId="0" borderId="36" xfId="0" applyNumberFormat="1" applyFont="1" applyBorder="1" applyAlignment="1">
      <alignment horizontal="center" vertical="center" wrapText="1"/>
    </xf>
    <xf numFmtId="3" fontId="37" fillId="0" borderId="32" xfId="0" applyNumberFormat="1" applyFont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vertical="center" wrapText="1"/>
    </xf>
    <xf numFmtId="0" fontId="37" fillId="0" borderId="18" xfId="0" applyFont="1" applyBorder="1" applyAlignment="1" applyProtection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3" fontId="37" fillId="0" borderId="24" xfId="0" applyNumberFormat="1" applyFont="1" applyBorder="1" applyAlignment="1">
      <alignment vertical="center"/>
    </xf>
    <xf numFmtId="3" fontId="37" fillId="0" borderId="48" xfId="0" applyNumberFormat="1" applyFont="1" applyBorder="1" applyAlignment="1">
      <alignment vertical="center"/>
    </xf>
    <xf numFmtId="3" fontId="37" fillId="0" borderId="75" xfId="0" applyNumberFormat="1" applyFont="1" applyBorder="1" applyAlignment="1">
      <alignment vertical="center"/>
    </xf>
    <xf numFmtId="3" fontId="37" fillId="0" borderId="78" xfId="0" applyNumberFormat="1" applyFont="1" applyBorder="1" applyAlignment="1">
      <alignment vertical="center"/>
    </xf>
    <xf numFmtId="3" fontId="37" fillId="0" borderId="31" xfId="0" applyNumberFormat="1" applyFont="1" applyBorder="1" applyAlignment="1">
      <alignment vertical="center"/>
    </xf>
    <xf numFmtId="3" fontId="37" fillId="0" borderId="1" xfId="0" applyNumberFormat="1" applyFont="1" applyBorder="1" applyAlignment="1">
      <alignment vertical="center"/>
    </xf>
    <xf numFmtId="3" fontId="37" fillId="0" borderId="36" xfId="0" applyNumberFormat="1" applyFont="1" applyBorder="1" applyAlignment="1">
      <alignment vertical="center"/>
    </xf>
    <xf numFmtId="3" fontId="37" fillId="0" borderId="49" xfId="0" applyNumberFormat="1" applyFont="1" applyBorder="1" applyAlignment="1">
      <alignment vertical="center"/>
    </xf>
    <xf numFmtId="3" fontId="37" fillId="0" borderId="3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13" fillId="0" borderId="64" xfId="0" applyNumberFormat="1" applyFont="1" applyBorder="1" applyAlignment="1">
      <alignment vertical="center"/>
    </xf>
    <xf numFmtId="3" fontId="13" fillId="0" borderId="74" xfId="0" applyNumberFormat="1" applyFont="1" applyBorder="1" applyAlignment="1">
      <alignment vertical="center"/>
    </xf>
    <xf numFmtId="0" fontId="13" fillId="0" borderId="66" xfId="0" applyFont="1" applyBorder="1" applyAlignment="1">
      <alignment horizontal="left" vertical="center" wrapText="1"/>
    </xf>
    <xf numFmtId="3" fontId="13" fillId="0" borderId="67" xfId="0" applyNumberFormat="1" applyFont="1" applyBorder="1" applyAlignment="1">
      <alignment vertical="center"/>
    </xf>
    <xf numFmtId="3" fontId="13" fillId="0" borderId="78" xfId="0" applyNumberFormat="1" applyFont="1" applyBorder="1" applyAlignment="1">
      <alignment vertical="center"/>
    </xf>
    <xf numFmtId="0" fontId="37" fillId="0" borderId="16" xfId="0" applyFont="1" applyBorder="1" applyAlignment="1" applyProtection="1">
      <alignment horizontal="left" vertical="center" wrapText="1"/>
    </xf>
    <xf numFmtId="3" fontId="37" fillId="0" borderId="2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 wrapText="1"/>
    </xf>
    <xf numFmtId="3" fontId="13" fillId="0" borderId="27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37" fillId="0" borderId="51" xfId="0" applyFont="1" applyBorder="1" applyAlignment="1" applyProtection="1">
      <alignment horizontal="left" vertical="center" wrapText="1"/>
    </xf>
    <xf numFmtId="3" fontId="37" fillId="0" borderId="51" xfId="0" applyNumberFormat="1" applyFont="1" applyBorder="1" applyAlignment="1">
      <alignment vertical="center"/>
    </xf>
    <xf numFmtId="3" fontId="37" fillId="0" borderId="58" xfId="0" applyNumberFormat="1" applyFont="1" applyBorder="1" applyAlignment="1">
      <alignment vertical="center"/>
    </xf>
    <xf numFmtId="3" fontId="37" fillId="0" borderId="52" xfId="0" applyNumberFormat="1" applyFont="1" applyBorder="1" applyAlignment="1">
      <alignment vertical="center"/>
    </xf>
    <xf numFmtId="3" fontId="37" fillId="0" borderId="59" xfId="0" applyNumberFormat="1" applyFont="1" applyBorder="1" applyAlignment="1">
      <alignment vertical="center"/>
    </xf>
    <xf numFmtId="0" fontId="70" fillId="0" borderId="3" xfId="0" applyFont="1" applyBorder="1" applyAlignment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3" fontId="37" fillId="0" borderId="0" xfId="0" applyNumberFormat="1" applyFont="1" applyBorder="1" applyAlignment="1">
      <alignment vertical="center"/>
    </xf>
    <xf numFmtId="3" fontId="37" fillId="0" borderId="68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37" fillId="0" borderId="63" xfId="9" applyFont="1" applyFill="1" applyBorder="1" applyAlignment="1" applyProtection="1">
      <alignment horizontal="left" vertical="center" wrapText="1"/>
    </xf>
    <xf numFmtId="0" fontId="37" fillId="0" borderId="18" xfId="9" applyFont="1" applyFill="1" applyBorder="1" applyAlignment="1" applyProtection="1">
      <alignment horizontal="left" vertical="center" wrapText="1"/>
    </xf>
    <xf numFmtId="0" fontId="37" fillId="0" borderId="21" xfId="9" applyFont="1" applyFill="1" applyBorder="1" applyAlignment="1" applyProtection="1">
      <alignment horizontal="left" vertical="center" wrapText="1"/>
    </xf>
    <xf numFmtId="0" fontId="37" fillId="0" borderId="5" xfId="9" applyFont="1" applyFill="1" applyBorder="1" applyAlignment="1" applyProtection="1">
      <alignment horizontal="left" vertical="center" wrapText="1"/>
    </xf>
    <xf numFmtId="0" fontId="37" fillId="0" borderId="21" xfId="0" applyFont="1" applyBorder="1" applyAlignment="1" applyProtection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3" fontId="13" fillId="0" borderId="35" xfId="0" applyNumberFormat="1" applyFont="1" applyBorder="1" applyAlignment="1">
      <alignment vertical="center"/>
    </xf>
    <xf numFmtId="0" fontId="37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0" fontId="37" fillId="0" borderId="50" xfId="0" applyFont="1" applyBorder="1" applyAlignment="1" applyProtection="1">
      <alignment horizontal="left" vertical="center" wrapText="1"/>
    </xf>
    <xf numFmtId="0" fontId="70" fillId="0" borderId="50" xfId="0" applyFont="1" applyBorder="1" applyAlignment="1">
      <alignment horizontal="left" vertical="center" wrapText="1"/>
    </xf>
    <xf numFmtId="0" fontId="13" fillId="0" borderId="51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70" fillId="0" borderId="44" xfId="0" applyFont="1" applyBorder="1" applyAlignment="1">
      <alignment horizontal="left" vertical="center" wrapText="1"/>
    </xf>
    <xf numFmtId="3" fontId="13" fillId="0" borderId="76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4" fontId="37" fillId="0" borderId="34" xfId="0" applyNumberFormat="1" applyFont="1" applyBorder="1" applyAlignment="1">
      <alignment horizontal="right" vertical="center" wrapText="1"/>
    </xf>
    <xf numFmtId="4" fontId="37" fillId="0" borderId="54" xfId="0" applyNumberFormat="1" applyFont="1" applyBorder="1" applyAlignment="1">
      <alignment horizontal="right" vertical="center" wrapText="1"/>
    </xf>
    <xf numFmtId="3" fontId="37" fillId="0" borderId="51" xfId="0" applyNumberFormat="1" applyFont="1" applyBorder="1" applyAlignment="1">
      <alignment horizontal="center" wrapText="1"/>
    </xf>
    <xf numFmtId="3" fontId="37" fillId="0" borderId="58" xfId="0" applyNumberFormat="1" applyFont="1" applyBorder="1" applyAlignment="1">
      <alignment horizontal="center" wrapText="1"/>
    </xf>
    <xf numFmtId="3" fontId="37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48" xfId="0" applyNumberFormat="1" applyFont="1" applyBorder="1" applyAlignment="1">
      <alignment horizontal="right" vertical="center" wrapText="1"/>
    </xf>
    <xf numFmtId="4" fontId="37" fillId="0" borderId="52" xfId="0" applyNumberFormat="1" applyFont="1" applyBorder="1" applyAlignment="1">
      <alignment horizontal="right" vertical="center" wrapText="1"/>
    </xf>
    <xf numFmtId="4" fontId="37" fillId="0" borderId="51" xfId="0" applyNumberFormat="1" applyFont="1" applyBorder="1" applyAlignment="1">
      <alignment horizontal="right" vertical="center" wrapText="1"/>
    </xf>
    <xf numFmtId="4" fontId="37" fillId="0" borderId="58" xfId="0" applyNumberFormat="1" applyFont="1" applyBorder="1" applyAlignment="1">
      <alignment horizontal="right" vertical="center" wrapText="1"/>
    </xf>
    <xf numFmtId="4" fontId="33" fillId="3" borderId="19" xfId="0" applyNumberFormat="1" applyFont="1" applyFill="1" applyBorder="1" applyAlignment="1">
      <alignment horizontal="right" vertical="center"/>
    </xf>
    <xf numFmtId="4" fontId="29" fillId="3" borderId="35" xfId="0" applyNumberFormat="1" applyFont="1" applyFill="1" applyBorder="1" applyAlignment="1">
      <alignment horizontal="right" vertical="center"/>
    </xf>
    <xf numFmtId="4" fontId="33" fillId="3" borderId="22" xfId="0" applyNumberFormat="1" applyFont="1" applyFill="1" applyBorder="1" applyAlignment="1">
      <alignment horizontal="right" vertical="center"/>
    </xf>
    <xf numFmtId="4" fontId="33" fillId="3" borderId="20" xfId="0" applyNumberFormat="1" applyFont="1" applyFill="1" applyBorder="1" applyAlignment="1">
      <alignment horizontal="right" vertical="center"/>
    </xf>
    <xf numFmtId="4" fontId="33" fillId="3" borderId="21" xfId="0" applyNumberFormat="1" applyFont="1" applyFill="1" applyBorder="1" applyAlignment="1">
      <alignment horizontal="right" vertical="center"/>
    </xf>
    <xf numFmtId="4" fontId="33" fillId="3" borderId="66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0" applyNumberFormat="1" applyFont="1" applyFill="1" applyBorder="1" applyAlignment="1" applyProtection="1">
      <alignment vertical="center" wrapText="1"/>
      <protection locked="0"/>
    </xf>
    <xf numFmtId="3" fontId="14" fillId="0" borderId="18" xfId="0" applyNumberFormat="1" applyFont="1" applyBorder="1" applyAlignment="1">
      <alignment wrapText="1"/>
    </xf>
    <xf numFmtId="3" fontId="14" fillId="0" borderId="27" xfId="0" applyNumberFormat="1" applyFont="1" applyBorder="1" applyAlignment="1">
      <alignment wrapText="1"/>
    </xf>
    <xf numFmtId="3" fontId="3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0" xfId="0" applyNumberFormat="1" applyFont="1" applyBorder="1" applyAlignment="1">
      <alignment wrapText="1"/>
    </xf>
    <xf numFmtId="3" fontId="34" fillId="0" borderId="1" xfId="0" applyNumberFormat="1" applyFont="1" applyFill="1" applyBorder="1" applyAlignment="1" applyProtection="1">
      <alignment vertical="center" wrapText="1"/>
      <protection locked="0"/>
    </xf>
    <xf numFmtId="3" fontId="35" fillId="0" borderId="63" xfId="0" applyNumberFormat="1" applyFont="1" applyFill="1" applyBorder="1" applyAlignment="1" applyProtection="1">
      <alignment vertical="center" wrapText="1"/>
      <protection locked="0"/>
    </xf>
    <xf numFmtId="3" fontId="14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4" fontId="34" fillId="0" borderId="57" xfId="0" applyNumberFormat="1" applyFont="1" applyFill="1" applyBorder="1" applyAlignment="1" applyProtection="1">
      <protection locked="0"/>
    </xf>
    <xf numFmtId="3" fontId="14" fillId="0" borderId="13" xfId="0" applyNumberFormat="1" applyFont="1" applyBorder="1" applyProtection="1">
      <protection locked="0"/>
    </xf>
    <xf numFmtId="4" fontId="34" fillId="0" borderId="29" xfId="0" applyNumberFormat="1" applyFont="1" applyFill="1" applyBorder="1" applyAlignment="1" applyProtection="1">
      <protection locked="0"/>
    </xf>
    <xf numFmtId="4" fontId="14" fillId="0" borderId="29" xfId="0" applyNumberFormat="1" applyFont="1" applyFill="1" applyBorder="1" applyAlignment="1" applyProtection="1">
      <protection locked="0"/>
    </xf>
    <xf numFmtId="4" fontId="14" fillId="0" borderId="6" xfId="0" applyNumberFormat="1" applyFont="1" applyFill="1" applyBorder="1" applyAlignment="1" applyProtection="1">
      <protection locked="0"/>
    </xf>
    <xf numFmtId="0" fontId="32" fillId="3" borderId="18" xfId="0" applyFont="1" applyFill="1" applyBorder="1" applyAlignment="1">
      <alignment horizontal="center"/>
    </xf>
    <xf numFmtId="0" fontId="31" fillId="0" borderId="24" xfId="0" applyFont="1" applyBorder="1" applyAlignment="1">
      <alignment horizontal="center"/>
    </xf>
    <xf numFmtId="3" fontId="14" fillId="0" borderId="48" xfId="0" applyNumberFormat="1" applyFont="1" applyBorder="1"/>
    <xf numFmtId="3" fontId="14" fillId="0" borderId="22" xfId="0" applyNumberFormat="1" applyFont="1" applyFill="1" applyBorder="1" applyAlignment="1" applyProtection="1">
      <protection locked="0"/>
    </xf>
    <xf numFmtId="3" fontId="14" fillId="0" borderId="57" xfId="0" applyNumberFormat="1" applyFont="1" applyFill="1" applyBorder="1" applyAlignment="1" applyProtection="1">
      <protection locked="0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 wrapText="1"/>
    </xf>
    <xf numFmtId="3" fontId="29" fillId="0" borderId="1" xfId="0" applyNumberFormat="1" applyFont="1" applyBorder="1" applyAlignment="1">
      <alignment horizontal="right" vertical="center" wrapText="1"/>
    </xf>
    <xf numFmtId="3" fontId="29" fillId="0" borderId="1" xfId="0" applyNumberFormat="1" applyFont="1" applyBorder="1" applyAlignment="1">
      <alignment horizontal="right" vertical="top" wrapText="1"/>
    </xf>
    <xf numFmtId="3" fontId="29" fillId="0" borderId="2" xfId="0" applyNumberFormat="1" applyFont="1" applyBorder="1" applyAlignment="1">
      <alignment horizontal="right" vertical="top" wrapText="1"/>
    </xf>
    <xf numFmtId="3" fontId="33" fillId="0" borderId="0" xfId="0" applyNumberFormat="1" applyFont="1" applyAlignment="1" applyProtection="1">
      <alignment horizontal="left"/>
      <protection locked="0"/>
    </xf>
    <xf numFmtId="4" fontId="13" fillId="0" borderId="34" xfId="0" applyNumberFormat="1" applyFont="1" applyBorder="1" applyAlignment="1">
      <alignment horizontal="righ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13" fillId="0" borderId="56" xfId="0" applyNumberFormat="1" applyFont="1" applyBorder="1" applyAlignment="1">
      <alignment horizontal="right" vertical="center" wrapText="1"/>
    </xf>
    <xf numFmtId="4" fontId="13" fillId="0" borderId="54" xfId="0" applyNumberFormat="1" applyFont="1" applyBorder="1" applyAlignment="1">
      <alignment horizontal="right" vertical="center" wrapText="1"/>
    </xf>
    <xf numFmtId="4" fontId="13" fillId="0" borderId="55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6" xfId="0" applyNumberFormat="1" applyFont="1" applyBorder="1" applyAlignment="1">
      <alignment horizontal="right" vertical="center" wrapText="1"/>
    </xf>
    <xf numFmtId="4" fontId="37" fillId="0" borderId="56" xfId="0" applyNumberFormat="1" applyFont="1" applyBorder="1" applyAlignment="1">
      <alignment horizontal="right" vertical="center" wrapText="1"/>
    </xf>
    <xf numFmtId="4" fontId="37" fillId="0" borderId="55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13" fillId="0" borderId="29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36" xfId="0" applyNumberFormat="1" applyFont="1" applyBorder="1" applyAlignment="1">
      <alignment horizontal="right" vertical="center" wrapText="1"/>
    </xf>
    <xf numFmtId="4" fontId="13" fillId="0" borderId="49" xfId="0" applyNumberFormat="1" applyFont="1" applyBorder="1" applyAlignment="1">
      <alignment horizontal="right" vertical="center" wrapText="1"/>
    </xf>
    <xf numFmtId="3" fontId="4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73" xfId="0" applyNumberFormat="1" applyFont="1" applyFill="1" applyBorder="1" applyAlignment="1">
      <alignment horizontal="center" vertical="center" wrapText="1"/>
    </xf>
    <xf numFmtId="4" fontId="41" fillId="0" borderId="58" xfId="0" applyNumberFormat="1" applyFont="1" applyFill="1" applyBorder="1" applyAlignment="1">
      <alignment horizontal="center" vertical="center" wrapText="1"/>
    </xf>
    <xf numFmtId="4" fontId="41" fillId="0" borderId="70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3" fontId="41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1" xfId="0" applyFont="1" applyFill="1" applyBorder="1"/>
    <xf numFmtId="3" fontId="41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7" xfId="0" applyNumberFormat="1" applyFont="1" applyFill="1" applyBorder="1"/>
    <xf numFmtId="3" fontId="4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68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54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86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66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54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29" xfId="0" applyNumberFormat="1" applyFont="1" applyFill="1" applyBorder="1"/>
    <xf numFmtId="4" fontId="40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74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41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33" fillId="3" borderId="37" xfId="0" applyNumberFormat="1" applyFont="1" applyFill="1" applyBorder="1" applyAlignment="1">
      <alignment horizontal="right" vertical="center"/>
    </xf>
    <xf numFmtId="4" fontId="29" fillId="3" borderId="38" xfId="0" applyNumberFormat="1" applyFont="1" applyFill="1" applyBorder="1" applyAlignment="1">
      <alignment horizontal="right" vertical="center"/>
    </xf>
    <xf numFmtId="3" fontId="29" fillId="3" borderId="22" xfId="0" applyNumberFormat="1" applyFont="1" applyFill="1" applyBorder="1" applyAlignment="1">
      <alignment horizontal="center" vertical="center"/>
    </xf>
    <xf numFmtId="4" fontId="33" fillId="3" borderId="41" xfId="0" applyNumberFormat="1" applyFont="1" applyFill="1" applyBorder="1" applyAlignment="1">
      <alignment horizontal="right" vertical="center"/>
    </xf>
    <xf numFmtId="4" fontId="29" fillId="3" borderId="3" xfId="0" applyNumberFormat="1" applyFont="1" applyFill="1" applyBorder="1" applyAlignment="1">
      <alignment horizontal="right" vertical="center"/>
    </xf>
    <xf numFmtId="4" fontId="33" fillId="3" borderId="8" xfId="0" applyNumberFormat="1" applyFont="1" applyFill="1" applyBorder="1" applyAlignment="1">
      <alignment horizontal="right" vertical="center"/>
    </xf>
    <xf numFmtId="3" fontId="29" fillId="3" borderId="22" xfId="0" applyNumberFormat="1" applyFont="1" applyFill="1" applyBorder="1" applyAlignment="1">
      <alignment horizontal="center"/>
    </xf>
    <xf numFmtId="3" fontId="29" fillId="3" borderId="2" xfId="0" applyNumberFormat="1" applyFont="1" applyFill="1" applyBorder="1" applyAlignment="1">
      <alignment horizontal="center"/>
    </xf>
    <xf numFmtId="3" fontId="29" fillId="3" borderId="79" xfId="0" applyNumberFormat="1" applyFont="1" applyFill="1" applyBorder="1" applyAlignment="1">
      <alignment horizontal="center"/>
    </xf>
    <xf numFmtId="4" fontId="33" fillId="3" borderId="26" xfId="0" applyNumberFormat="1" applyFont="1" applyFill="1" applyBorder="1" applyAlignment="1">
      <alignment horizontal="right" vertical="center"/>
    </xf>
    <xf numFmtId="4" fontId="33" fillId="3" borderId="9" xfId="0" applyNumberFormat="1" applyFont="1" applyFill="1" applyBorder="1" applyAlignment="1">
      <alignment horizontal="right" vertical="center"/>
    </xf>
    <xf numFmtId="4" fontId="33" fillId="3" borderId="67" xfId="0" applyNumberFormat="1" applyFont="1" applyFill="1" applyBorder="1" applyAlignment="1">
      <alignment horizontal="right" vertical="center"/>
    </xf>
    <xf numFmtId="4" fontId="33" fillId="3" borderId="14" xfId="0" applyNumberFormat="1" applyFont="1" applyFill="1" applyBorder="1" applyAlignment="1">
      <alignment horizontal="right" vertical="center"/>
    </xf>
    <xf numFmtId="4" fontId="29" fillId="3" borderId="71" xfId="0" applyNumberFormat="1" applyFont="1" applyFill="1" applyBorder="1" applyAlignment="1">
      <alignment horizontal="right" vertical="center"/>
    </xf>
    <xf numFmtId="4" fontId="29" fillId="3" borderId="42" xfId="0" applyNumberFormat="1" applyFont="1" applyFill="1" applyBorder="1" applyAlignment="1">
      <alignment horizontal="right" vertical="center"/>
    </xf>
    <xf numFmtId="4" fontId="33" fillId="3" borderId="44" xfId="0" applyNumberFormat="1" applyFont="1" applyFill="1" applyBorder="1" applyAlignment="1">
      <alignment horizontal="right" vertical="center"/>
    </xf>
    <xf numFmtId="4" fontId="33" fillId="3" borderId="16" xfId="0" applyNumberFormat="1" applyFont="1" applyFill="1" applyBorder="1" applyAlignment="1">
      <alignment horizontal="right" vertical="center"/>
    </xf>
    <xf numFmtId="4" fontId="29" fillId="3" borderId="38" xfId="0" applyNumberFormat="1" applyFont="1" applyFill="1" applyBorder="1" applyAlignment="1">
      <alignment horizontal="center"/>
    </xf>
    <xf numFmtId="4" fontId="37" fillId="0" borderId="15" xfId="0" applyNumberFormat="1" applyFont="1" applyBorder="1" applyAlignment="1">
      <alignment horizontal="right" vertical="center" wrapText="1"/>
    </xf>
    <xf numFmtId="4" fontId="13" fillId="0" borderId="43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 vertical="center" wrapText="1"/>
    </xf>
    <xf numFmtId="4" fontId="13" fillId="0" borderId="76" xfId="0" applyNumberFormat="1" applyFont="1" applyBorder="1" applyAlignment="1">
      <alignment horizontal="right" vertical="center" wrapText="1"/>
    </xf>
    <xf numFmtId="4" fontId="13" fillId="0" borderId="35" xfId="0" applyNumberFormat="1" applyFont="1" applyBorder="1" applyAlignment="1">
      <alignment horizontal="right" vertical="center" wrapText="1"/>
    </xf>
    <xf numFmtId="4" fontId="37" fillId="0" borderId="12" xfId="0" applyNumberFormat="1" applyFont="1" applyBorder="1" applyAlignment="1">
      <alignment horizontal="right" vertical="center" wrapText="1"/>
    </xf>
    <xf numFmtId="4" fontId="37" fillId="0" borderId="35" xfId="0" applyNumberFormat="1" applyFont="1" applyBorder="1" applyAlignment="1">
      <alignment horizontal="right" vertical="center" wrapText="1"/>
    </xf>
    <xf numFmtId="4" fontId="37" fillId="0" borderId="30" xfId="0" applyNumberFormat="1" applyFont="1" applyBorder="1" applyAlignment="1">
      <alignment horizontal="right" vertical="center" wrapText="1"/>
    </xf>
    <xf numFmtId="4" fontId="37" fillId="0" borderId="4" xfId="0" applyNumberFormat="1" applyFont="1" applyBorder="1" applyAlignment="1">
      <alignment horizontal="right" vertical="center" wrapText="1"/>
    </xf>
    <xf numFmtId="4" fontId="37" fillId="0" borderId="53" xfId="0" applyNumberFormat="1" applyFont="1" applyBorder="1" applyAlignment="1">
      <alignment horizontal="right" vertical="center" wrapText="1"/>
    </xf>
    <xf numFmtId="4" fontId="37" fillId="0" borderId="28" xfId="0" applyNumberFormat="1" applyFont="1" applyBorder="1" applyAlignment="1">
      <alignment horizontal="right" vertical="center" wrapText="1"/>
    </xf>
    <xf numFmtId="4" fontId="37" fillId="0" borderId="23" xfId="0" applyNumberFormat="1" applyFont="1" applyBorder="1" applyAlignment="1">
      <alignment horizontal="right" vertical="center" wrapText="1"/>
    </xf>
    <xf numFmtId="4" fontId="37" fillId="0" borderId="57" xfId="0" applyNumberFormat="1" applyFont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3" fontId="37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29" fillId="3" borderId="0" xfId="0" applyFont="1" applyFill="1" applyAlignment="1">
      <alignment horizontal="center" vertical="center"/>
    </xf>
    <xf numFmtId="3" fontId="33" fillId="3" borderId="65" xfId="0" applyNumberFormat="1" applyFont="1" applyFill="1" applyBorder="1" applyAlignment="1">
      <alignment vertical="center"/>
    </xf>
    <xf numFmtId="3" fontId="33" fillId="3" borderId="76" xfId="0" applyNumberFormat="1" applyFont="1" applyFill="1" applyBorder="1" applyAlignment="1">
      <alignment vertical="center"/>
    </xf>
    <xf numFmtId="3" fontId="66" fillId="3" borderId="49" xfId="0" applyNumberFormat="1" applyFont="1" applyFill="1" applyBorder="1" applyAlignment="1">
      <alignment vertical="center"/>
    </xf>
    <xf numFmtId="3" fontId="33" fillId="3" borderId="69" xfId="0" applyNumberFormat="1" applyFont="1" applyFill="1" applyBorder="1" applyAlignment="1">
      <alignment vertical="center"/>
    </xf>
    <xf numFmtId="3" fontId="66" fillId="3" borderId="65" xfId="0" applyNumberFormat="1" applyFont="1" applyFill="1" applyBorder="1" applyAlignment="1">
      <alignment vertical="center"/>
    </xf>
    <xf numFmtId="3" fontId="66" fillId="3" borderId="76" xfId="0" applyNumberFormat="1" applyFont="1" applyFill="1" applyBorder="1" applyAlignment="1">
      <alignment vertical="center"/>
    </xf>
    <xf numFmtId="3" fontId="29" fillId="3" borderId="49" xfId="0" applyNumberFormat="1" applyFont="1" applyFill="1" applyBorder="1" applyAlignment="1">
      <alignment vertical="center"/>
    </xf>
    <xf numFmtId="3" fontId="29" fillId="3" borderId="15" xfId="0" applyNumberFormat="1" applyFont="1" applyFill="1" applyBorder="1" applyAlignment="1">
      <alignment vertical="center"/>
    </xf>
    <xf numFmtId="3" fontId="66" fillId="3" borderId="69" xfId="0" applyNumberFormat="1" applyFont="1" applyFill="1" applyBorder="1" applyAlignment="1">
      <alignment vertical="center"/>
    </xf>
    <xf numFmtId="3" fontId="29" fillId="3" borderId="81" xfId="0" applyNumberFormat="1" applyFont="1" applyFill="1" applyBorder="1" applyAlignment="1">
      <alignment vertical="center"/>
    </xf>
    <xf numFmtId="3" fontId="29" fillId="3" borderId="52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7" fillId="0" borderId="1" xfId="0" applyNumberFormat="1" applyFont="1" applyFill="1" applyBorder="1" applyAlignment="1" applyProtection="1">
      <alignment vertical="center" wrapText="1"/>
      <protection locked="0"/>
    </xf>
    <xf numFmtId="4" fontId="3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63" xfId="0" applyNumberFormat="1" applyFont="1" applyFill="1" applyBorder="1" applyAlignment="1" applyProtection="1">
      <protection locked="0"/>
    </xf>
    <xf numFmtId="3" fontId="14" fillId="0" borderId="24" xfId="0" applyNumberFormat="1" applyFont="1" applyFill="1" applyBorder="1" applyAlignment="1" applyProtection="1">
      <protection locked="0"/>
    </xf>
    <xf numFmtId="4" fontId="14" fillId="0" borderId="55" xfId="0" applyNumberFormat="1" applyFont="1" applyFill="1" applyBorder="1" applyAlignment="1" applyProtection="1">
      <protection locked="0"/>
    </xf>
    <xf numFmtId="0" fontId="29" fillId="0" borderId="63" xfId="0" applyFont="1" applyBorder="1" applyAlignment="1">
      <alignment horizontal="center" vertical="center"/>
    </xf>
    <xf numFmtId="3" fontId="34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4" xfId="0" applyFont="1" applyBorder="1" applyAlignment="1">
      <alignment horizontal="center" vertical="center"/>
    </xf>
    <xf numFmtId="3" fontId="14" fillId="0" borderId="48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13" fillId="10" borderId="34" xfId="0" applyNumberFormat="1" applyFont="1" applyFill="1" applyBorder="1" applyAlignment="1">
      <alignment vertical="center"/>
    </xf>
    <xf numFmtId="3" fontId="33" fillId="0" borderId="30" xfId="0" applyNumberFormat="1" applyFont="1" applyBorder="1" applyAlignment="1">
      <alignment horizontal="right" vertical="top" wrapText="1"/>
    </xf>
    <xf numFmtId="3" fontId="33" fillId="0" borderId="17" xfId="0" applyNumberFormat="1" applyFont="1" applyBorder="1" applyAlignment="1">
      <alignment horizontal="right" vertical="top" wrapText="1"/>
    </xf>
    <xf numFmtId="3" fontId="33" fillId="0" borderId="0" xfId="0" applyNumberFormat="1" applyFont="1" applyAlignment="1" applyProtection="1">
      <alignment vertical="center"/>
      <protection locked="0"/>
    </xf>
    <xf numFmtId="0" fontId="33" fillId="0" borderId="59" xfId="0" applyFont="1" applyBorder="1" applyAlignment="1">
      <alignment horizontal="center" wrapText="1"/>
    </xf>
    <xf numFmtId="0" fontId="29" fillId="0" borderId="58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3" fillId="0" borderId="34" xfId="0" applyFont="1" applyBorder="1" applyAlignment="1">
      <alignment horizontal="center" wrapText="1"/>
    </xf>
    <xf numFmtId="3" fontId="33" fillId="0" borderId="34" xfId="0" applyNumberFormat="1" applyFont="1" applyBorder="1" applyAlignment="1">
      <alignment horizontal="right" wrapText="1"/>
    </xf>
    <xf numFmtId="3" fontId="33" fillId="0" borderId="65" xfId="0" applyNumberFormat="1" applyFont="1" applyBorder="1" applyAlignment="1"/>
    <xf numFmtId="0" fontId="29" fillId="0" borderId="34" xfId="0" applyFont="1" applyBorder="1" applyAlignment="1">
      <alignment horizontal="center" wrapText="1"/>
    </xf>
    <xf numFmtId="0" fontId="29" fillId="0" borderId="34" xfId="0" applyFont="1" applyBorder="1" applyAlignment="1">
      <alignment horizontal="left" wrapText="1"/>
    </xf>
    <xf numFmtId="3" fontId="29" fillId="0" borderId="34" xfId="0" applyNumberFormat="1" applyFont="1" applyBorder="1" applyAlignment="1">
      <alignment horizontal="right" wrapText="1"/>
    </xf>
    <xf numFmtId="3" fontId="66" fillId="0" borderId="65" xfId="0" applyNumberFormat="1" applyFont="1" applyBorder="1" applyAlignment="1"/>
    <xf numFmtId="3" fontId="29" fillId="0" borderId="65" xfId="0" applyNumberFormat="1" applyFont="1" applyBorder="1" applyAlignment="1"/>
    <xf numFmtId="0" fontId="33" fillId="0" borderId="35" xfId="0" applyFont="1" applyBorder="1" applyAlignment="1">
      <alignment horizontal="center" wrapText="1"/>
    </xf>
    <xf numFmtId="0" fontId="33" fillId="0" borderId="35" xfId="0" applyFont="1" applyBorder="1" applyAlignment="1">
      <alignment horizontal="left" wrapText="1"/>
    </xf>
    <xf numFmtId="3" fontId="33" fillId="0" borderId="35" xfId="0" applyNumberFormat="1" applyFont="1" applyBorder="1" applyAlignment="1">
      <alignment horizontal="right" wrapText="1"/>
    </xf>
    <xf numFmtId="3" fontId="33" fillId="0" borderId="76" xfId="0" applyNumberFormat="1" applyFont="1" applyBorder="1" applyAlignment="1"/>
    <xf numFmtId="0" fontId="29" fillId="0" borderId="4" xfId="0" applyFont="1" applyBorder="1" applyAlignment="1">
      <alignment horizontal="center" wrapText="1"/>
    </xf>
    <xf numFmtId="0" fontId="29" fillId="0" borderId="36" xfId="0" applyFont="1" applyBorder="1" applyAlignment="1">
      <alignment horizontal="left" wrapText="1"/>
    </xf>
    <xf numFmtId="3" fontId="29" fillId="0" borderId="36" xfId="0" applyNumberFormat="1" applyFont="1" applyBorder="1" applyAlignment="1">
      <alignment horizontal="right" wrapText="1"/>
    </xf>
    <xf numFmtId="3" fontId="66" fillId="0" borderId="49" xfId="0" applyNumberFormat="1" applyFont="1" applyBorder="1" applyAlignment="1"/>
    <xf numFmtId="0" fontId="29" fillId="0" borderId="36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29" fillId="0" borderId="37" xfId="0" applyFont="1" applyBorder="1" applyAlignment="1">
      <alignment horizontal="left" wrapText="1"/>
    </xf>
    <xf numFmtId="3" fontId="29" fillId="0" borderId="37" xfId="0" applyNumberFormat="1" applyFont="1" applyBorder="1" applyAlignment="1">
      <alignment horizontal="right" wrapText="1"/>
    </xf>
    <xf numFmtId="3" fontId="66" fillId="0" borderId="69" xfId="0" applyNumberFormat="1" applyFont="1" applyBorder="1" applyAlignment="1"/>
    <xf numFmtId="0" fontId="29" fillId="0" borderId="1" xfId="0" applyFont="1" applyBorder="1" applyAlignment="1">
      <alignment horizontal="center" wrapText="1"/>
    </xf>
    <xf numFmtId="0" fontId="29" fillId="0" borderId="4" xfId="0" applyFont="1" applyBorder="1" applyAlignment="1">
      <alignment horizontal="left" wrapText="1"/>
    </xf>
    <xf numFmtId="0" fontId="29" fillId="5" borderId="4" xfId="0" applyFont="1" applyFill="1" applyBorder="1" applyAlignment="1">
      <alignment horizontal="center" wrapText="1"/>
    </xf>
    <xf numFmtId="3" fontId="66" fillId="5" borderId="49" xfId="0" applyNumberFormat="1" applyFont="1" applyFill="1" applyBorder="1" applyAlignment="1"/>
    <xf numFmtId="4" fontId="40" fillId="0" borderId="15" xfId="0" applyNumberFormat="1" applyFont="1" applyBorder="1"/>
    <xf numFmtId="4" fontId="40" fillId="0" borderId="2" xfId="0" applyNumberFormat="1" applyFont="1" applyBorder="1"/>
    <xf numFmtId="4" fontId="41" fillId="0" borderId="1" xfId="0" applyNumberFormat="1" applyFont="1" applyBorder="1"/>
    <xf numFmtId="4" fontId="41" fillId="0" borderId="2" xfId="0" applyNumberFormat="1" applyFont="1" applyBorder="1"/>
    <xf numFmtId="4" fontId="41" fillId="0" borderId="15" xfId="0" applyNumberFormat="1" applyFont="1" applyBorder="1"/>
    <xf numFmtId="4" fontId="41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49" xfId="0" applyFont="1" applyBorder="1" applyAlignment="1">
      <alignment horizontal="center"/>
    </xf>
    <xf numFmtId="14" fontId="46" fillId="0" borderId="26" xfId="0" applyNumberFormat="1" applyFont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3" fontId="37" fillId="0" borderId="1" xfId="0" applyNumberFormat="1" applyFont="1" applyFill="1" applyBorder="1" applyAlignment="1" applyProtection="1">
      <alignment horizontal="center" vertical="center"/>
      <protection locked="0"/>
    </xf>
    <xf numFmtId="3" fontId="37" fillId="0" borderId="32" xfId="0" applyNumberFormat="1" applyFont="1" applyFill="1" applyBorder="1" applyAlignment="1" applyProtection="1">
      <alignment horizontal="center" vertical="center"/>
      <protection locked="0"/>
    </xf>
    <xf numFmtId="3" fontId="37" fillId="0" borderId="49" xfId="0" applyNumberFormat="1" applyFont="1" applyFill="1" applyBorder="1" applyAlignment="1" applyProtection="1">
      <alignment horizontal="center" vertical="center"/>
      <protection locked="0"/>
    </xf>
    <xf numFmtId="3" fontId="37" fillId="0" borderId="1" xfId="0" applyNumberFormat="1" applyFont="1" applyFill="1" applyBorder="1" applyAlignment="1" applyProtection="1">
      <alignment horizontal="center"/>
      <protection locked="0"/>
    </xf>
    <xf numFmtId="3" fontId="37" fillId="0" borderId="32" xfId="0" applyNumberFormat="1" applyFont="1" applyFill="1" applyBorder="1" applyAlignment="1" applyProtection="1">
      <alignment horizontal="center"/>
      <protection locked="0"/>
    </xf>
    <xf numFmtId="3" fontId="37" fillId="0" borderId="49" xfId="0" applyNumberFormat="1" applyFont="1" applyFill="1" applyBorder="1" applyAlignment="1" applyProtection="1">
      <alignment horizontal="center"/>
      <protection locked="0"/>
    </xf>
    <xf numFmtId="4" fontId="29" fillId="3" borderId="50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33" fillId="3" borderId="31" xfId="0" applyNumberFormat="1" applyFont="1" applyFill="1" applyBorder="1" applyAlignment="1">
      <alignment horizontal="center"/>
    </xf>
    <xf numFmtId="3" fontId="29" fillId="3" borderId="1" xfId="0" applyNumberFormat="1" applyFont="1" applyFill="1" applyBorder="1" applyAlignment="1">
      <alignment horizontal="center"/>
    </xf>
    <xf numFmtId="3" fontId="29" fillId="3" borderId="32" xfId="0" applyNumberFormat="1" applyFont="1" applyFill="1" applyBorder="1" applyAlignment="1">
      <alignment horizontal="center"/>
    </xf>
    <xf numFmtId="3" fontId="29" fillId="3" borderId="49" xfId="0" applyNumberFormat="1" applyFont="1" applyFill="1" applyBorder="1" applyAlignment="1">
      <alignment horizontal="center"/>
    </xf>
    <xf numFmtId="3" fontId="29" fillId="3" borderId="50" xfId="0" applyNumberFormat="1" applyFont="1" applyFill="1" applyBorder="1" applyAlignment="1">
      <alignment horizontal="center" vertical="center"/>
    </xf>
    <xf numFmtId="3" fontId="29" fillId="3" borderId="39" xfId="0" applyNumberFormat="1" applyFont="1" applyFill="1" applyBorder="1" applyAlignment="1">
      <alignment horizontal="center" vertical="center"/>
    </xf>
    <xf numFmtId="3" fontId="29" fillId="3" borderId="1" xfId="0" applyNumberFormat="1" applyFont="1" applyFill="1" applyBorder="1" applyAlignment="1">
      <alignment horizontal="center" vertical="center"/>
    </xf>
    <xf numFmtId="3" fontId="29" fillId="3" borderId="32" xfId="0" applyNumberFormat="1" applyFont="1" applyFill="1" applyBorder="1" applyAlignment="1">
      <alignment horizontal="center" vertical="center"/>
    </xf>
    <xf numFmtId="3" fontId="29" fillId="3" borderId="49" xfId="0" applyNumberFormat="1" applyFont="1" applyFill="1" applyBorder="1" applyAlignment="1">
      <alignment horizontal="center" vertical="center"/>
    </xf>
    <xf numFmtId="4" fontId="33" fillId="3" borderId="31" xfId="0" applyNumberFormat="1" applyFont="1" applyFill="1" applyBorder="1" applyAlignment="1">
      <alignment horizontal="center"/>
    </xf>
    <xf numFmtId="4" fontId="29" fillId="3" borderId="39" xfId="0" applyNumberFormat="1" applyFont="1" applyFill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3" fontId="29" fillId="0" borderId="32" xfId="0" applyNumberFormat="1" applyFont="1" applyBorder="1" applyAlignment="1">
      <alignment horizontal="center"/>
    </xf>
    <xf numFmtId="3" fontId="29" fillId="0" borderId="49" xfId="0" applyNumberFormat="1" applyFont="1" applyBorder="1" applyAlignment="1">
      <alignment horizont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/>
    </xf>
    <xf numFmtId="3" fontId="29" fillId="0" borderId="49" xfId="0" applyNumberFormat="1" applyFont="1" applyBorder="1" applyAlignment="1">
      <alignment horizontal="center" vertical="center"/>
    </xf>
    <xf numFmtId="3" fontId="33" fillId="0" borderId="3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32" xfId="0" applyFont="1" applyBorder="1" applyAlignment="1">
      <alignment horizontal="left" vertical="center"/>
    </xf>
    <xf numFmtId="0" fontId="33" fillId="0" borderId="49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/>
    </xf>
    <xf numFmtId="0" fontId="29" fillId="0" borderId="49" xfId="0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center" vertical="center"/>
    </xf>
    <xf numFmtId="0" fontId="29" fillId="0" borderId="49" xfId="0" applyFont="1" applyBorder="1" applyAlignment="1" applyProtection="1">
      <alignment horizontal="center" vertical="center"/>
    </xf>
    <xf numFmtId="3" fontId="33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29" fillId="0" borderId="5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14" fontId="40" fillId="0" borderId="1" xfId="0" applyNumberFormat="1" applyFont="1" applyBorder="1" applyAlignment="1">
      <alignment horizontal="center"/>
    </xf>
    <xf numFmtId="14" fontId="40" fillId="0" borderId="32" xfId="0" applyNumberFormat="1" applyFont="1" applyBorder="1" applyAlignment="1">
      <alignment horizontal="center"/>
    </xf>
    <xf numFmtId="14" fontId="40" fillId="0" borderId="49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68" xfId="0" applyFont="1" applyBorder="1" applyAlignment="1">
      <alignment horizontal="center" vertical="center" textRotation="90"/>
    </xf>
    <xf numFmtId="0" fontId="40" fillId="0" borderId="50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4" fontId="40" fillId="0" borderId="1" xfId="0" applyNumberFormat="1" applyFont="1" applyBorder="1" applyAlignment="1">
      <alignment horizontal="center"/>
    </xf>
    <xf numFmtId="4" fontId="40" fillId="0" borderId="32" xfId="0" applyNumberFormat="1" applyFont="1" applyBorder="1" applyAlignment="1">
      <alignment horizontal="center"/>
    </xf>
    <xf numFmtId="4" fontId="40" fillId="0" borderId="49" xfId="0" applyNumberFormat="1" applyFont="1" applyBorder="1" applyAlignment="1">
      <alignment horizontal="center"/>
    </xf>
    <xf numFmtId="14" fontId="40" fillId="0" borderId="1" xfId="0" applyNumberFormat="1" applyFont="1" applyFill="1" applyBorder="1" applyAlignment="1">
      <alignment horizontal="center"/>
    </xf>
    <xf numFmtId="14" fontId="40" fillId="0" borderId="32" xfId="0" applyNumberFormat="1" applyFont="1" applyFill="1" applyBorder="1" applyAlignment="1">
      <alignment horizontal="center"/>
    </xf>
    <xf numFmtId="14" fontId="40" fillId="0" borderId="49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49" xfId="0" applyFont="1" applyFill="1" applyBorder="1" applyAlignment="1">
      <alignment horizontal="center"/>
    </xf>
    <xf numFmtId="4" fontId="41" fillId="0" borderId="31" xfId="0" applyNumberFormat="1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3" fontId="33" fillId="0" borderId="0" xfId="0" applyNumberFormat="1" applyFont="1" applyAlignment="1" applyProtection="1">
      <alignment horizontal="left"/>
      <protection locked="0"/>
    </xf>
    <xf numFmtId="0" fontId="54" fillId="0" borderId="2" xfId="10" applyFont="1" applyBorder="1" applyAlignment="1">
      <alignment horizontal="left" wrapText="1"/>
    </xf>
    <xf numFmtId="0" fontId="54" fillId="0" borderId="32" xfId="10" applyFont="1" applyBorder="1" applyAlignment="1">
      <alignment horizontal="left" wrapText="1"/>
    </xf>
    <xf numFmtId="0" fontId="31" fillId="0" borderId="2" xfId="10" applyFont="1" applyBorder="1" applyAlignment="1">
      <alignment horizontal="left" wrapText="1"/>
    </xf>
    <xf numFmtId="0" fontId="31" fillId="0" borderId="38" xfId="10" applyFont="1" applyBorder="1" applyAlignment="1">
      <alignment horizontal="left" wrapText="1"/>
    </xf>
    <xf numFmtId="0" fontId="54" fillId="0" borderId="38" xfId="10" applyFont="1" applyBorder="1" applyAlignment="1">
      <alignment horizontal="left" wrapText="1"/>
    </xf>
    <xf numFmtId="0" fontId="31" fillId="0" borderId="32" xfId="10" applyFont="1" applyBorder="1" applyAlignment="1">
      <alignment horizontal="left" wrapText="1"/>
    </xf>
    <xf numFmtId="3" fontId="45" fillId="0" borderId="2" xfId="10" applyNumberFormat="1" applyFont="1" applyBorder="1" applyAlignment="1">
      <alignment horizontal="center" vertical="center" wrapText="1"/>
    </xf>
    <xf numFmtId="3" fontId="45" fillId="0" borderId="49" xfId="10" applyNumberFormat="1" applyFont="1" applyBorder="1" applyAlignment="1">
      <alignment horizontal="center" vertical="center" wrapText="1"/>
    </xf>
    <xf numFmtId="3" fontId="31" fillId="0" borderId="0" xfId="0" applyNumberFormat="1" applyFont="1" applyAlignment="1" applyProtection="1">
      <alignment horizontal="center"/>
      <protection locked="0"/>
    </xf>
    <xf numFmtId="3" fontId="22" fillId="0" borderId="31" xfId="0" applyNumberFormat="1" applyFont="1" applyBorder="1" applyAlignment="1">
      <alignment horizontal="center"/>
    </xf>
    <xf numFmtId="0" fontId="31" fillId="0" borderId="32" xfId="0" applyFont="1" applyBorder="1" applyAlignment="1">
      <alignment horizontal="left"/>
    </xf>
    <xf numFmtId="3" fontId="31" fillId="0" borderId="0" xfId="0" applyNumberFormat="1" applyFont="1" applyFill="1" applyBorder="1" applyAlignment="1" applyProtection="1">
      <alignment horizontal="center"/>
      <protection locked="0"/>
    </xf>
    <xf numFmtId="0" fontId="31" fillId="0" borderId="31" xfId="0" applyFont="1" applyBorder="1" applyAlignment="1">
      <alignment horizontal="left"/>
    </xf>
    <xf numFmtId="0" fontId="31" fillId="0" borderId="32" xfId="0" applyFont="1" applyFill="1" applyBorder="1" applyAlignment="1">
      <alignment horizontal="left"/>
    </xf>
    <xf numFmtId="3" fontId="31" fillId="0" borderId="32" xfId="0" applyNumberFormat="1" applyFont="1" applyFill="1" applyBorder="1" applyAlignment="1" applyProtection="1">
      <alignment horizontal="left"/>
      <protection locked="0"/>
    </xf>
    <xf numFmtId="3" fontId="31" fillId="0" borderId="32" xfId="0" applyNumberFormat="1" applyFont="1" applyBorder="1" applyAlignment="1" applyProtection="1">
      <alignment horizontal="left"/>
      <protection locked="0"/>
    </xf>
    <xf numFmtId="3" fontId="34" fillId="0" borderId="0" xfId="0" applyNumberFormat="1" applyFont="1" applyFill="1" applyBorder="1" applyAlignment="1" applyProtection="1">
      <alignment horizontal="left"/>
      <protection locked="0"/>
    </xf>
    <xf numFmtId="3" fontId="34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6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/>
    </xf>
    <xf numFmtId="168" fontId="29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left" wrapText="1"/>
    </xf>
    <xf numFmtId="0" fontId="46" fillId="0" borderId="7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6" fillId="0" borderId="31" xfId="0" applyFont="1" applyBorder="1" applyAlignment="1">
      <alignment horizontal="right"/>
    </xf>
    <xf numFmtId="0" fontId="46" fillId="0" borderId="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9" fillId="0" borderId="4" xfId="0" applyFont="1" applyBorder="1" applyAlignment="1" applyProtection="1">
      <alignment horizontal="center"/>
    </xf>
    <xf numFmtId="0" fontId="29" fillId="0" borderId="36" xfId="0" applyFont="1" applyBorder="1" applyAlignment="1" applyProtection="1">
      <alignment horizontal="center"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48" fillId="0" borderId="31" xfId="0" applyFont="1" applyBorder="1" applyAlignment="1">
      <alignment horizontal="left"/>
    </xf>
    <xf numFmtId="3" fontId="48" fillId="0" borderId="1" xfId="0" applyNumberFormat="1" applyFont="1" applyBorder="1" applyAlignment="1">
      <alignment horizontal="center" wrapText="1"/>
    </xf>
    <xf numFmtId="3" fontId="48" fillId="0" borderId="32" xfId="0" applyNumberFormat="1" applyFont="1" applyBorder="1" applyAlignment="1">
      <alignment horizontal="center" wrapText="1"/>
    </xf>
    <xf numFmtId="3" fontId="48" fillId="0" borderId="49" xfId="0" applyNumberFormat="1" applyFont="1" applyBorder="1" applyAlignment="1">
      <alignment horizont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 vertical="center" wrapText="1"/>
    </xf>
    <xf numFmtId="3" fontId="48" fillId="0" borderId="66" xfId="0" applyNumberFormat="1" applyFont="1" applyBorder="1" applyAlignment="1">
      <alignment horizontal="center" vertical="center" wrapText="1"/>
    </xf>
    <xf numFmtId="3" fontId="48" fillId="0" borderId="63" xfId="0" applyNumberFormat="1" applyFont="1" applyBorder="1" applyAlignment="1">
      <alignment horizontal="center"/>
    </xf>
    <xf numFmtId="3" fontId="48" fillId="0" borderId="71" xfId="0" applyNumberFormat="1" applyFont="1" applyBorder="1" applyAlignment="1">
      <alignment horizontal="center"/>
    </xf>
    <xf numFmtId="0" fontId="48" fillId="0" borderId="58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48" fillId="0" borderId="74" xfId="0" applyFont="1" applyBorder="1" applyAlignment="1">
      <alignment horizontal="center"/>
    </xf>
    <xf numFmtId="0" fontId="48" fillId="0" borderId="71" xfId="0" applyFont="1" applyBorder="1" applyAlignment="1">
      <alignment horizontal="center"/>
    </xf>
    <xf numFmtId="0" fontId="48" fillId="0" borderId="5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0" fontId="48" fillId="0" borderId="74" xfId="0" applyFont="1" applyBorder="1" applyAlignment="1">
      <alignment horizont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3" fontId="46" fillId="0" borderId="0" xfId="0" applyNumberFormat="1" applyFont="1" applyFill="1" applyBorder="1" applyAlignment="1" applyProtection="1">
      <alignment horizontal="left" wrapText="1"/>
      <protection locked="0"/>
    </xf>
    <xf numFmtId="3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5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9" fillId="3" borderId="58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66" fillId="3" borderId="50" xfId="0" applyFont="1" applyFill="1" applyBorder="1" applyAlignment="1">
      <alignment horizontal="center" vertical="center"/>
    </xf>
    <xf numFmtId="0" fontId="66" fillId="3" borderId="3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6" fillId="3" borderId="29" xfId="0" applyFont="1" applyFill="1" applyBorder="1" applyAlignment="1">
      <alignment horizontal="center" vertical="center"/>
    </xf>
    <xf numFmtId="0" fontId="66" fillId="3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4" fontId="29" fillId="0" borderId="0" xfId="0" applyNumberFormat="1" applyFont="1" applyAlignment="1">
      <alignment horizontal="center"/>
    </xf>
    <xf numFmtId="0" fontId="33" fillId="0" borderId="31" xfId="0" applyFont="1" applyBorder="1" applyAlignment="1">
      <alignment horizontal="center"/>
    </xf>
    <xf numFmtId="3" fontId="33" fillId="0" borderId="0" xfId="0" applyNumberFormat="1" applyFont="1" applyAlignment="1" applyProtection="1">
      <alignment horizontal="left" vertical="center"/>
      <protection locked="0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29" fillId="6" borderId="68" xfId="0" applyFont="1" applyFill="1" applyBorder="1" applyAlignment="1">
      <alignment horizontal="center"/>
    </xf>
    <xf numFmtId="14" fontId="29" fillId="0" borderId="0" xfId="10" applyNumberFormat="1" applyFont="1" applyAlignment="1">
      <alignment horizontal="center" wrapText="1"/>
    </xf>
    <xf numFmtId="0" fontId="29" fillId="0" borderId="0" xfId="10" applyFont="1" applyAlignment="1">
      <alignment horizontal="center"/>
    </xf>
    <xf numFmtId="0" fontId="33" fillId="0" borderId="0" xfId="0" applyFont="1" applyAlignment="1">
      <alignment horizontal="center"/>
    </xf>
  </cellXfs>
  <cellStyles count="14">
    <cellStyle name="Ezres" xfId="1" builtinId="3"/>
    <cellStyle name="Ezres 2" xfId="2" xr:uid="{00000000-0005-0000-0000-000001000000}"/>
    <cellStyle name="Ezres 3" xfId="12" xr:uid="{00000000-0005-0000-0000-000002000000}"/>
    <cellStyle name="Ezres 3 2" xfId="13" xr:uid="{8C22C908-ACC5-4371-9250-161679E8AA6A}"/>
    <cellStyle name="Ezres_Munka1" xfId="3" xr:uid="{00000000-0005-0000-0000-000003000000}"/>
    <cellStyle name="Hivatkozás" xfId="4" builtinId="8"/>
    <cellStyle name="Normál" xfId="0" builtinId="0"/>
    <cellStyle name="Normál 2" xfId="5" xr:uid="{00000000-0005-0000-0000-000006000000}"/>
    <cellStyle name="Normál 3" xfId="6" xr:uid="{00000000-0005-0000-0000-000007000000}"/>
    <cellStyle name="Normál 4" xfId="7" xr:uid="{00000000-0005-0000-0000-000008000000}"/>
    <cellStyle name="Normál_10_mell" xfId="8" xr:uid="{00000000-0005-0000-0000-000009000000}"/>
    <cellStyle name="Normál_KVRENMUNKA" xfId="9" xr:uid="{00000000-0005-0000-0000-00000A000000}"/>
    <cellStyle name="Normál_Munka1" xfId="10" xr:uid="{00000000-0005-0000-0000-00000B000000}"/>
    <cellStyle name="Normál_SEGEDLETEK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kvidit&#225;si%20terv\2021\2021_Likvidit&#225;si_tervh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kv"/>
      <sheetName val="Önk"/>
      <sheetName val="PH"/>
      <sheetName val="ESZI"/>
      <sheetName val="Műv"/>
      <sheetName val="Óvoda"/>
      <sheetName val="össz_kiadás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O23">
            <v>30453754</v>
          </cell>
          <cell r="P23">
            <v>53224975</v>
          </cell>
          <cell r="Q23">
            <v>33956906</v>
          </cell>
          <cell r="R23">
            <v>45741281</v>
          </cell>
          <cell r="S23">
            <v>32219315</v>
          </cell>
          <cell r="T23">
            <v>34680280</v>
          </cell>
        </row>
        <row r="24">
          <cell r="O24">
            <v>5230936</v>
          </cell>
          <cell r="P24">
            <v>9880570</v>
          </cell>
          <cell r="Q24">
            <v>5521608</v>
          </cell>
          <cell r="R24">
            <v>8033190</v>
          </cell>
          <cell r="S24">
            <v>5009634</v>
          </cell>
          <cell r="T24">
            <v>5162026</v>
          </cell>
        </row>
        <row r="63">
          <cell r="O63">
            <v>18680753</v>
          </cell>
          <cell r="P63">
            <v>20543284</v>
          </cell>
          <cell r="Q63">
            <v>25357016</v>
          </cell>
          <cell r="R63">
            <v>18539494</v>
          </cell>
          <cell r="S63">
            <v>18172946</v>
          </cell>
          <cell r="T63">
            <v>57740445</v>
          </cell>
        </row>
        <row r="123">
          <cell r="O123">
            <v>409200</v>
          </cell>
          <cell r="P123">
            <v>275300</v>
          </cell>
          <cell r="Q123">
            <v>208700</v>
          </cell>
          <cell r="R123">
            <v>122800</v>
          </cell>
          <cell r="S123">
            <v>115600</v>
          </cell>
          <cell r="T123">
            <v>264635</v>
          </cell>
        </row>
        <row r="193">
          <cell r="O193">
            <v>7962481</v>
          </cell>
          <cell r="P193">
            <v>6004474</v>
          </cell>
          <cell r="Q193">
            <v>9701816</v>
          </cell>
          <cell r="R193">
            <v>11517886</v>
          </cell>
          <cell r="S193">
            <v>10445555</v>
          </cell>
          <cell r="V193">
            <v>0</v>
          </cell>
          <cell r="W193">
            <v>0</v>
          </cell>
        </row>
        <row r="204">
          <cell r="E204">
            <v>913010</v>
          </cell>
          <cell r="O204">
            <v>698672</v>
          </cell>
          <cell r="P204">
            <v>1053837</v>
          </cell>
          <cell r="Q204">
            <v>4189846</v>
          </cell>
          <cell r="R204">
            <v>22658717</v>
          </cell>
          <cell r="S204">
            <v>5367490</v>
          </cell>
          <cell r="T204">
            <v>21832237</v>
          </cell>
          <cell r="W204">
            <v>0</v>
          </cell>
        </row>
        <row r="209">
          <cell r="E209">
            <v>815213</v>
          </cell>
          <cell r="O209">
            <v>0</v>
          </cell>
          <cell r="P209">
            <v>0</v>
          </cell>
          <cell r="Q209">
            <v>2178856</v>
          </cell>
          <cell r="R209">
            <v>5745977</v>
          </cell>
          <cell r="S209">
            <v>230358</v>
          </cell>
          <cell r="T209">
            <v>9096083</v>
          </cell>
          <cell r="V209">
            <v>0</v>
          </cell>
          <cell r="W209">
            <v>0</v>
          </cell>
        </row>
        <row r="271">
          <cell r="E271">
            <v>646600</v>
          </cell>
          <cell r="O271">
            <v>0</v>
          </cell>
          <cell r="P271">
            <v>2182342</v>
          </cell>
          <cell r="Q271">
            <v>225090</v>
          </cell>
          <cell r="R271">
            <v>0</v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49DE-09B9-42AA-B659-43D792524CCC}">
  <sheetPr>
    <pageSetUpPr fitToPage="1"/>
  </sheetPr>
  <dimension ref="A1:AB56"/>
  <sheetViews>
    <sheetView workbookViewId="0"/>
  </sheetViews>
  <sheetFormatPr defaultRowHeight="12.75" x14ac:dyDescent="0.2"/>
  <cols>
    <col min="1" max="1" width="30.85546875" customWidth="1"/>
    <col min="2" max="2" width="12.5703125" bestFit="1" customWidth="1"/>
    <col min="3" max="3" width="11.140625" bestFit="1" customWidth="1"/>
    <col min="4" max="5" width="12.5703125" bestFit="1" customWidth="1"/>
    <col min="6" max="6" width="11.5703125" bestFit="1" customWidth="1"/>
    <col min="7" max="8" width="12.5703125" bestFit="1" customWidth="1"/>
    <col min="9" max="9" width="11.140625" bestFit="1" customWidth="1"/>
    <col min="10" max="11" width="12.5703125" bestFit="1" customWidth="1"/>
    <col min="12" max="12" width="11.140625" bestFit="1" customWidth="1"/>
    <col min="13" max="13" width="12.5703125" bestFit="1" customWidth="1"/>
    <col min="14" max="14" width="12.42578125" bestFit="1" customWidth="1"/>
    <col min="15" max="15" width="11.7109375" bestFit="1" customWidth="1"/>
    <col min="16" max="16" width="12.5703125" bestFit="1" customWidth="1"/>
    <col min="17" max="17" width="12.28515625" bestFit="1" customWidth="1"/>
    <col min="18" max="18" width="11.140625" bestFit="1" customWidth="1"/>
    <col min="19" max="19" width="12.5703125" bestFit="1" customWidth="1"/>
    <col min="20" max="20" width="12.28515625" bestFit="1" customWidth="1"/>
    <col min="21" max="21" width="11.140625" bestFit="1" customWidth="1"/>
    <col min="22" max="23" width="12.5703125" bestFit="1" customWidth="1"/>
    <col min="24" max="24" width="11.140625" bestFit="1" customWidth="1"/>
    <col min="25" max="25" width="12.5703125" bestFit="1" customWidth="1"/>
    <col min="26" max="26" width="10.85546875" customWidth="1"/>
    <col min="27" max="28" width="11" customWidth="1"/>
  </cols>
  <sheetData>
    <row r="1" spans="1:28" x14ac:dyDescent="0.2">
      <c r="A1" s="2393" t="s">
        <v>1939</v>
      </c>
      <c r="B1" s="2393"/>
      <c r="C1" s="2393"/>
      <c r="D1" s="2393"/>
      <c r="E1" s="2393"/>
      <c r="F1" s="2393"/>
      <c r="G1" s="2393"/>
      <c r="H1" s="2393"/>
      <c r="I1" s="2393"/>
      <c r="J1" s="2393"/>
      <c r="K1" s="2393"/>
      <c r="L1" s="2393"/>
      <c r="M1" s="2393"/>
      <c r="N1" s="2393"/>
      <c r="O1" s="2393"/>
      <c r="P1" s="2393"/>
      <c r="Q1" s="2393"/>
      <c r="R1" s="2393"/>
      <c r="S1" s="2393"/>
      <c r="T1" s="2393"/>
      <c r="U1" s="2393"/>
      <c r="V1" s="2393"/>
      <c r="W1" s="2393"/>
      <c r="X1" s="2393"/>
      <c r="Y1" s="2393"/>
      <c r="Z1" s="2393"/>
      <c r="AA1" s="2393"/>
      <c r="AB1" s="2393"/>
    </row>
    <row r="2" spans="1:28" ht="15" x14ac:dyDescent="0.25">
      <c r="A2" s="3709"/>
      <c r="B2" s="3709"/>
      <c r="C2" s="2381"/>
      <c r="D2" s="2381"/>
      <c r="E2" s="2381"/>
      <c r="F2" s="2381"/>
      <c r="G2" s="2381"/>
      <c r="H2" s="2381"/>
      <c r="I2" s="2381"/>
      <c r="J2" s="2381"/>
      <c r="K2" s="2381"/>
      <c r="L2" s="2381"/>
      <c r="M2" s="2381"/>
      <c r="N2" s="2381"/>
      <c r="O2" s="2381"/>
      <c r="P2" s="2381"/>
      <c r="Q2" s="2381"/>
      <c r="R2" s="2381"/>
      <c r="S2" s="2381"/>
      <c r="T2" s="2381"/>
      <c r="U2" s="2381"/>
      <c r="V2" s="2381"/>
      <c r="W2" s="2381"/>
      <c r="X2" s="2381"/>
      <c r="Y2" s="2381"/>
      <c r="Z2" s="2381"/>
      <c r="AA2" s="2381"/>
      <c r="AB2" s="2381"/>
    </row>
    <row r="3" spans="1:28" ht="15" x14ac:dyDescent="0.25">
      <c r="A3" s="2396" t="s">
        <v>945</v>
      </c>
      <c r="B3" s="2396"/>
      <c r="C3" s="2396"/>
      <c r="D3" s="2396"/>
      <c r="E3" s="2381"/>
      <c r="F3" s="2381"/>
      <c r="G3" s="2381"/>
      <c r="H3" s="2381"/>
      <c r="I3" s="2381"/>
      <c r="J3" s="2381"/>
      <c r="K3" s="2381"/>
      <c r="L3" s="2381"/>
      <c r="M3" s="2381"/>
      <c r="N3" s="2381"/>
      <c r="O3" s="2381"/>
      <c r="P3" s="2381"/>
      <c r="Q3" s="2381"/>
      <c r="R3" s="2381"/>
      <c r="S3" s="2381"/>
      <c r="T3" s="2381"/>
      <c r="U3" s="2381"/>
      <c r="V3" s="2381"/>
      <c r="W3" s="2381"/>
      <c r="X3" s="2381"/>
      <c r="Y3" s="2381"/>
      <c r="Z3" s="2381"/>
      <c r="AA3" s="2381"/>
      <c r="AB3" s="2381"/>
    </row>
    <row r="4" spans="1:28" ht="15" x14ac:dyDescent="0.25">
      <c r="A4" s="2396"/>
      <c r="B4" s="2396"/>
      <c r="C4" s="2396"/>
      <c r="D4" s="2396"/>
      <c r="E4" s="2381"/>
      <c r="F4" s="2381"/>
      <c r="G4" s="2381"/>
      <c r="H4" s="2381"/>
      <c r="I4" s="2381"/>
      <c r="J4" s="2381"/>
      <c r="K4" s="2381"/>
      <c r="L4" s="2381"/>
      <c r="M4" s="2381"/>
      <c r="N4" s="2381"/>
      <c r="O4" s="2381"/>
      <c r="P4" s="2381"/>
      <c r="Q4" s="2381"/>
      <c r="R4" s="2381"/>
      <c r="S4" s="2381"/>
      <c r="T4" s="2381"/>
      <c r="U4" s="2381"/>
      <c r="V4" s="2381"/>
      <c r="W4" s="2381"/>
      <c r="X4" s="2381"/>
      <c r="Y4" s="2381"/>
      <c r="Z4" s="2381"/>
      <c r="AA4" s="2381"/>
      <c r="AB4" s="2381"/>
    </row>
    <row r="5" spans="1:28" ht="15" x14ac:dyDescent="0.25">
      <c r="A5" s="2494"/>
      <c r="B5" s="2494"/>
      <c r="C5" s="2494"/>
      <c r="D5" s="2494"/>
      <c r="E5" s="2494"/>
      <c r="F5" s="2494"/>
      <c r="G5" s="2494"/>
      <c r="H5" s="2494"/>
      <c r="I5" s="2494"/>
      <c r="J5" s="2494"/>
      <c r="K5" s="2494"/>
      <c r="L5" s="2494"/>
      <c r="M5" s="2494"/>
      <c r="N5" s="2494"/>
      <c r="O5" s="2494"/>
      <c r="P5" s="2494"/>
      <c r="Q5" s="2494"/>
      <c r="R5" s="2494"/>
      <c r="S5" s="2494"/>
      <c r="T5" s="2494"/>
      <c r="U5" s="2494"/>
      <c r="V5" s="2494"/>
      <c r="W5" s="2494"/>
      <c r="X5" s="2494"/>
      <c r="Y5" s="2494" t="s">
        <v>1877</v>
      </c>
      <c r="Z5" s="2494"/>
      <c r="AA5" s="2494"/>
      <c r="AB5" s="2494"/>
    </row>
    <row r="6" spans="1:28" ht="15.75" thickBot="1" x14ac:dyDescent="0.3">
      <c r="A6" s="2396" t="s">
        <v>1877</v>
      </c>
      <c r="B6" s="2395"/>
      <c r="C6" s="2381"/>
      <c r="D6" s="2381"/>
      <c r="E6" s="2395"/>
      <c r="F6" s="2381"/>
      <c r="G6" s="2417"/>
      <c r="H6" s="2395"/>
      <c r="I6" s="2381"/>
      <c r="J6" s="2417"/>
      <c r="K6" s="2395"/>
      <c r="L6" s="2381"/>
      <c r="M6" s="2417"/>
      <c r="N6" s="2395"/>
      <c r="O6" s="2381"/>
      <c r="P6" s="2417"/>
      <c r="Q6" s="2395"/>
      <c r="R6" s="2381"/>
      <c r="S6" s="2417" t="s">
        <v>269</v>
      </c>
      <c r="T6" s="2417"/>
      <c r="U6" s="2417"/>
      <c r="V6" s="2417"/>
      <c r="W6" s="2395"/>
      <c r="X6" s="2381"/>
      <c r="Y6" s="2417" t="s">
        <v>269</v>
      </c>
      <c r="Z6" s="2395"/>
      <c r="AA6" s="2381"/>
      <c r="AB6" s="2417" t="s">
        <v>1786</v>
      </c>
    </row>
    <row r="7" spans="1:28" s="2387" customFormat="1" ht="15.75" thickBot="1" x14ac:dyDescent="0.25">
      <c r="A7" s="3407"/>
      <c r="B7" s="3710" t="s">
        <v>633</v>
      </c>
      <c r="C7" s="3711"/>
      <c r="D7" s="3712"/>
      <c r="E7" s="3710" t="s">
        <v>634</v>
      </c>
      <c r="F7" s="3711"/>
      <c r="G7" s="3712"/>
      <c r="H7" s="3710" t="s">
        <v>724</v>
      </c>
      <c r="I7" s="3711"/>
      <c r="J7" s="3712"/>
      <c r="K7" s="3710" t="s">
        <v>821</v>
      </c>
      <c r="L7" s="3711"/>
      <c r="M7" s="3712"/>
      <c r="N7" s="3710" t="s">
        <v>849</v>
      </c>
      <c r="O7" s="3711"/>
      <c r="P7" s="3712"/>
      <c r="Q7" s="3710" t="s">
        <v>1849</v>
      </c>
      <c r="R7" s="3711"/>
      <c r="S7" s="3712"/>
      <c r="T7" s="3710" t="s">
        <v>1850</v>
      </c>
      <c r="U7" s="3711"/>
      <c r="V7" s="3712"/>
      <c r="W7" s="3710" t="s">
        <v>1784</v>
      </c>
      <c r="X7" s="3711"/>
      <c r="Y7" s="3711"/>
      <c r="Z7" s="3711"/>
      <c r="AA7" s="3711"/>
      <c r="AB7" s="3712"/>
    </row>
    <row r="8" spans="1:28" s="2387" customFormat="1" ht="45.75" thickBot="1" x14ac:dyDescent="0.25">
      <c r="A8" s="2713" t="s">
        <v>92</v>
      </c>
      <c r="B8" s="3408" t="s">
        <v>591</v>
      </c>
      <c r="C8" s="3409" t="s">
        <v>943</v>
      </c>
      <c r="D8" s="2495" t="s">
        <v>96</v>
      </c>
      <c r="E8" s="3408" t="s">
        <v>591</v>
      </c>
      <c r="F8" s="3409" t="s">
        <v>943</v>
      </c>
      <c r="G8" s="2495" t="s">
        <v>96</v>
      </c>
      <c r="H8" s="3408" t="s">
        <v>591</v>
      </c>
      <c r="I8" s="3409" t="s">
        <v>943</v>
      </c>
      <c r="J8" s="2495" t="s">
        <v>96</v>
      </c>
      <c r="K8" s="3408" t="s">
        <v>591</v>
      </c>
      <c r="L8" s="3409" t="s">
        <v>943</v>
      </c>
      <c r="M8" s="2495" t="s">
        <v>96</v>
      </c>
      <c r="N8" s="3408" t="s">
        <v>591</v>
      </c>
      <c r="O8" s="3409" t="s">
        <v>943</v>
      </c>
      <c r="P8" s="2495" t="s">
        <v>96</v>
      </c>
      <c r="Q8" s="3408" t="s">
        <v>591</v>
      </c>
      <c r="R8" s="3409" t="s">
        <v>943</v>
      </c>
      <c r="S8" s="2856" t="s">
        <v>96</v>
      </c>
      <c r="T8" s="3408" t="s">
        <v>591</v>
      </c>
      <c r="U8" s="3409" t="s">
        <v>943</v>
      </c>
      <c r="V8" s="2495" t="s">
        <v>96</v>
      </c>
      <c r="W8" s="3410" t="s">
        <v>591</v>
      </c>
      <c r="X8" s="3409" t="s">
        <v>943</v>
      </c>
      <c r="Y8" s="2495" t="s">
        <v>96</v>
      </c>
      <c r="Z8" s="3408" t="s">
        <v>591</v>
      </c>
      <c r="AA8" s="3411" t="s">
        <v>943</v>
      </c>
      <c r="AB8" s="3219" t="s">
        <v>96</v>
      </c>
    </row>
    <row r="9" spans="1:28" s="2387" customFormat="1" ht="30" x14ac:dyDescent="0.2">
      <c r="A9" s="2714" t="s">
        <v>533</v>
      </c>
      <c r="B9" s="2731">
        <v>501952879</v>
      </c>
      <c r="C9" s="2732">
        <v>0</v>
      </c>
      <c r="D9" s="2733">
        <v>501952879</v>
      </c>
      <c r="E9" s="2731">
        <v>568260744</v>
      </c>
      <c r="F9" s="2732">
        <v>0</v>
      </c>
      <c r="G9" s="2733">
        <v>568260744</v>
      </c>
      <c r="H9" s="2731">
        <v>650611525</v>
      </c>
      <c r="I9" s="2732">
        <v>0</v>
      </c>
      <c r="J9" s="2733">
        <v>650611525</v>
      </c>
      <c r="K9" s="2731">
        <v>711360115</v>
      </c>
      <c r="L9" s="2732">
        <v>0</v>
      </c>
      <c r="M9" s="2733">
        <v>711360115</v>
      </c>
      <c r="N9" s="2731">
        <v>713346340</v>
      </c>
      <c r="O9" s="2732">
        <v>0</v>
      </c>
      <c r="P9" s="2733">
        <v>713346340</v>
      </c>
      <c r="Q9" s="2731">
        <v>665567247</v>
      </c>
      <c r="R9" s="2732">
        <v>0</v>
      </c>
      <c r="S9" s="2857">
        <v>665567247</v>
      </c>
      <c r="T9" s="2731">
        <v>671878739</v>
      </c>
      <c r="U9" s="2732">
        <v>0</v>
      </c>
      <c r="V9" s="2733">
        <v>671878739</v>
      </c>
      <c r="W9" s="2857">
        <v>672578739</v>
      </c>
      <c r="X9" s="2732">
        <v>0</v>
      </c>
      <c r="Y9" s="2733">
        <f>SUM(W9:X9)</f>
        <v>672578739</v>
      </c>
      <c r="Z9" s="3523">
        <f t="shared" ref="Z9:AB24" si="0">SUM(W9/T9)*100</f>
        <v>100.10418546671708</v>
      </c>
      <c r="AA9" s="3513">
        <v>0</v>
      </c>
      <c r="AB9" s="3524">
        <f>SUM(Y9/V9)*100</f>
        <v>100.10418546671708</v>
      </c>
    </row>
    <row r="10" spans="1:28" s="2387" customFormat="1" ht="15" x14ac:dyDescent="0.2">
      <c r="A10" s="2715" t="s">
        <v>532</v>
      </c>
      <c r="B10" s="2734"/>
      <c r="C10" s="2735"/>
      <c r="D10" s="2548"/>
      <c r="E10" s="2734"/>
      <c r="F10" s="2735"/>
      <c r="G10" s="2548"/>
      <c r="H10" s="2734"/>
      <c r="I10" s="2735"/>
      <c r="J10" s="2548"/>
      <c r="K10" s="2734"/>
      <c r="L10" s="2735"/>
      <c r="M10" s="2548"/>
      <c r="N10" s="2734"/>
      <c r="O10" s="2735"/>
      <c r="P10" s="2548"/>
      <c r="Q10" s="2734"/>
      <c r="R10" s="2735"/>
      <c r="S10" s="2858"/>
      <c r="T10" s="2734"/>
      <c r="U10" s="2735"/>
      <c r="V10" s="2548"/>
      <c r="W10" s="2866"/>
      <c r="X10" s="2735"/>
      <c r="Y10" s="2548">
        <f>SUM(W10:X10)</f>
        <v>0</v>
      </c>
      <c r="Z10" s="3514">
        <v>0</v>
      </c>
      <c r="AA10" s="3512">
        <v>0</v>
      </c>
      <c r="AB10" s="3515">
        <v>0</v>
      </c>
    </row>
    <row r="11" spans="1:28" s="2387" customFormat="1" ht="30" x14ac:dyDescent="0.2">
      <c r="A11" s="2736" t="s">
        <v>524</v>
      </c>
      <c r="B11" s="2737">
        <v>382056383</v>
      </c>
      <c r="C11" s="2738"/>
      <c r="D11" s="2739">
        <v>382056383</v>
      </c>
      <c r="E11" s="2737">
        <v>448364248</v>
      </c>
      <c r="F11" s="2738"/>
      <c r="G11" s="2739">
        <v>448364248</v>
      </c>
      <c r="H11" s="2737">
        <v>508502780</v>
      </c>
      <c r="I11" s="2738"/>
      <c r="J11" s="2739">
        <v>508502780</v>
      </c>
      <c r="K11" s="2737">
        <v>562999002</v>
      </c>
      <c r="L11" s="2738"/>
      <c r="M11" s="2739">
        <v>562999002</v>
      </c>
      <c r="N11" s="2737">
        <v>564985227</v>
      </c>
      <c r="O11" s="2738"/>
      <c r="P11" s="2739">
        <v>564985227</v>
      </c>
      <c r="Q11" s="2737">
        <v>573089848</v>
      </c>
      <c r="R11" s="2738"/>
      <c r="S11" s="2859">
        <v>573089848</v>
      </c>
      <c r="T11" s="2737">
        <v>573089848</v>
      </c>
      <c r="U11" s="2738"/>
      <c r="V11" s="2739">
        <v>573089848</v>
      </c>
      <c r="W11" s="2859">
        <v>573089848</v>
      </c>
      <c r="X11" s="2738"/>
      <c r="Y11" s="2548">
        <f t="shared" ref="Y11:Y19" si="1">SUM(W11:X11)</f>
        <v>573089848</v>
      </c>
      <c r="Z11" s="3514">
        <f t="shared" si="0"/>
        <v>100</v>
      </c>
      <c r="AA11" s="3512">
        <v>0</v>
      </c>
      <c r="AB11" s="3515">
        <f t="shared" ref="AB11:AB18" si="2">SUM(Y11/V11)*100</f>
        <v>100</v>
      </c>
    </row>
    <row r="12" spans="1:28" s="2387" customFormat="1" ht="30" x14ac:dyDescent="0.2">
      <c r="A12" s="2740" t="s">
        <v>103</v>
      </c>
      <c r="B12" s="2720">
        <v>119896496</v>
      </c>
      <c r="C12" s="2721"/>
      <c r="D12" s="2722">
        <v>119896496</v>
      </c>
      <c r="E12" s="2720">
        <v>119896496</v>
      </c>
      <c r="F12" s="2721"/>
      <c r="G12" s="2722">
        <v>119896496</v>
      </c>
      <c r="H12" s="2720">
        <v>142108745</v>
      </c>
      <c r="I12" s="2721"/>
      <c r="J12" s="2722">
        <v>142108745</v>
      </c>
      <c r="K12" s="2720">
        <v>148361113</v>
      </c>
      <c r="L12" s="2721"/>
      <c r="M12" s="2722">
        <v>148361113</v>
      </c>
      <c r="N12" s="2720">
        <v>148361113</v>
      </c>
      <c r="O12" s="2721"/>
      <c r="P12" s="2722">
        <v>148361113</v>
      </c>
      <c r="Q12" s="2720">
        <v>92477399</v>
      </c>
      <c r="R12" s="2721"/>
      <c r="S12" s="2860">
        <v>92477399</v>
      </c>
      <c r="T12" s="2720">
        <v>98788891</v>
      </c>
      <c r="U12" s="2721"/>
      <c r="V12" s="2722">
        <v>98788891</v>
      </c>
      <c r="W12" s="2860">
        <v>99488891</v>
      </c>
      <c r="X12" s="2721"/>
      <c r="Y12" s="2548">
        <f t="shared" si="1"/>
        <v>99488891</v>
      </c>
      <c r="Z12" s="3514">
        <f t="shared" si="0"/>
        <v>100.70858169670109</v>
      </c>
      <c r="AA12" s="3512">
        <v>0</v>
      </c>
      <c r="AB12" s="3515">
        <f t="shared" si="2"/>
        <v>100.70858169670109</v>
      </c>
    </row>
    <row r="13" spans="1:28" s="2387" customFormat="1" ht="30" x14ac:dyDescent="0.2">
      <c r="A13" s="2741" t="s">
        <v>526</v>
      </c>
      <c r="B13" s="2728"/>
      <c r="C13" s="2729">
        <v>133840000</v>
      </c>
      <c r="D13" s="2730">
        <v>133840000</v>
      </c>
      <c r="E13" s="2728"/>
      <c r="F13" s="2729">
        <v>218840000</v>
      </c>
      <c r="G13" s="2730">
        <v>218840000</v>
      </c>
      <c r="H13" s="2728"/>
      <c r="I13" s="2729">
        <v>226313806</v>
      </c>
      <c r="J13" s="2730">
        <v>226313806</v>
      </c>
      <c r="K13" s="2728"/>
      <c r="L13" s="2729">
        <v>426053806</v>
      </c>
      <c r="M13" s="2730">
        <v>426053806</v>
      </c>
      <c r="N13" s="2728"/>
      <c r="O13" s="2729">
        <v>446309351</v>
      </c>
      <c r="P13" s="2730">
        <v>446309351</v>
      </c>
      <c r="Q13" s="2728"/>
      <c r="R13" s="2729">
        <v>453266115</v>
      </c>
      <c r="S13" s="2861">
        <v>453266115</v>
      </c>
      <c r="T13" s="2728"/>
      <c r="U13" s="2729">
        <v>446954623</v>
      </c>
      <c r="V13" s="2730">
        <v>446954623</v>
      </c>
      <c r="W13" s="2861"/>
      <c r="X13" s="2729">
        <v>446954623</v>
      </c>
      <c r="Y13" s="3627">
        <f t="shared" si="1"/>
        <v>446954623</v>
      </c>
      <c r="Z13" s="3519">
        <v>0</v>
      </c>
      <c r="AA13" s="3470">
        <f t="shared" si="0"/>
        <v>100</v>
      </c>
      <c r="AB13" s="3520">
        <f t="shared" si="2"/>
        <v>100</v>
      </c>
    </row>
    <row r="14" spans="1:28" s="2387" customFormat="1" ht="15" x14ac:dyDescent="0.2">
      <c r="A14" s="2741" t="s">
        <v>527</v>
      </c>
      <c r="B14" s="2728">
        <v>236155000</v>
      </c>
      <c r="C14" s="2729"/>
      <c r="D14" s="2730">
        <v>236155000</v>
      </c>
      <c r="E14" s="2728">
        <v>236155000</v>
      </c>
      <c r="F14" s="2729"/>
      <c r="G14" s="2730">
        <v>236155000</v>
      </c>
      <c r="H14" s="2728">
        <v>236155000</v>
      </c>
      <c r="I14" s="2729"/>
      <c r="J14" s="2730">
        <v>236155000</v>
      </c>
      <c r="K14" s="2728">
        <v>236155000</v>
      </c>
      <c r="L14" s="2729"/>
      <c r="M14" s="2730">
        <v>236155000</v>
      </c>
      <c r="N14" s="2728">
        <v>236155000</v>
      </c>
      <c r="O14" s="2729"/>
      <c r="P14" s="2730">
        <v>236155000</v>
      </c>
      <c r="Q14" s="2728">
        <v>275791697</v>
      </c>
      <c r="R14" s="2729"/>
      <c r="S14" s="2861">
        <v>275791697</v>
      </c>
      <c r="T14" s="2728">
        <v>275791697</v>
      </c>
      <c r="U14" s="2729"/>
      <c r="V14" s="2730">
        <v>275791697</v>
      </c>
      <c r="W14" s="2861">
        <v>275791697</v>
      </c>
      <c r="X14" s="2729"/>
      <c r="Y14" s="3627">
        <f t="shared" si="1"/>
        <v>275791697</v>
      </c>
      <c r="Z14" s="3519">
        <f>SUM(W14/T14)*100</f>
        <v>100</v>
      </c>
      <c r="AA14" s="3470">
        <v>0</v>
      </c>
      <c r="AB14" s="3520">
        <f t="shared" si="2"/>
        <v>100</v>
      </c>
    </row>
    <row r="15" spans="1:28" s="2387" customFormat="1" ht="15" x14ac:dyDescent="0.2">
      <c r="A15" s="2741" t="s">
        <v>528</v>
      </c>
      <c r="B15" s="2728">
        <v>41697401</v>
      </c>
      <c r="C15" s="2729"/>
      <c r="D15" s="2730">
        <v>41697401</v>
      </c>
      <c r="E15" s="2728">
        <v>41697401</v>
      </c>
      <c r="F15" s="2729"/>
      <c r="G15" s="2730">
        <v>41697401</v>
      </c>
      <c r="H15" s="2728">
        <v>44222401</v>
      </c>
      <c r="I15" s="2729"/>
      <c r="J15" s="2730">
        <v>44222401</v>
      </c>
      <c r="K15" s="2728">
        <v>44222401</v>
      </c>
      <c r="L15" s="2729"/>
      <c r="M15" s="2730">
        <v>44222401</v>
      </c>
      <c r="N15" s="2728">
        <v>44422401</v>
      </c>
      <c r="O15" s="2729"/>
      <c r="P15" s="2730">
        <v>44422401</v>
      </c>
      <c r="Q15" s="2728">
        <v>75834356</v>
      </c>
      <c r="R15" s="2729"/>
      <c r="S15" s="2861">
        <v>75834356</v>
      </c>
      <c r="T15" s="2728">
        <v>75834356</v>
      </c>
      <c r="U15" s="2729"/>
      <c r="V15" s="2730">
        <v>75834356</v>
      </c>
      <c r="W15" s="2861">
        <v>76011240</v>
      </c>
      <c r="X15" s="2729"/>
      <c r="Y15" s="3627">
        <f t="shared" si="1"/>
        <v>76011240</v>
      </c>
      <c r="Z15" s="3519">
        <f t="shared" si="0"/>
        <v>100.23325048082428</v>
      </c>
      <c r="AA15" s="3470">
        <v>0</v>
      </c>
      <c r="AB15" s="3520">
        <f t="shared" si="2"/>
        <v>100.23325048082428</v>
      </c>
    </row>
    <row r="16" spans="1:28" s="2387" customFormat="1" ht="15" x14ac:dyDescent="0.2">
      <c r="A16" s="3412" t="s">
        <v>529</v>
      </c>
      <c r="B16" s="2728"/>
      <c r="C16" s="2729">
        <v>0</v>
      </c>
      <c r="D16" s="2730">
        <v>0</v>
      </c>
      <c r="E16" s="2728"/>
      <c r="F16" s="2729">
        <v>10000000</v>
      </c>
      <c r="G16" s="2730">
        <v>10000000</v>
      </c>
      <c r="H16" s="2728"/>
      <c r="I16" s="2729">
        <v>10000000</v>
      </c>
      <c r="J16" s="2730">
        <v>10000000</v>
      </c>
      <c r="K16" s="2728"/>
      <c r="L16" s="2729">
        <v>10000000</v>
      </c>
      <c r="M16" s="2730">
        <v>10000000</v>
      </c>
      <c r="N16" s="2728"/>
      <c r="O16" s="2729">
        <v>10000000</v>
      </c>
      <c r="P16" s="2730">
        <v>10000000</v>
      </c>
      <c r="Q16" s="2728"/>
      <c r="R16" s="2729">
        <v>10629965</v>
      </c>
      <c r="S16" s="2861">
        <v>10629965</v>
      </c>
      <c r="T16" s="2728"/>
      <c r="U16" s="2729">
        <v>10629965</v>
      </c>
      <c r="V16" s="2730">
        <v>10629965</v>
      </c>
      <c r="W16" s="2861"/>
      <c r="X16" s="2729">
        <v>10629965</v>
      </c>
      <c r="Y16" s="3627">
        <f t="shared" si="1"/>
        <v>10629965</v>
      </c>
      <c r="Z16" s="3519">
        <v>0</v>
      </c>
      <c r="AA16" s="3470">
        <f t="shared" si="0"/>
        <v>100</v>
      </c>
      <c r="AB16" s="3520">
        <f t="shared" si="2"/>
        <v>100</v>
      </c>
    </row>
    <row r="17" spans="1:28" s="2387" customFormat="1" ht="30" x14ac:dyDescent="0.2">
      <c r="A17" s="2727" t="s">
        <v>530</v>
      </c>
      <c r="B17" s="2728">
        <v>0</v>
      </c>
      <c r="C17" s="2729"/>
      <c r="D17" s="2730">
        <v>0</v>
      </c>
      <c r="E17" s="2728">
        <v>0</v>
      </c>
      <c r="F17" s="2729"/>
      <c r="G17" s="2730">
        <v>0</v>
      </c>
      <c r="H17" s="2728">
        <v>1549498</v>
      </c>
      <c r="I17" s="2729"/>
      <c r="J17" s="2730">
        <v>1549498</v>
      </c>
      <c r="K17" s="2728">
        <v>1549498</v>
      </c>
      <c r="L17" s="2729"/>
      <c r="M17" s="2730">
        <v>1549498</v>
      </c>
      <c r="N17" s="2728">
        <v>1549498</v>
      </c>
      <c r="O17" s="2729"/>
      <c r="P17" s="2730">
        <v>1549498</v>
      </c>
      <c r="Q17" s="2728">
        <v>2989498</v>
      </c>
      <c r="R17" s="2729"/>
      <c r="S17" s="2861">
        <v>2989498</v>
      </c>
      <c r="T17" s="2728">
        <v>2989498</v>
      </c>
      <c r="U17" s="2729"/>
      <c r="V17" s="2730">
        <v>2989498</v>
      </c>
      <c r="W17" s="2861">
        <v>2989498</v>
      </c>
      <c r="X17" s="2729"/>
      <c r="Y17" s="3627">
        <f t="shared" si="1"/>
        <v>2989498</v>
      </c>
      <c r="Z17" s="3519">
        <f>SUM(W17/T17)*100</f>
        <v>100</v>
      </c>
      <c r="AA17" s="3470">
        <v>0</v>
      </c>
      <c r="AB17" s="3520">
        <f t="shared" si="2"/>
        <v>100</v>
      </c>
    </row>
    <row r="18" spans="1:28" s="2387" customFormat="1" ht="30" x14ac:dyDescent="0.2">
      <c r="A18" s="2727" t="s">
        <v>531</v>
      </c>
      <c r="B18" s="2728"/>
      <c r="C18" s="2729"/>
      <c r="D18" s="2730">
        <v>0</v>
      </c>
      <c r="E18" s="2728"/>
      <c r="F18" s="2729"/>
      <c r="G18" s="2730">
        <v>0</v>
      </c>
      <c r="H18" s="2728"/>
      <c r="I18" s="2729"/>
      <c r="J18" s="2730">
        <v>0</v>
      </c>
      <c r="K18" s="2728"/>
      <c r="L18" s="2729"/>
      <c r="M18" s="2730">
        <v>0</v>
      </c>
      <c r="N18" s="2728"/>
      <c r="O18" s="2729"/>
      <c r="P18" s="2730">
        <v>0</v>
      </c>
      <c r="Q18" s="2728"/>
      <c r="R18" s="2729">
        <v>2180405</v>
      </c>
      <c r="S18" s="2861">
        <v>2180405</v>
      </c>
      <c r="T18" s="2728"/>
      <c r="U18" s="2729">
        <v>2180405</v>
      </c>
      <c r="V18" s="2730">
        <v>2180405</v>
      </c>
      <c r="W18" s="2861"/>
      <c r="X18" s="2729">
        <v>2180405</v>
      </c>
      <c r="Y18" s="3627">
        <f t="shared" si="1"/>
        <v>2180405</v>
      </c>
      <c r="Z18" s="3519">
        <v>0</v>
      </c>
      <c r="AA18" s="3470">
        <f t="shared" si="0"/>
        <v>100</v>
      </c>
      <c r="AB18" s="3520">
        <f t="shared" si="2"/>
        <v>100</v>
      </c>
    </row>
    <row r="19" spans="1:28" s="2387" customFormat="1" ht="30.75" thickBot="1" x14ac:dyDescent="0.25">
      <c r="A19" s="3413" t="s">
        <v>552</v>
      </c>
      <c r="B19" s="3414">
        <v>94819770</v>
      </c>
      <c r="C19" s="3415">
        <v>-94819770</v>
      </c>
      <c r="D19" s="3416">
        <v>0</v>
      </c>
      <c r="E19" s="3414">
        <v>104627128</v>
      </c>
      <c r="F19" s="3415">
        <v>-104627128</v>
      </c>
      <c r="G19" s="3416">
        <v>0</v>
      </c>
      <c r="H19" s="3414">
        <v>78443526</v>
      </c>
      <c r="I19" s="3415">
        <v>-78443526</v>
      </c>
      <c r="J19" s="3416">
        <v>0</v>
      </c>
      <c r="K19" s="3414">
        <v>95443526</v>
      </c>
      <c r="L19" s="3415">
        <v>-95443526</v>
      </c>
      <c r="M19" s="3416">
        <v>0</v>
      </c>
      <c r="N19" s="3414">
        <v>104904985</v>
      </c>
      <c r="O19" s="3415">
        <v>-104904985</v>
      </c>
      <c r="P19" s="3416">
        <v>0</v>
      </c>
      <c r="Q19" s="3414">
        <v>-53079946</v>
      </c>
      <c r="R19" s="3415">
        <v>53079946</v>
      </c>
      <c r="S19" s="3417">
        <v>0</v>
      </c>
      <c r="T19" s="3414">
        <v>-59391438</v>
      </c>
      <c r="U19" s="3415">
        <v>59391438</v>
      </c>
      <c r="V19" s="3416">
        <v>0</v>
      </c>
      <c r="W19" s="3418"/>
      <c r="X19" s="3415"/>
      <c r="Y19" s="3627">
        <f t="shared" si="1"/>
        <v>0</v>
      </c>
      <c r="Z19" s="3521">
        <f t="shared" si="0"/>
        <v>0</v>
      </c>
      <c r="AA19" s="3471">
        <f t="shared" si="0"/>
        <v>0</v>
      </c>
      <c r="AB19" s="3522">
        <v>0</v>
      </c>
    </row>
    <row r="20" spans="1:28" s="2387" customFormat="1" ht="45.75" thickBot="1" x14ac:dyDescent="0.25">
      <c r="A20" s="2869" t="s">
        <v>550</v>
      </c>
      <c r="B20" s="3419">
        <v>874625050</v>
      </c>
      <c r="C20" s="3420">
        <v>39020230</v>
      </c>
      <c r="D20" s="3421">
        <v>913645280</v>
      </c>
      <c r="E20" s="3419">
        <v>950740273</v>
      </c>
      <c r="F20" s="3420">
        <v>124212872</v>
      </c>
      <c r="G20" s="3421">
        <v>1074953145</v>
      </c>
      <c r="H20" s="3419">
        <v>1010981950</v>
      </c>
      <c r="I20" s="3420">
        <v>157870280</v>
      </c>
      <c r="J20" s="3421">
        <v>1168852230</v>
      </c>
      <c r="K20" s="3419">
        <v>1088730540</v>
      </c>
      <c r="L20" s="3420">
        <v>340610280</v>
      </c>
      <c r="M20" s="3421">
        <v>1429340820</v>
      </c>
      <c r="N20" s="3419">
        <v>1100378224</v>
      </c>
      <c r="O20" s="3420">
        <v>351404366</v>
      </c>
      <c r="P20" s="3421">
        <v>1451782590</v>
      </c>
      <c r="Q20" s="3419">
        <v>967102852</v>
      </c>
      <c r="R20" s="3420">
        <v>519156431</v>
      </c>
      <c r="S20" s="3422">
        <v>1486259283</v>
      </c>
      <c r="T20" s="3419">
        <v>967102852</v>
      </c>
      <c r="U20" s="3420">
        <v>519156431</v>
      </c>
      <c r="V20" s="3421">
        <v>1486259283</v>
      </c>
      <c r="W20" s="3422">
        <v>1027371174</v>
      </c>
      <c r="X20" s="3420">
        <v>459764993</v>
      </c>
      <c r="Y20" s="3421">
        <v>1487136167</v>
      </c>
      <c r="Z20" s="3616">
        <f>SUM(W20/T20)*100</f>
        <v>106.23184202955902</v>
      </c>
      <c r="AA20" s="3617">
        <f t="shared" si="0"/>
        <v>88.560011115416586</v>
      </c>
      <c r="AB20" s="3618">
        <f t="shared" si="0"/>
        <v>100.05899939600242</v>
      </c>
    </row>
    <row r="21" spans="1:28" s="2387" customFormat="1" ht="30" x14ac:dyDescent="0.2">
      <c r="A21" s="2736" t="s">
        <v>537</v>
      </c>
      <c r="B21" s="3423"/>
      <c r="C21" s="3424"/>
      <c r="D21" s="3425">
        <v>0</v>
      </c>
      <c r="E21" s="3423"/>
      <c r="F21" s="3424"/>
      <c r="G21" s="3425">
        <v>0</v>
      </c>
      <c r="H21" s="3423"/>
      <c r="I21" s="3424"/>
      <c r="J21" s="3425">
        <v>0</v>
      </c>
      <c r="K21" s="3423"/>
      <c r="L21" s="3424"/>
      <c r="M21" s="3425">
        <v>0</v>
      </c>
      <c r="N21" s="3423"/>
      <c r="O21" s="3424"/>
      <c r="P21" s="3425">
        <v>0</v>
      </c>
      <c r="Q21" s="3423"/>
      <c r="R21" s="3424"/>
      <c r="S21" s="3426">
        <v>0</v>
      </c>
      <c r="T21" s="3423"/>
      <c r="U21" s="3424"/>
      <c r="V21" s="3425">
        <v>0</v>
      </c>
      <c r="W21" s="3426"/>
      <c r="X21" s="3424"/>
      <c r="Y21" s="3425">
        <v>0</v>
      </c>
      <c r="Z21" s="3523">
        <v>0</v>
      </c>
      <c r="AA21" s="3513">
        <v>0</v>
      </c>
      <c r="AB21" s="3524">
        <v>0</v>
      </c>
    </row>
    <row r="22" spans="1:28" s="2387" customFormat="1" ht="15" x14ac:dyDescent="0.2">
      <c r="A22" s="2719" t="s">
        <v>535</v>
      </c>
      <c r="B22" s="2720"/>
      <c r="C22" s="2721">
        <v>175064500</v>
      </c>
      <c r="D22" s="2722">
        <v>175064500</v>
      </c>
      <c r="E22" s="2720"/>
      <c r="F22" s="2721">
        <v>175064500</v>
      </c>
      <c r="G22" s="2722">
        <v>175064500</v>
      </c>
      <c r="H22" s="2720"/>
      <c r="I22" s="2721">
        <v>175064500</v>
      </c>
      <c r="J22" s="2722">
        <v>175064500</v>
      </c>
      <c r="K22" s="2720"/>
      <c r="L22" s="2721">
        <v>175064500</v>
      </c>
      <c r="M22" s="2722">
        <v>175064500</v>
      </c>
      <c r="N22" s="2720"/>
      <c r="O22" s="2721">
        <v>175064500</v>
      </c>
      <c r="P22" s="2722">
        <v>175064500</v>
      </c>
      <c r="Q22" s="2720"/>
      <c r="R22" s="2721">
        <v>175064500</v>
      </c>
      <c r="S22" s="2860">
        <v>175064500</v>
      </c>
      <c r="T22" s="2720"/>
      <c r="U22" s="2721">
        <v>175064500</v>
      </c>
      <c r="V22" s="2722">
        <v>175064500</v>
      </c>
      <c r="W22" s="2860"/>
      <c r="X22" s="3660">
        <v>0</v>
      </c>
      <c r="Y22" s="2722">
        <f>SUM(W22:X22)</f>
        <v>0</v>
      </c>
      <c r="Z22" s="3514">
        <v>0</v>
      </c>
      <c r="AA22" s="3512">
        <f t="shared" si="0"/>
        <v>0</v>
      </c>
      <c r="AB22" s="3515">
        <f t="shared" si="0"/>
        <v>0</v>
      </c>
    </row>
    <row r="23" spans="1:28" s="2387" customFormat="1" ht="15" x14ac:dyDescent="0.2">
      <c r="A23" s="2719" t="s">
        <v>536</v>
      </c>
      <c r="B23" s="2720"/>
      <c r="C23" s="2721"/>
      <c r="D23" s="2722">
        <v>0</v>
      </c>
      <c r="E23" s="2720"/>
      <c r="F23" s="2721"/>
      <c r="G23" s="2722">
        <v>0</v>
      </c>
      <c r="H23" s="2720"/>
      <c r="I23" s="2721"/>
      <c r="J23" s="2722">
        <v>0</v>
      </c>
      <c r="K23" s="2720"/>
      <c r="L23" s="2721"/>
      <c r="M23" s="2722">
        <v>0</v>
      </c>
      <c r="N23" s="2720"/>
      <c r="O23" s="2721"/>
      <c r="P23" s="2722">
        <v>0</v>
      </c>
      <c r="Q23" s="2720">
        <v>17913688</v>
      </c>
      <c r="R23" s="2721"/>
      <c r="S23" s="2860">
        <v>17913688</v>
      </c>
      <c r="T23" s="2720">
        <v>17913688</v>
      </c>
      <c r="U23" s="2721"/>
      <c r="V23" s="2722">
        <v>17913688</v>
      </c>
      <c r="W23" s="2860">
        <v>17913688</v>
      </c>
      <c r="X23" s="2721"/>
      <c r="Y23" s="2722">
        <f t="shared" ref="Y23:Y24" si="3">SUM(W23:X23)</f>
        <v>17913688</v>
      </c>
      <c r="Z23" s="3514">
        <f>SUM(W23/T23)*100</f>
        <v>100</v>
      </c>
      <c r="AA23" s="3512">
        <v>0</v>
      </c>
      <c r="AB23" s="3515">
        <f t="shared" si="0"/>
        <v>100</v>
      </c>
    </row>
    <row r="24" spans="1:28" s="2387" customFormat="1" ht="30.75" thickBot="1" x14ac:dyDescent="0.25">
      <c r="A24" s="3427" t="s">
        <v>534</v>
      </c>
      <c r="B24" s="3428">
        <v>499612355</v>
      </c>
      <c r="C24" s="3406">
        <v>0</v>
      </c>
      <c r="D24" s="2726">
        <v>499612355</v>
      </c>
      <c r="E24" s="3428">
        <v>499612355</v>
      </c>
      <c r="F24" s="3406">
        <v>0</v>
      </c>
      <c r="G24" s="2726">
        <v>499612355</v>
      </c>
      <c r="H24" s="3428">
        <v>509867304</v>
      </c>
      <c r="I24" s="3406">
        <v>0</v>
      </c>
      <c r="J24" s="2726">
        <v>509867304</v>
      </c>
      <c r="K24" s="3428">
        <v>512534693</v>
      </c>
      <c r="L24" s="3406">
        <v>0</v>
      </c>
      <c r="M24" s="2726">
        <v>512534693</v>
      </c>
      <c r="N24" s="3428">
        <v>518402815</v>
      </c>
      <c r="O24" s="3406">
        <v>0</v>
      </c>
      <c r="P24" s="2726">
        <v>518402815</v>
      </c>
      <c r="Q24" s="3428">
        <v>504665631</v>
      </c>
      <c r="R24" s="3406">
        <v>0</v>
      </c>
      <c r="S24" s="2725">
        <v>504665631</v>
      </c>
      <c r="T24" s="3428">
        <v>504665631</v>
      </c>
      <c r="U24" s="3406">
        <v>0</v>
      </c>
      <c r="V24" s="2726">
        <v>504665631</v>
      </c>
      <c r="W24" s="3429">
        <v>504665631</v>
      </c>
      <c r="X24" s="3406">
        <v>0</v>
      </c>
      <c r="Y24" s="2722">
        <f t="shared" si="3"/>
        <v>504665631</v>
      </c>
      <c r="Z24" s="3624">
        <f>SUM(W24/T24)*100</f>
        <v>100</v>
      </c>
      <c r="AA24" s="3615">
        <v>0</v>
      </c>
      <c r="AB24" s="3613">
        <f t="shared" si="0"/>
        <v>100</v>
      </c>
    </row>
    <row r="25" spans="1:28" s="2387" customFormat="1" ht="15.75" thickBot="1" x14ac:dyDescent="0.25">
      <c r="A25" s="3430" t="s">
        <v>525</v>
      </c>
      <c r="B25" s="3419">
        <v>499612355</v>
      </c>
      <c r="C25" s="3431">
        <v>175064500</v>
      </c>
      <c r="D25" s="3432">
        <v>674676855</v>
      </c>
      <c r="E25" s="3419">
        <v>499612355</v>
      </c>
      <c r="F25" s="3431">
        <v>175064500</v>
      </c>
      <c r="G25" s="3432">
        <v>674676855</v>
      </c>
      <c r="H25" s="3419">
        <v>509867304</v>
      </c>
      <c r="I25" s="3431">
        <v>175064500</v>
      </c>
      <c r="J25" s="3432">
        <v>684931804</v>
      </c>
      <c r="K25" s="3419">
        <v>512534693</v>
      </c>
      <c r="L25" s="3431">
        <v>175064500</v>
      </c>
      <c r="M25" s="3432">
        <v>687599193</v>
      </c>
      <c r="N25" s="3419">
        <v>518402815</v>
      </c>
      <c r="O25" s="3431">
        <v>175064500</v>
      </c>
      <c r="P25" s="3432">
        <v>693467315</v>
      </c>
      <c r="Q25" s="3419">
        <v>522579319</v>
      </c>
      <c r="R25" s="3431">
        <v>175064500</v>
      </c>
      <c r="S25" s="3431">
        <v>697643819</v>
      </c>
      <c r="T25" s="3419">
        <v>522579319</v>
      </c>
      <c r="U25" s="3431">
        <v>175064500</v>
      </c>
      <c r="V25" s="3432">
        <v>697643819</v>
      </c>
      <c r="W25" s="3422">
        <f>SUM(W21:W24)</f>
        <v>522579319</v>
      </c>
      <c r="X25" s="3431">
        <f>SUM(X21:X24)</f>
        <v>0</v>
      </c>
      <c r="Y25" s="3432">
        <f>SUM(W25:X25)</f>
        <v>522579319</v>
      </c>
      <c r="Z25" s="3619">
        <f>SUM(W25/T25)*100</f>
        <v>100</v>
      </c>
      <c r="AA25" s="2873">
        <f t="shared" ref="Z25:AB28" si="4">SUM(X25/U25)*100</f>
        <v>0</v>
      </c>
      <c r="AB25" s="3611">
        <f t="shared" si="4"/>
        <v>74.906321072128648</v>
      </c>
    </row>
    <row r="26" spans="1:28" s="2387" customFormat="1" ht="30.75" thickBot="1" x14ac:dyDescent="0.25">
      <c r="A26" s="2869" t="s">
        <v>551</v>
      </c>
      <c r="B26" s="3419">
        <v>1374237405</v>
      </c>
      <c r="C26" s="3420">
        <v>214084730</v>
      </c>
      <c r="D26" s="3421">
        <v>1588322135</v>
      </c>
      <c r="E26" s="3419">
        <v>1450352628</v>
      </c>
      <c r="F26" s="3420">
        <v>299277372</v>
      </c>
      <c r="G26" s="3421">
        <v>1749630000</v>
      </c>
      <c r="H26" s="3419">
        <v>1520849254</v>
      </c>
      <c r="I26" s="3420">
        <v>332934780</v>
      </c>
      <c r="J26" s="3421">
        <v>1853784034</v>
      </c>
      <c r="K26" s="3419">
        <v>1601265233</v>
      </c>
      <c r="L26" s="3420">
        <v>515674780</v>
      </c>
      <c r="M26" s="3421">
        <v>2116940013</v>
      </c>
      <c r="N26" s="3419">
        <v>1618781039</v>
      </c>
      <c r="O26" s="3420">
        <v>526468866</v>
      </c>
      <c r="P26" s="3421">
        <v>2145249905</v>
      </c>
      <c r="Q26" s="3419">
        <v>1489682171</v>
      </c>
      <c r="R26" s="3420">
        <v>694220931</v>
      </c>
      <c r="S26" s="3422">
        <v>2183903102</v>
      </c>
      <c r="T26" s="3419">
        <v>1489682171</v>
      </c>
      <c r="U26" s="3420">
        <v>694220931</v>
      </c>
      <c r="V26" s="3421">
        <v>2183903102</v>
      </c>
      <c r="W26" s="3422">
        <v>1549950493</v>
      </c>
      <c r="X26" s="3420">
        <f>SUM(X20+X25)</f>
        <v>459764993</v>
      </c>
      <c r="Y26" s="3432">
        <f>SUM(W26:X26)</f>
        <v>2009715486</v>
      </c>
      <c r="Z26" s="3620">
        <f t="shared" si="4"/>
        <v>104.04571680948177</v>
      </c>
      <c r="AA26" s="2872">
        <f t="shared" si="4"/>
        <v>66.227474924693681</v>
      </c>
      <c r="AB26" s="3621">
        <f t="shared" si="4"/>
        <v>92.024022684867262</v>
      </c>
    </row>
    <row r="27" spans="1:28" s="2387" customFormat="1" ht="15.75" thickBot="1" x14ac:dyDescent="0.25">
      <c r="A27" s="3433" t="s">
        <v>193</v>
      </c>
      <c r="B27" s="3434">
        <v>-499612355</v>
      </c>
      <c r="C27" s="3435"/>
      <c r="D27" s="3436">
        <v>-499612355</v>
      </c>
      <c r="E27" s="3434">
        <v>-499612355</v>
      </c>
      <c r="F27" s="3435"/>
      <c r="G27" s="3436">
        <v>-499612355</v>
      </c>
      <c r="H27" s="3434">
        <v>-509867304</v>
      </c>
      <c r="I27" s="3435"/>
      <c r="J27" s="3436">
        <v>-509867304</v>
      </c>
      <c r="K27" s="3434">
        <v>-512534693</v>
      </c>
      <c r="L27" s="3435"/>
      <c r="M27" s="3436">
        <v>-512534693</v>
      </c>
      <c r="N27" s="3434">
        <v>-518402815</v>
      </c>
      <c r="O27" s="3435"/>
      <c r="P27" s="3436">
        <v>-518402815</v>
      </c>
      <c r="Q27" s="3434">
        <v>-504665631</v>
      </c>
      <c r="R27" s="3435"/>
      <c r="S27" s="3437">
        <v>-504665631</v>
      </c>
      <c r="T27" s="3434">
        <v>-504665631</v>
      </c>
      <c r="U27" s="3435"/>
      <c r="V27" s="3436">
        <v>-504665631</v>
      </c>
      <c r="W27" s="3437">
        <v>-504665631</v>
      </c>
      <c r="X27" s="3435"/>
      <c r="Y27" s="3436">
        <f>SUM(W27:X27)</f>
        <v>-504665631</v>
      </c>
      <c r="Z27" s="3625">
        <f t="shared" si="4"/>
        <v>100</v>
      </c>
      <c r="AA27" s="3526">
        <v>0</v>
      </c>
      <c r="AB27" s="3626">
        <f t="shared" si="4"/>
        <v>100</v>
      </c>
    </row>
    <row r="28" spans="1:28" s="2387" customFormat="1" ht="30.75" thickBot="1" x14ac:dyDescent="0.25">
      <c r="A28" s="3438" t="s">
        <v>189</v>
      </c>
      <c r="B28" s="3439">
        <v>874625050</v>
      </c>
      <c r="C28" s="3440">
        <v>214084730</v>
      </c>
      <c r="D28" s="3441">
        <v>1088709780</v>
      </c>
      <c r="E28" s="3439">
        <v>950740273</v>
      </c>
      <c r="F28" s="3440">
        <v>299277372</v>
      </c>
      <c r="G28" s="3441">
        <v>1250017645</v>
      </c>
      <c r="H28" s="3439">
        <v>1010981950</v>
      </c>
      <c r="I28" s="3440">
        <v>332934780</v>
      </c>
      <c r="J28" s="3441">
        <v>1343916730</v>
      </c>
      <c r="K28" s="3439">
        <v>1088730540</v>
      </c>
      <c r="L28" s="3440">
        <v>515674780</v>
      </c>
      <c r="M28" s="3441">
        <v>1604405320</v>
      </c>
      <c r="N28" s="3439">
        <v>1100378224</v>
      </c>
      <c r="O28" s="3440">
        <v>526468866</v>
      </c>
      <c r="P28" s="3441">
        <v>1626847090</v>
      </c>
      <c r="Q28" s="3439">
        <v>985016540</v>
      </c>
      <c r="R28" s="3440">
        <v>694220931</v>
      </c>
      <c r="S28" s="3442">
        <v>1679237471</v>
      </c>
      <c r="T28" s="3439">
        <v>985016540</v>
      </c>
      <c r="U28" s="3440">
        <v>694220931</v>
      </c>
      <c r="V28" s="3441">
        <v>1679237471</v>
      </c>
      <c r="W28" s="3442">
        <f>SUM(W26:W27)</f>
        <v>1045284862</v>
      </c>
      <c r="X28" s="3440">
        <f>SUM(X26:X27)</f>
        <v>459764993</v>
      </c>
      <c r="Y28" s="3441">
        <f>SUM(W28:X28)</f>
        <v>1505049855</v>
      </c>
      <c r="Z28" s="3622">
        <f t="shared" si="4"/>
        <v>106.11850862930687</v>
      </c>
      <c r="AA28" s="3475">
        <f t="shared" si="4"/>
        <v>66.227474924693681</v>
      </c>
      <c r="AB28" s="3623">
        <f t="shared" si="4"/>
        <v>89.626981352657069</v>
      </c>
    </row>
    <row r="29" spans="1:28" s="625" customFormat="1" ht="15.75" thickBot="1" x14ac:dyDescent="0.25">
      <c r="A29" s="3443" t="s">
        <v>1878</v>
      </c>
      <c r="B29" s="3640"/>
      <c r="C29" s="3435"/>
      <c r="D29" s="3459"/>
      <c r="E29" s="3640"/>
      <c r="F29" s="3435"/>
      <c r="G29" s="3459"/>
      <c r="H29" s="3640"/>
      <c r="I29" s="3435"/>
      <c r="J29" s="3459"/>
      <c r="K29" s="3640"/>
      <c r="L29" s="3435"/>
      <c r="M29" s="3459"/>
      <c r="N29" s="3640"/>
      <c r="O29" s="3435"/>
      <c r="P29" s="3459"/>
      <c r="Q29" s="3640"/>
      <c r="R29" s="3435"/>
      <c r="S29" s="3459"/>
      <c r="T29" s="3640"/>
      <c r="U29" s="3435"/>
      <c r="V29" s="3459"/>
      <c r="W29" s="3640">
        <v>233310337</v>
      </c>
      <c r="X29" s="3435"/>
      <c r="Y29" s="3641">
        <f>SUM(W29:X29)</f>
        <v>233310337</v>
      </c>
      <c r="Z29" s="3525"/>
      <c r="AA29" s="3526"/>
      <c r="AB29" s="3527"/>
    </row>
    <row r="30" spans="1:28" s="2387" customFormat="1" ht="30.75" thickBot="1" x14ac:dyDescent="0.25">
      <c r="A30" s="2869" t="s">
        <v>1879</v>
      </c>
      <c r="B30" s="3419"/>
      <c r="C30" s="3420"/>
      <c r="D30" s="3421"/>
      <c r="E30" s="3419"/>
      <c r="F30" s="3420"/>
      <c r="G30" s="3421"/>
      <c r="H30" s="3419"/>
      <c r="I30" s="3420"/>
      <c r="J30" s="3421"/>
      <c r="K30" s="3419"/>
      <c r="L30" s="3420"/>
      <c r="M30" s="3421"/>
      <c r="N30" s="3419"/>
      <c r="O30" s="3420"/>
      <c r="P30" s="3421"/>
      <c r="Q30" s="3419"/>
      <c r="R30" s="3420"/>
      <c r="S30" s="3421"/>
      <c r="T30" s="3419"/>
      <c r="U30" s="3420"/>
      <c r="V30" s="3421"/>
      <c r="W30" s="3419">
        <f>SUM(W28:W29)</f>
        <v>1278595199</v>
      </c>
      <c r="X30" s="3420">
        <f>SUM(X28:X29)</f>
        <v>459764993</v>
      </c>
      <c r="Y30" s="3421">
        <f t="shared" ref="Y30" si="5">SUM(W30:X30)</f>
        <v>1738360192</v>
      </c>
      <c r="Z30" s="2380"/>
      <c r="AA30" s="2873"/>
      <c r="AB30" s="2871"/>
    </row>
    <row r="31" spans="1:28" s="3642" customFormat="1" ht="15" x14ac:dyDescent="0.2">
      <c r="A31" s="3444"/>
      <c r="B31" s="3445"/>
      <c r="C31" s="3445"/>
      <c r="D31" s="3445"/>
      <c r="E31" s="3445"/>
      <c r="F31" s="3445"/>
      <c r="G31" s="3445"/>
      <c r="H31" s="3445"/>
      <c r="I31" s="3445"/>
      <c r="J31" s="3445"/>
      <c r="K31" s="3445"/>
      <c r="L31" s="3445"/>
      <c r="M31" s="3445"/>
      <c r="N31" s="3445"/>
      <c r="O31" s="3445"/>
      <c r="P31" s="3445"/>
      <c r="Q31" s="3445"/>
      <c r="R31" s="3445"/>
      <c r="S31" s="3445"/>
      <c r="T31" s="3445"/>
      <c r="U31" s="3445"/>
      <c r="V31" s="3445"/>
      <c r="W31" s="3445"/>
      <c r="X31" s="3445"/>
      <c r="Y31" s="3445"/>
      <c r="Z31" s="2868"/>
      <c r="AA31" s="2868"/>
      <c r="AB31" s="2868"/>
    </row>
    <row r="32" spans="1:28" s="3642" customFormat="1" ht="15.75" thickBot="1" x14ac:dyDescent="0.25">
      <c r="A32" s="3444"/>
      <c r="B32" s="3445"/>
      <c r="C32" s="3445"/>
      <c r="D32" s="3447"/>
      <c r="E32" s="3445"/>
      <c r="F32" s="3445"/>
      <c r="G32" s="3447"/>
      <c r="H32" s="3445"/>
      <c r="I32" s="3445"/>
      <c r="J32" s="3447"/>
      <c r="K32" s="3445"/>
      <c r="L32" s="3445"/>
      <c r="M32" s="3447"/>
      <c r="N32" s="3445"/>
      <c r="O32" s="3445"/>
      <c r="P32" s="3447"/>
      <c r="Q32" s="3445"/>
      <c r="R32" s="3445"/>
      <c r="S32" s="3447"/>
      <c r="T32" s="3445"/>
      <c r="U32" s="3445"/>
      <c r="V32" s="3447"/>
      <c r="W32" s="3445"/>
      <c r="X32" s="3445"/>
      <c r="Y32" s="3447"/>
      <c r="Z32" s="3445"/>
      <c r="AA32" s="3445"/>
      <c r="AB32" s="3447"/>
    </row>
    <row r="33" spans="1:28" s="2387" customFormat="1" ht="15.75" thickBot="1" x14ac:dyDescent="0.25">
      <c r="A33" s="3643"/>
      <c r="B33" s="3710" t="s">
        <v>633</v>
      </c>
      <c r="C33" s="3711"/>
      <c r="D33" s="3712"/>
      <c r="E33" s="3710" t="s">
        <v>634</v>
      </c>
      <c r="F33" s="3711"/>
      <c r="G33" s="3712"/>
      <c r="H33" s="3710" t="s">
        <v>724</v>
      </c>
      <c r="I33" s="3711"/>
      <c r="J33" s="3712"/>
      <c r="K33" s="3710" t="s">
        <v>821</v>
      </c>
      <c r="L33" s="3711"/>
      <c r="M33" s="3712"/>
      <c r="N33" s="3710" t="s">
        <v>849</v>
      </c>
      <c r="O33" s="3711"/>
      <c r="P33" s="3712"/>
      <c r="Q33" s="3710" t="s">
        <v>1849</v>
      </c>
      <c r="R33" s="3711"/>
      <c r="S33" s="3711"/>
      <c r="T33" s="3710" t="s">
        <v>1850</v>
      </c>
      <c r="U33" s="3711"/>
      <c r="V33" s="3712"/>
      <c r="W33" s="3711" t="s">
        <v>1784</v>
      </c>
      <c r="X33" s="3711"/>
      <c r="Y33" s="3711"/>
      <c r="Z33" s="3711"/>
      <c r="AA33" s="3711"/>
      <c r="AB33" s="3712"/>
    </row>
    <row r="34" spans="1:28" s="2387" customFormat="1" ht="45.75" thickBot="1" x14ac:dyDescent="0.25">
      <c r="A34" s="2713" t="s">
        <v>92</v>
      </c>
      <c r="B34" s="3408" t="s">
        <v>299</v>
      </c>
      <c r="C34" s="3409" t="s">
        <v>944</v>
      </c>
      <c r="D34" s="2495" t="s">
        <v>96</v>
      </c>
      <c r="E34" s="3408" t="s">
        <v>299</v>
      </c>
      <c r="F34" s="3409" t="s">
        <v>944</v>
      </c>
      <c r="G34" s="2495" t="s">
        <v>96</v>
      </c>
      <c r="H34" s="3408" t="s">
        <v>299</v>
      </c>
      <c r="I34" s="3409" t="s">
        <v>944</v>
      </c>
      <c r="J34" s="2495" t="s">
        <v>96</v>
      </c>
      <c r="K34" s="3408" t="s">
        <v>299</v>
      </c>
      <c r="L34" s="3409" t="s">
        <v>944</v>
      </c>
      <c r="M34" s="2495" t="s">
        <v>96</v>
      </c>
      <c r="N34" s="3408" t="s">
        <v>299</v>
      </c>
      <c r="O34" s="3409" t="s">
        <v>944</v>
      </c>
      <c r="P34" s="2495" t="s">
        <v>96</v>
      </c>
      <c r="Q34" s="3408" t="s">
        <v>299</v>
      </c>
      <c r="R34" s="3409" t="s">
        <v>944</v>
      </c>
      <c r="S34" s="2856" t="s">
        <v>96</v>
      </c>
      <c r="T34" s="3408" t="s">
        <v>299</v>
      </c>
      <c r="U34" s="3409" t="s">
        <v>944</v>
      </c>
      <c r="V34" s="2495" t="s">
        <v>96</v>
      </c>
      <c r="W34" s="3410" t="s">
        <v>299</v>
      </c>
      <c r="X34" s="3409" t="s">
        <v>944</v>
      </c>
      <c r="Y34" s="2495" t="s">
        <v>96</v>
      </c>
      <c r="Z34" s="3408" t="s">
        <v>299</v>
      </c>
      <c r="AA34" s="3409" t="s">
        <v>944</v>
      </c>
      <c r="AB34" s="2495" t="s">
        <v>96</v>
      </c>
    </row>
    <row r="35" spans="1:28" s="2387" customFormat="1" ht="15" x14ac:dyDescent="0.2">
      <c r="A35" s="3448" t="s">
        <v>538</v>
      </c>
      <c r="B35" s="3423">
        <v>439463701</v>
      </c>
      <c r="C35" s="3424"/>
      <c r="D35" s="3425">
        <v>439463701</v>
      </c>
      <c r="E35" s="3423">
        <v>439463701</v>
      </c>
      <c r="F35" s="3424"/>
      <c r="G35" s="3425">
        <v>439463701</v>
      </c>
      <c r="H35" s="3423">
        <v>448907459</v>
      </c>
      <c r="I35" s="3424"/>
      <c r="J35" s="3425">
        <v>448907459</v>
      </c>
      <c r="K35" s="3423">
        <v>457805138</v>
      </c>
      <c r="L35" s="3424"/>
      <c r="M35" s="3425">
        <v>457805138</v>
      </c>
      <c r="N35" s="3423">
        <v>463523260</v>
      </c>
      <c r="O35" s="3424"/>
      <c r="P35" s="3425">
        <v>463523260</v>
      </c>
      <c r="Q35" s="3423">
        <v>445210558</v>
      </c>
      <c r="R35" s="3424"/>
      <c r="S35" s="3426">
        <v>445210558</v>
      </c>
      <c r="T35" s="3423">
        <v>445210558</v>
      </c>
      <c r="U35" s="3424"/>
      <c r="V35" s="3425">
        <v>445210558</v>
      </c>
      <c r="W35" s="3426">
        <v>445210558</v>
      </c>
      <c r="X35" s="3424"/>
      <c r="Y35" s="3425">
        <f>SUM(W35:X35)</f>
        <v>445210558</v>
      </c>
      <c r="Z35" s="3523">
        <f t="shared" ref="Z35:AA44" si="6">SUM(W35/T35)*100</f>
        <v>100</v>
      </c>
      <c r="AA35" s="3513">
        <v>0</v>
      </c>
      <c r="AB35" s="3524">
        <f t="shared" ref="AB35:AB44" si="7">SUM(Y35/V35)*100</f>
        <v>100</v>
      </c>
    </row>
    <row r="36" spans="1:28" s="2387" customFormat="1" ht="30" x14ac:dyDescent="0.2">
      <c r="A36" s="3449" t="s">
        <v>937</v>
      </c>
      <c r="B36" s="2720">
        <v>73754986</v>
      </c>
      <c r="C36" s="2721"/>
      <c r="D36" s="2722">
        <v>73754986</v>
      </c>
      <c r="E36" s="2720">
        <v>73754986</v>
      </c>
      <c r="F36" s="2721"/>
      <c r="G36" s="2722">
        <v>73754986</v>
      </c>
      <c r="H36" s="2720">
        <v>74087527</v>
      </c>
      <c r="I36" s="2721"/>
      <c r="J36" s="2722">
        <v>74087527</v>
      </c>
      <c r="K36" s="2720">
        <v>75135397</v>
      </c>
      <c r="L36" s="2721"/>
      <c r="M36" s="2722">
        <v>75135397</v>
      </c>
      <c r="N36" s="2720">
        <v>75451647</v>
      </c>
      <c r="O36" s="2721"/>
      <c r="P36" s="2722">
        <v>75451647</v>
      </c>
      <c r="Q36" s="2720">
        <v>69452557</v>
      </c>
      <c r="R36" s="2721"/>
      <c r="S36" s="2860">
        <v>69452557</v>
      </c>
      <c r="T36" s="2720">
        <v>69452557</v>
      </c>
      <c r="U36" s="2721"/>
      <c r="V36" s="2722">
        <v>69452557</v>
      </c>
      <c r="W36" s="2860">
        <v>69452557</v>
      </c>
      <c r="X36" s="2721"/>
      <c r="Y36" s="2722">
        <f>SUM(W36:X36)</f>
        <v>69452557</v>
      </c>
      <c r="Z36" s="3514">
        <f t="shared" si="6"/>
        <v>100</v>
      </c>
      <c r="AA36" s="3512">
        <v>0</v>
      </c>
      <c r="AB36" s="3515">
        <f t="shared" si="7"/>
        <v>100</v>
      </c>
    </row>
    <row r="37" spans="1:28" s="2387" customFormat="1" ht="15" x14ac:dyDescent="0.2">
      <c r="A37" s="3449" t="s">
        <v>539</v>
      </c>
      <c r="B37" s="2720">
        <v>288860612</v>
      </c>
      <c r="C37" s="2721"/>
      <c r="D37" s="2722">
        <v>288860612</v>
      </c>
      <c r="E37" s="2720">
        <v>307060612</v>
      </c>
      <c r="F37" s="2721"/>
      <c r="G37" s="2722">
        <v>307060612</v>
      </c>
      <c r="H37" s="2720">
        <v>342047870</v>
      </c>
      <c r="I37" s="2721"/>
      <c r="J37" s="2722">
        <v>342047870</v>
      </c>
      <c r="K37" s="2720">
        <v>366500238</v>
      </c>
      <c r="L37" s="2721"/>
      <c r="M37" s="2722">
        <v>366500238</v>
      </c>
      <c r="N37" s="2720">
        <v>376861697</v>
      </c>
      <c r="O37" s="2721"/>
      <c r="P37" s="2722">
        <v>376861697</v>
      </c>
      <c r="Q37" s="2720">
        <v>326136255</v>
      </c>
      <c r="R37" s="2721"/>
      <c r="S37" s="2860">
        <v>326136255</v>
      </c>
      <c r="T37" s="2720">
        <v>326136255</v>
      </c>
      <c r="U37" s="2721"/>
      <c r="V37" s="2722">
        <v>326136255</v>
      </c>
      <c r="W37" s="2860">
        <v>316768762</v>
      </c>
      <c r="X37" s="2721"/>
      <c r="Y37" s="2722">
        <f t="shared" ref="Y37:Y43" si="8">SUM(W37:X37)</f>
        <v>316768762</v>
      </c>
      <c r="Z37" s="3514">
        <f t="shared" si="6"/>
        <v>97.127736381225077</v>
      </c>
      <c r="AA37" s="3512">
        <v>0</v>
      </c>
      <c r="AB37" s="3515">
        <f t="shared" si="7"/>
        <v>97.127736381225077</v>
      </c>
    </row>
    <row r="38" spans="1:28" s="2387" customFormat="1" ht="30" x14ac:dyDescent="0.2">
      <c r="A38" s="3449" t="s">
        <v>540</v>
      </c>
      <c r="B38" s="2720">
        <v>8770000</v>
      </c>
      <c r="C38" s="2721"/>
      <c r="D38" s="2722">
        <v>8770000</v>
      </c>
      <c r="E38" s="2720">
        <v>8770000</v>
      </c>
      <c r="F38" s="2721"/>
      <c r="G38" s="2722">
        <v>8770000</v>
      </c>
      <c r="H38" s="2720">
        <v>8770000</v>
      </c>
      <c r="I38" s="2721"/>
      <c r="J38" s="2722">
        <v>8770000</v>
      </c>
      <c r="K38" s="2720">
        <v>8770000</v>
      </c>
      <c r="L38" s="2721"/>
      <c r="M38" s="2722">
        <v>8770000</v>
      </c>
      <c r="N38" s="2720">
        <v>8770000</v>
      </c>
      <c r="O38" s="2721"/>
      <c r="P38" s="2722">
        <v>8770000</v>
      </c>
      <c r="Q38" s="2720">
        <v>4803751</v>
      </c>
      <c r="R38" s="2721"/>
      <c r="S38" s="2860">
        <v>4803751</v>
      </c>
      <c r="T38" s="2720">
        <v>4803751</v>
      </c>
      <c r="U38" s="2721"/>
      <c r="V38" s="2722">
        <v>4803751</v>
      </c>
      <c r="W38" s="2860">
        <v>4803751</v>
      </c>
      <c r="X38" s="2721"/>
      <c r="Y38" s="2722">
        <f t="shared" si="8"/>
        <v>4803751</v>
      </c>
      <c r="Z38" s="3514">
        <f>SUM(W38/T38)*100</f>
        <v>100</v>
      </c>
      <c r="AA38" s="3512">
        <v>0</v>
      </c>
      <c r="AB38" s="3515">
        <f t="shared" si="7"/>
        <v>100</v>
      </c>
    </row>
    <row r="39" spans="1:28" s="2387" customFormat="1" ht="30" x14ac:dyDescent="0.2">
      <c r="A39" s="3450" t="s">
        <v>541</v>
      </c>
      <c r="B39" s="2720">
        <v>46276648</v>
      </c>
      <c r="C39" s="2721"/>
      <c r="D39" s="2722">
        <v>46276648</v>
      </c>
      <c r="E39" s="2720">
        <v>104191871</v>
      </c>
      <c r="F39" s="2721"/>
      <c r="G39" s="2722">
        <v>104191871</v>
      </c>
      <c r="H39" s="2720">
        <v>104191871</v>
      </c>
      <c r="I39" s="2721"/>
      <c r="J39" s="2722">
        <v>104191871</v>
      </c>
      <c r="K39" s="2720">
        <v>104191871</v>
      </c>
      <c r="L39" s="2721"/>
      <c r="M39" s="2722">
        <v>104191871</v>
      </c>
      <c r="N39" s="2720">
        <v>113309497</v>
      </c>
      <c r="O39" s="2721"/>
      <c r="P39" s="2722">
        <v>113309497</v>
      </c>
      <c r="Q39" s="2720">
        <v>113809695</v>
      </c>
      <c r="R39" s="2721"/>
      <c r="S39" s="2860">
        <v>113809695</v>
      </c>
      <c r="T39" s="2720">
        <v>113809695</v>
      </c>
      <c r="U39" s="2721"/>
      <c r="V39" s="2722">
        <v>113809695</v>
      </c>
      <c r="W39" s="2860">
        <v>113809695</v>
      </c>
      <c r="X39" s="2721"/>
      <c r="Y39" s="2722">
        <f t="shared" si="8"/>
        <v>113809695</v>
      </c>
      <c r="Z39" s="3514">
        <f>SUM(W39/T39)*100</f>
        <v>100</v>
      </c>
      <c r="AA39" s="3512">
        <v>0</v>
      </c>
      <c r="AB39" s="3515">
        <f t="shared" si="7"/>
        <v>100</v>
      </c>
    </row>
    <row r="40" spans="1:28" s="2387" customFormat="1" ht="15" x14ac:dyDescent="0.2">
      <c r="A40" s="3451" t="s">
        <v>542</v>
      </c>
      <c r="B40" s="2720"/>
      <c r="C40" s="2721">
        <v>10740000</v>
      </c>
      <c r="D40" s="2722">
        <v>10740000</v>
      </c>
      <c r="E40" s="2720"/>
      <c r="F40" s="2721">
        <v>25676242</v>
      </c>
      <c r="G40" s="2722">
        <v>25676242</v>
      </c>
      <c r="H40" s="2720">
        <v>15478120</v>
      </c>
      <c r="I40" s="2721">
        <v>14498041</v>
      </c>
      <c r="J40" s="2722">
        <v>29976161</v>
      </c>
      <c r="K40" s="2720">
        <v>58828793</v>
      </c>
      <c r="L40" s="2721">
        <v>14498041</v>
      </c>
      <c r="M40" s="2722">
        <v>73326834</v>
      </c>
      <c r="N40" s="2720">
        <v>44963020</v>
      </c>
      <c r="O40" s="2721">
        <v>15809533</v>
      </c>
      <c r="P40" s="2722">
        <v>60772553</v>
      </c>
      <c r="Q40" s="2720">
        <v>8104621</v>
      </c>
      <c r="R40" s="2721">
        <v>10740000</v>
      </c>
      <c r="S40" s="2860">
        <v>18844621</v>
      </c>
      <c r="T40" s="2720">
        <v>8104621</v>
      </c>
      <c r="U40" s="2721">
        <v>10740000</v>
      </c>
      <c r="V40" s="2722">
        <v>18844621</v>
      </c>
      <c r="W40" s="2860"/>
      <c r="X40" s="2721"/>
      <c r="Y40" s="2722">
        <f t="shared" si="8"/>
        <v>0</v>
      </c>
      <c r="Z40" s="3514">
        <f t="shared" si="6"/>
        <v>0</v>
      </c>
      <c r="AA40" s="3512">
        <f t="shared" si="6"/>
        <v>0</v>
      </c>
      <c r="AB40" s="3515">
        <f t="shared" si="7"/>
        <v>0</v>
      </c>
    </row>
    <row r="41" spans="1:28" s="2387" customFormat="1" ht="15" x14ac:dyDescent="0.2">
      <c r="A41" s="3452" t="s">
        <v>543</v>
      </c>
      <c r="B41" s="2720"/>
      <c r="C41" s="2721">
        <v>138839430</v>
      </c>
      <c r="D41" s="2722">
        <v>138839430</v>
      </c>
      <c r="E41" s="2720"/>
      <c r="F41" s="2721">
        <v>205989430</v>
      </c>
      <c r="G41" s="2722">
        <v>205989430</v>
      </c>
      <c r="H41" s="2720"/>
      <c r="I41" s="2721">
        <v>249954437</v>
      </c>
      <c r="J41" s="2722">
        <v>249954437</v>
      </c>
      <c r="K41" s="2720"/>
      <c r="L41" s="2721">
        <v>432694437</v>
      </c>
      <c r="M41" s="2722">
        <v>432694437</v>
      </c>
      <c r="N41" s="2720"/>
      <c r="O41" s="2721">
        <v>442177031</v>
      </c>
      <c r="P41" s="2722">
        <v>442177031</v>
      </c>
      <c r="Q41" s="2720"/>
      <c r="R41" s="2721">
        <v>592886950</v>
      </c>
      <c r="S41" s="2860">
        <v>592886950</v>
      </c>
      <c r="T41" s="2720"/>
      <c r="U41" s="2721">
        <v>592886950</v>
      </c>
      <c r="V41" s="2722">
        <v>592886950</v>
      </c>
      <c r="W41" s="2860"/>
      <c r="X41" s="2721">
        <v>143601124</v>
      </c>
      <c r="Y41" s="2722">
        <f t="shared" si="8"/>
        <v>143601124</v>
      </c>
      <c r="Z41" s="3514">
        <v>0</v>
      </c>
      <c r="AA41" s="3512">
        <f>SUM(X41/U41)*100</f>
        <v>24.220658592670997</v>
      </c>
      <c r="AB41" s="3515">
        <f t="shared" si="7"/>
        <v>24.220658592670997</v>
      </c>
    </row>
    <row r="42" spans="1:28" s="2387" customFormat="1" ht="15" x14ac:dyDescent="0.2">
      <c r="A42" s="3452" t="s">
        <v>544</v>
      </c>
      <c r="B42" s="2720"/>
      <c r="C42" s="2721">
        <v>54492800</v>
      </c>
      <c r="D42" s="2722">
        <v>54492800</v>
      </c>
      <c r="E42" s="2720"/>
      <c r="F42" s="2721">
        <v>57492800</v>
      </c>
      <c r="G42" s="2722">
        <v>57492800</v>
      </c>
      <c r="H42" s="2720"/>
      <c r="I42" s="2721">
        <v>58363402</v>
      </c>
      <c r="J42" s="2722">
        <v>58363402</v>
      </c>
      <c r="K42" s="2720"/>
      <c r="L42" s="2721">
        <v>58363402</v>
      </c>
      <c r="M42" s="2722">
        <v>58363402</v>
      </c>
      <c r="N42" s="2720"/>
      <c r="O42" s="2721">
        <v>58363402</v>
      </c>
      <c r="P42" s="2722">
        <v>58363402</v>
      </c>
      <c r="Q42" s="2720"/>
      <c r="R42" s="2721">
        <v>78563402</v>
      </c>
      <c r="S42" s="2860">
        <v>78563402</v>
      </c>
      <c r="T42" s="2720"/>
      <c r="U42" s="2721">
        <v>78563402</v>
      </c>
      <c r="V42" s="2722">
        <v>78563402</v>
      </c>
      <c r="W42" s="2860"/>
      <c r="X42" s="2721">
        <v>44971459</v>
      </c>
      <c r="Y42" s="2722">
        <f t="shared" si="8"/>
        <v>44971459</v>
      </c>
      <c r="Z42" s="3514">
        <v>0</v>
      </c>
      <c r="AA42" s="3512">
        <f>SUM(X42/U42)*100</f>
        <v>57.242250023745157</v>
      </c>
      <c r="AB42" s="3515">
        <f t="shared" si="7"/>
        <v>57.242250023745157</v>
      </c>
    </row>
    <row r="43" spans="1:28" s="2387" customFormat="1" ht="30.75" thickBot="1" x14ac:dyDescent="0.25">
      <c r="A43" s="3453" t="s">
        <v>545</v>
      </c>
      <c r="B43" s="2724"/>
      <c r="C43" s="3454">
        <v>10012500</v>
      </c>
      <c r="D43" s="2722">
        <v>10012500</v>
      </c>
      <c r="E43" s="2724"/>
      <c r="F43" s="3454">
        <v>10118900</v>
      </c>
      <c r="G43" s="2722">
        <v>10118900</v>
      </c>
      <c r="H43" s="2724"/>
      <c r="I43" s="3454">
        <v>10118900</v>
      </c>
      <c r="J43" s="2722">
        <v>10118900</v>
      </c>
      <c r="K43" s="2724"/>
      <c r="L43" s="3454">
        <v>10118900</v>
      </c>
      <c r="M43" s="2722">
        <v>10118900</v>
      </c>
      <c r="N43" s="2724"/>
      <c r="O43" s="3454">
        <v>10118900</v>
      </c>
      <c r="P43" s="2722">
        <v>10118900</v>
      </c>
      <c r="Q43" s="2724"/>
      <c r="R43" s="3454">
        <v>12030579</v>
      </c>
      <c r="S43" s="2860">
        <v>12030579</v>
      </c>
      <c r="T43" s="2724"/>
      <c r="U43" s="3454">
        <v>12030579</v>
      </c>
      <c r="V43" s="2722">
        <v>12030579</v>
      </c>
      <c r="W43" s="2865"/>
      <c r="X43" s="3454">
        <v>12030579</v>
      </c>
      <c r="Y43" s="2722">
        <f t="shared" si="8"/>
        <v>12030579</v>
      </c>
      <c r="Z43" s="3516">
        <v>0</v>
      </c>
      <c r="AA43" s="3517">
        <f>SUM(X43/U43)*100</f>
        <v>100</v>
      </c>
      <c r="AB43" s="3518">
        <f t="shared" si="7"/>
        <v>100</v>
      </c>
    </row>
    <row r="44" spans="1:28" s="2387" customFormat="1" ht="45.75" thickBot="1" x14ac:dyDescent="0.25">
      <c r="A44" s="2869" t="s">
        <v>211</v>
      </c>
      <c r="B44" s="3419">
        <v>857125947</v>
      </c>
      <c r="C44" s="3420">
        <v>214084730</v>
      </c>
      <c r="D44" s="3421">
        <v>1071210677</v>
      </c>
      <c r="E44" s="3419">
        <v>933241170</v>
      </c>
      <c r="F44" s="3420">
        <v>299277372</v>
      </c>
      <c r="G44" s="3421">
        <v>1232518542</v>
      </c>
      <c r="H44" s="3419">
        <v>993482847</v>
      </c>
      <c r="I44" s="3420">
        <v>332934780</v>
      </c>
      <c r="J44" s="3421">
        <v>1326417627</v>
      </c>
      <c r="K44" s="3419">
        <v>1071231437</v>
      </c>
      <c r="L44" s="3420">
        <v>515674780</v>
      </c>
      <c r="M44" s="3421">
        <v>1586906217</v>
      </c>
      <c r="N44" s="3419">
        <v>1082879121</v>
      </c>
      <c r="O44" s="3420">
        <v>526468866</v>
      </c>
      <c r="P44" s="3421">
        <v>1609347987</v>
      </c>
      <c r="Q44" s="3419">
        <v>967517437</v>
      </c>
      <c r="R44" s="3420">
        <v>694220931</v>
      </c>
      <c r="S44" s="3422">
        <v>1661738368</v>
      </c>
      <c r="T44" s="3419">
        <v>967517437</v>
      </c>
      <c r="U44" s="3420">
        <v>694220931</v>
      </c>
      <c r="V44" s="3421">
        <v>1661738368</v>
      </c>
      <c r="W44" s="3422">
        <f>SUM(W35:W43)</f>
        <v>950045323</v>
      </c>
      <c r="X44" s="3420">
        <f>SUM(X35:X43)</f>
        <v>200603162</v>
      </c>
      <c r="Y44" s="3421">
        <f>SUM(Y35:Y43)</f>
        <v>1150648485</v>
      </c>
      <c r="Z44" s="2380">
        <f>SUM(W44/T44)*100</f>
        <v>98.194129290922533</v>
      </c>
      <c r="AA44" s="2873">
        <f t="shared" si="6"/>
        <v>28.896155826220689</v>
      </c>
      <c r="AB44" s="2871">
        <f t="shared" si="7"/>
        <v>69.243661165799125</v>
      </c>
    </row>
    <row r="45" spans="1:28" s="2387" customFormat="1" ht="30" x14ac:dyDescent="0.2">
      <c r="A45" s="2736" t="s">
        <v>548</v>
      </c>
      <c r="B45" s="2737"/>
      <c r="C45" s="2738"/>
      <c r="D45" s="2739">
        <v>0</v>
      </c>
      <c r="E45" s="2737"/>
      <c r="F45" s="2738"/>
      <c r="G45" s="2739">
        <v>0</v>
      </c>
      <c r="H45" s="2737"/>
      <c r="I45" s="2738"/>
      <c r="J45" s="2739">
        <v>0</v>
      </c>
      <c r="K45" s="2737"/>
      <c r="L45" s="2738"/>
      <c r="M45" s="2739">
        <v>0</v>
      </c>
      <c r="N45" s="2737"/>
      <c r="O45" s="2738"/>
      <c r="P45" s="2739">
        <v>0</v>
      </c>
      <c r="Q45" s="2737"/>
      <c r="R45" s="2738"/>
      <c r="S45" s="2859">
        <v>0</v>
      </c>
      <c r="T45" s="2737"/>
      <c r="U45" s="2738"/>
      <c r="V45" s="2739">
        <v>0</v>
      </c>
      <c r="W45" s="2859"/>
      <c r="X45" s="2738"/>
      <c r="Y45" s="2739">
        <v>0</v>
      </c>
      <c r="Z45" s="3523">
        <v>0</v>
      </c>
      <c r="AA45" s="3513">
        <v>0</v>
      </c>
      <c r="AB45" s="3524">
        <v>0</v>
      </c>
    </row>
    <row r="46" spans="1:28" s="2387" customFormat="1" ht="30" x14ac:dyDescent="0.2">
      <c r="A46" s="2719" t="s">
        <v>547</v>
      </c>
      <c r="B46" s="2720">
        <v>17499103</v>
      </c>
      <c r="C46" s="2721"/>
      <c r="D46" s="2722">
        <v>17499103</v>
      </c>
      <c r="E46" s="2720">
        <v>17499103</v>
      </c>
      <c r="F46" s="2721"/>
      <c r="G46" s="2722">
        <v>17499103</v>
      </c>
      <c r="H46" s="2720">
        <v>17499103</v>
      </c>
      <c r="I46" s="2721"/>
      <c r="J46" s="2722">
        <v>17499103</v>
      </c>
      <c r="K46" s="2720">
        <v>17499103</v>
      </c>
      <c r="L46" s="2721"/>
      <c r="M46" s="2722">
        <v>17499103</v>
      </c>
      <c r="N46" s="2720">
        <v>17499103</v>
      </c>
      <c r="O46" s="2721"/>
      <c r="P46" s="2722">
        <v>17499103</v>
      </c>
      <c r="Q46" s="2720">
        <v>17499103</v>
      </c>
      <c r="R46" s="2721"/>
      <c r="S46" s="2860">
        <v>17499103</v>
      </c>
      <c r="T46" s="2720">
        <v>17499103</v>
      </c>
      <c r="U46" s="2721"/>
      <c r="V46" s="2722">
        <v>17499103</v>
      </c>
      <c r="W46" s="2860">
        <v>17499103</v>
      </c>
      <c r="X46" s="2721"/>
      <c r="Y46" s="2722">
        <v>17499103</v>
      </c>
      <c r="Z46" s="3514">
        <f t="shared" ref="Z46:Z51" si="9">SUM(W46/T46)*100</f>
        <v>100</v>
      </c>
      <c r="AA46" s="3512">
        <v>0</v>
      </c>
      <c r="AB46" s="3515">
        <f t="shared" ref="AB46:AB51" si="10">SUM(Y46/V46)*100</f>
        <v>100</v>
      </c>
    </row>
    <row r="47" spans="1:28" s="2387" customFormat="1" ht="30.75" thickBot="1" x14ac:dyDescent="0.25">
      <c r="A47" s="2723" t="s">
        <v>549</v>
      </c>
      <c r="B47" s="2724">
        <v>499612355</v>
      </c>
      <c r="C47" s="2725"/>
      <c r="D47" s="2726">
        <v>499612355</v>
      </c>
      <c r="E47" s="2724">
        <v>499612355</v>
      </c>
      <c r="F47" s="2725"/>
      <c r="G47" s="2726">
        <v>499612355</v>
      </c>
      <c r="H47" s="2724">
        <v>509867304</v>
      </c>
      <c r="I47" s="2725"/>
      <c r="J47" s="2726">
        <v>509867304</v>
      </c>
      <c r="K47" s="2724">
        <v>512534693</v>
      </c>
      <c r="L47" s="2725"/>
      <c r="M47" s="2726">
        <v>512534693</v>
      </c>
      <c r="N47" s="2724">
        <v>518402815</v>
      </c>
      <c r="O47" s="2725"/>
      <c r="P47" s="2726">
        <v>518402815</v>
      </c>
      <c r="Q47" s="2724">
        <v>504665631</v>
      </c>
      <c r="R47" s="2725"/>
      <c r="S47" s="2725">
        <v>504665631</v>
      </c>
      <c r="T47" s="2724">
        <v>504665631</v>
      </c>
      <c r="U47" s="3406"/>
      <c r="V47" s="3405">
        <v>504665631</v>
      </c>
      <c r="W47" s="2865">
        <v>504665631</v>
      </c>
      <c r="X47" s="2725"/>
      <c r="Y47" s="2726">
        <v>504665631</v>
      </c>
      <c r="Z47" s="3516">
        <f t="shared" si="9"/>
        <v>100</v>
      </c>
      <c r="AA47" s="3517">
        <v>0</v>
      </c>
      <c r="AB47" s="3518">
        <f t="shared" si="10"/>
        <v>100</v>
      </c>
    </row>
    <row r="48" spans="1:28" s="2387" customFormat="1" ht="15.75" thickBot="1" x14ac:dyDescent="0.25">
      <c r="A48" s="3455" t="s">
        <v>546</v>
      </c>
      <c r="B48" s="3419">
        <v>517111458</v>
      </c>
      <c r="C48" s="3420">
        <v>0</v>
      </c>
      <c r="D48" s="3432">
        <v>517111458</v>
      </c>
      <c r="E48" s="3419">
        <v>517111458</v>
      </c>
      <c r="F48" s="3420">
        <v>0</v>
      </c>
      <c r="G48" s="3432">
        <v>517111458</v>
      </c>
      <c r="H48" s="3419">
        <v>527366407</v>
      </c>
      <c r="I48" s="3420">
        <v>0</v>
      </c>
      <c r="J48" s="3432">
        <v>527366407</v>
      </c>
      <c r="K48" s="3419">
        <v>530033796</v>
      </c>
      <c r="L48" s="3420">
        <v>0</v>
      </c>
      <c r="M48" s="3432">
        <v>530033796</v>
      </c>
      <c r="N48" s="3419">
        <v>535901918</v>
      </c>
      <c r="O48" s="3420">
        <v>0</v>
      </c>
      <c r="P48" s="3432">
        <v>535901918</v>
      </c>
      <c r="Q48" s="3419">
        <v>522164734</v>
      </c>
      <c r="R48" s="3420">
        <v>0</v>
      </c>
      <c r="S48" s="3431">
        <v>522164734</v>
      </c>
      <c r="T48" s="3419">
        <v>522164734</v>
      </c>
      <c r="U48" s="3420">
        <v>0</v>
      </c>
      <c r="V48" s="3421">
        <v>522164734</v>
      </c>
      <c r="W48" s="3422">
        <f>SUM(W45:W47)</f>
        <v>522164734</v>
      </c>
      <c r="X48" s="3420">
        <f>SUM(X45:X47)</f>
        <v>0</v>
      </c>
      <c r="Y48" s="3431">
        <f>SUM(Y45:Y47)</f>
        <v>522164734</v>
      </c>
      <c r="Z48" s="2380">
        <f t="shared" si="9"/>
        <v>100</v>
      </c>
      <c r="AA48" s="2873">
        <v>0</v>
      </c>
      <c r="AB48" s="2871">
        <f t="shared" si="10"/>
        <v>100</v>
      </c>
    </row>
    <row r="49" spans="1:28" s="2387" customFormat="1" ht="30.75" thickBot="1" x14ac:dyDescent="0.25">
      <c r="A49" s="3430" t="s">
        <v>190</v>
      </c>
      <c r="B49" s="3419">
        <v>1374237405</v>
      </c>
      <c r="C49" s="3420">
        <v>214084730</v>
      </c>
      <c r="D49" s="3446">
        <v>1588322135</v>
      </c>
      <c r="E49" s="3419">
        <v>1450352628</v>
      </c>
      <c r="F49" s="3420">
        <v>299277372</v>
      </c>
      <c r="G49" s="3446">
        <v>1749630000</v>
      </c>
      <c r="H49" s="3419">
        <v>1520849254</v>
      </c>
      <c r="I49" s="3420">
        <v>332934780</v>
      </c>
      <c r="J49" s="3446">
        <v>1853784034</v>
      </c>
      <c r="K49" s="3419">
        <v>1601265233</v>
      </c>
      <c r="L49" s="3420">
        <v>515674780</v>
      </c>
      <c r="M49" s="3446">
        <v>2116940013</v>
      </c>
      <c r="N49" s="3419">
        <v>1618781039</v>
      </c>
      <c r="O49" s="3420">
        <v>526468866</v>
      </c>
      <c r="P49" s="3446">
        <v>2145249905</v>
      </c>
      <c r="Q49" s="3419">
        <v>1489682171</v>
      </c>
      <c r="R49" s="3420">
        <v>694220931</v>
      </c>
      <c r="S49" s="3445">
        <v>2183903102</v>
      </c>
      <c r="T49" s="3419">
        <v>1489682171</v>
      </c>
      <c r="U49" s="3420">
        <v>694220931</v>
      </c>
      <c r="V49" s="3446">
        <v>2183903102</v>
      </c>
      <c r="W49" s="3422">
        <f>SUM(W44+W48)</f>
        <v>1472210057</v>
      </c>
      <c r="X49" s="3420">
        <f t="shared" ref="X49:Y49" si="11">SUM(X44+X48)</f>
        <v>200603162</v>
      </c>
      <c r="Y49" s="3422">
        <f t="shared" si="11"/>
        <v>1672813219</v>
      </c>
      <c r="Z49" s="2380">
        <f t="shared" si="9"/>
        <v>98.827124715584716</v>
      </c>
      <c r="AA49" s="2873">
        <f t="shared" ref="AA49" si="12">SUM(X49/U49)*100</f>
        <v>28.896155826220689</v>
      </c>
      <c r="AB49" s="2871">
        <f t="shared" si="10"/>
        <v>76.597410272829961</v>
      </c>
    </row>
    <row r="50" spans="1:28" s="2387" customFormat="1" ht="15.75" thickBot="1" x14ac:dyDescent="0.25">
      <c r="A50" s="3456" t="s">
        <v>271</v>
      </c>
      <c r="B50" s="3434">
        <v>-499612355</v>
      </c>
      <c r="C50" s="3457"/>
      <c r="D50" s="3458">
        <v>-499612355</v>
      </c>
      <c r="E50" s="3434">
        <v>-499612355</v>
      </c>
      <c r="F50" s="3457"/>
      <c r="G50" s="3458">
        <v>-499612355</v>
      </c>
      <c r="H50" s="3434">
        <v>-509867304</v>
      </c>
      <c r="I50" s="3457"/>
      <c r="J50" s="3458">
        <v>-509867304</v>
      </c>
      <c r="K50" s="3434">
        <v>-512534693</v>
      </c>
      <c r="L50" s="3457"/>
      <c r="M50" s="3458">
        <v>-512534693</v>
      </c>
      <c r="N50" s="3434">
        <v>-518402815</v>
      </c>
      <c r="O50" s="3457"/>
      <c r="P50" s="3458">
        <v>-518402815</v>
      </c>
      <c r="Q50" s="3434">
        <v>-504665631</v>
      </c>
      <c r="R50" s="3457"/>
      <c r="S50" s="3457">
        <v>-504665631</v>
      </c>
      <c r="T50" s="3434">
        <v>-504665631</v>
      </c>
      <c r="U50" s="3435"/>
      <c r="V50" s="3459">
        <v>-504665631</v>
      </c>
      <c r="W50" s="3437">
        <v>-504665631</v>
      </c>
      <c r="X50" s="3457"/>
      <c r="Y50" s="3457">
        <f>SUM(W50:X50)</f>
        <v>-504665631</v>
      </c>
      <c r="Z50" s="3525">
        <f t="shared" si="9"/>
        <v>100</v>
      </c>
      <c r="AA50" s="3526">
        <v>0</v>
      </c>
      <c r="AB50" s="3527">
        <f t="shared" si="10"/>
        <v>100</v>
      </c>
    </row>
    <row r="51" spans="1:28" s="2387" customFormat="1" ht="30.75" thickBot="1" x14ac:dyDescent="0.25">
      <c r="A51" s="3460" t="s">
        <v>261</v>
      </c>
      <c r="B51" s="3439">
        <v>874625050</v>
      </c>
      <c r="C51" s="3440">
        <v>214084730</v>
      </c>
      <c r="D51" s="3441">
        <v>1088709780</v>
      </c>
      <c r="E51" s="3439">
        <v>950740273</v>
      </c>
      <c r="F51" s="3440">
        <v>299277372</v>
      </c>
      <c r="G51" s="3441">
        <v>1250017645</v>
      </c>
      <c r="H51" s="3439">
        <v>1010981950</v>
      </c>
      <c r="I51" s="3440">
        <v>332934780</v>
      </c>
      <c r="J51" s="3441">
        <v>1343916730</v>
      </c>
      <c r="K51" s="3439">
        <v>1088730540</v>
      </c>
      <c r="L51" s="3440">
        <v>515674780</v>
      </c>
      <c r="M51" s="3441">
        <v>1604405320</v>
      </c>
      <c r="N51" s="3439">
        <v>1100378224</v>
      </c>
      <c r="O51" s="3440">
        <v>526468866</v>
      </c>
      <c r="P51" s="3441">
        <v>1626847090</v>
      </c>
      <c r="Q51" s="3439">
        <v>985016540</v>
      </c>
      <c r="R51" s="3440">
        <v>694220931</v>
      </c>
      <c r="S51" s="3442">
        <v>1679237471</v>
      </c>
      <c r="T51" s="3439">
        <v>985016540</v>
      </c>
      <c r="U51" s="3440">
        <v>694220931</v>
      </c>
      <c r="V51" s="3441">
        <v>1679237471</v>
      </c>
      <c r="W51" s="3442">
        <f>SUM(W49:W50)</f>
        <v>967544426</v>
      </c>
      <c r="X51" s="3440">
        <f>SUM(X49:X50)</f>
        <v>200603162</v>
      </c>
      <c r="Y51" s="3442">
        <f>SUM(Y49:Y50)</f>
        <v>1168147588</v>
      </c>
      <c r="Z51" s="2380">
        <f t="shared" si="9"/>
        <v>98.226211105043987</v>
      </c>
      <c r="AA51" s="2873">
        <f t="shared" ref="AA51" si="13">SUM(X51/U51)*100</f>
        <v>28.896155826220689</v>
      </c>
      <c r="AB51" s="2871">
        <f t="shared" si="10"/>
        <v>69.564168747637481</v>
      </c>
    </row>
    <row r="52" spans="1:28" s="2387" customFormat="1" ht="15" x14ac:dyDescent="0.2">
      <c r="A52" s="3461" t="s">
        <v>1880</v>
      </c>
      <c r="B52" s="3462"/>
      <c r="C52" s="3463"/>
      <c r="D52" s="3464"/>
      <c r="E52" s="3462"/>
      <c r="F52" s="3463"/>
      <c r="G52" s="3464"/>
      <c r="H52" s="3462"/>
      <c r="I52" s="3463"/>
      <c r="J52" s="3464"/>
      <c r="K52" s="3462"/>
      <c r="L52" s="3463"/>
      <c r="M52" s="3464"/>
      <c r="N52" s="3462"/>
      <c r="O52" s="3463"/>
      <c r="P52" s="3464"/>
      <c r="Q52" s="3462"/>
      <c r="R52" s="3463"/>
      <c r="S52" s="3464"/>
      <c r="T52" s="3462"/>
      <c r="U52" s="3463"/>
      <c r="V52" s="3464"/>
      <c r="W52" s="3439">
        <v>550176174</v>
      </c>
      <c r="X52" s="3440"/>
      <c r="Y52" s="3442">
        <v>550176174</v>
      </c>
      <c r="Z52" s="3477"/>
      <c r="AA52" s="3478"/>
      <c r="AB52" s="3476"/>
    </row>
    <row r="53" spans="1:28" s="2387" customFormat="1" ht="30.75" thickBot="1" x14ac:dyDescent="0.25">
      <c r="A53" s="3465" t="s">
        <v>1882</v>
      </c>
      <c r="B53" s="2724"/>
      <c r="C53" s="3454"/>
      <c r="D53" s="3466"/>
      <c r="E53" s="2724"/>
      <c r="F53" s="3454"/>
      <c r="G53" s="3466"/>
      <c r="H53" s="2724"/>
      <c r="I53" s="3454"/>
      <c r="J53" s="3466"/>
      <c r="K53" s="2724"/>
      <c r="L53" s="3454"/>
      <c r="M53" s="3466"/>
      <c r="N53" s="2724"/>
      <c r="O53" s="3454"/>
      <c r="P53" s="3466"/>
      <c r="Q53" s="2724"/>
      <c r="R53" s="3454"/>
      <c r="S53" s="3466"/>
      <c r="T53" s="2724"/>
      <c r="U53" s="3454"/>
      <c r="V53" s="3466"/>
      <c r="W53" s="2724">
        <v>20036430</v>
      </c>
      <c r="X53" s="3454"/>
      <c r="Y53" s="2865">
        <v>20036430</v>
      </c>
      <c r="Z53" s="3612"/>
      <c r="AA53" s="3615"/>
      <c r="AB53" s="3614"/>
    </row>
    <row r="54" spans="1:28" s="2387" customFormat="1" ht="30.75" thickBot="1" x14ac:dyDescent="0.25">
      <c r="A54" s="2869" t="s">
        <v>1881</v>
      </c>
      <c r="B54" s="3467"/>
      <c r="C54" s="3468"/>
      <c r="D54" s="3469"/>
      <c r="E54" s="3467"/>
      <c r="F54" s="3468"/>
      <c r="G54" s="3469"/>
      <c r="H54" s="3467"/>
      <c r="I54" s="3468"/>
      <c r="J54" s="3469"/>
      <c r="K54" s="3467"/>
      <c r="L54" s="3468"/>
      <c r="M54" s="3469"/>
      <c r="N54" s="3467"/>
      <c r="O54" s="3468"/>
      <c r="P54" s="3469"/>
      <c r="Q54" s="3467"/>
      <c r="R54" s="3468"/>
      <c r="S54" s="3469"/>
      <c r="T54" s="3467"/>
      <c r="U54" s="3468"/>
      <c r="V54" s="3469"/>
      <c r="W54" s="3419">
        <f>SUM(W51:W53)</f>
        <v>1537757030</v>
      </c>
      <c r="X54" s="3420">
        <f>SUM(X51:X53)</f>
        <v>200603162</v>
      </c>
      <c r="Y54" s="3422">
        <f>SUM(Y51:Y53)</f>
        <v>1738360192</v>
      </c>
      <c r="Z54" s="2380"/>
      <c r="AA54" s="2873"/>
      <c r="AB54" s="2871"/>
    </row>
    <row r="55" spans="1:28" s="2387" customFormat="1" x14ac:dyDescent="0.2"/>
    <row r="56" spans="1:28" s="2387" customFormat="1" x14ac:dyDescent="0.2"/>
  </sheetData>
  <mergeCells count="17">
    <mergeCell ref="T33:V33"/>
    <mergeCell ref="W7:AB7"/>
    <mergeCell ref="W33:AB33"/>
    <mergeCell ref="H7:J7"/>
    <mergeCell ref="H33:J33"/>
    <mergeCell ref="Q7:S7"/>
    <mergeCell ref="Q33:S33"/>
    <mergeCell ref="N7:P7"/>
    <mergeCell ref="N33:P33"/>
    <mergeCell ref="K7:M7"/>
    <mergeCell ref="K33:M33"/>
    <mergeCell ref="T7:V7"/>
    <mergeCell ref="A2:B2"/>
    <mergeCell ref="B7:D7"/>
    <mergeCell ref="B33:D33"/>
    <mergeCell ref="E7:G7"/>
    <mergeCell ref="E33:G33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1"/>
  <sheetViews>
    <sheetView zoomScaleNormal="100" workbookViewId="0">
      <selection sqref="A1:E1"/>
    </sheetView>
  </sheetViews>
  <sheetFormatPr defaultRowHeight="12.75" x14ac:dyDescent="0.2"/>
  <cols>
    <col min="1" max="1" width="6.7109375" style="560" bestFit="1" customWidth="1"/>
    <col min="2" max="2" width="36" style="87" bestFit="1" customWidth="1"/>
    <col min="3" max="3" width="19.28515625" style="87" bestFit="1" customWidth="1"/>
    <col min="4" max="4" width="15.5703125" style="87" customWidth="1"/>
    <col min="5" max="6" width="22.7109375" style="87" bestFit="1" customWidth="1"/>
  </cols>
  <sheetData>
    <row r="1" spans="1:12" ht="15.75" customHeight="1" x14ac:dyDescent="0.2">
      <c r="A1" s="3754" t="s">
        <v>1947</v>
      </c>
      <c r="B1" s="3754"/>
      <c r="C1" s="3754"/>
      <c r="D1" s="3754"/>
      <c r="E1" s="3754"/>
      <c r="F1" s="85"/>
      <c r="G1" s="85"/>
      <c r="H1" s="85"/>
      <c r="I1" s="85"/>
      <c r="J1" s="6"/>
      <c r="K1" s="6"/>
      <c r="L1" s="6"/>
    </row>
    <row r="2" spans="1:12" x14ac:dyDescent="0.2">
      <c r="B2" s="190"/>
      <c r="C2" s="190"/>
      <c r="D2" s="190"/>
      <c r="E2" s="190"/>
      <c r="F2" s="190"/>
    </row>
    <row r="3" spans="1:12" x14ac:dyDescent="0.2">
      <c r="B3" s="3814" t="s">
        <v>438</v>
      </c>
      <c r="C3" s="3814"/>
      <c r="D3" s="3814"/>
      <c r="E3" s="3814"/>
      <c r="F3" s="3814"/>
    </row>
    <row r="4" spans="1:12" x14ac:dyDescent="0.2">
      <c r="B4" s="191"/>
      <c r="C4" s="191"/>
      <c r="D4" s="191"/>
      <c r="E4" s="191"/>
      <c r="F4" s="191"/>
    </row>
    <row r="5" spans="1:12" x14ac:dyDescent="0.2">
      <c r="B5" s="191"/>
      <c r="C5" s="191"/>
      <c r="D5" s="191"/>
      <c r="E5" s="191"/>
      <c r="F5" s="191"/>
    </row>
    <row r="6" spans="1:12" ht="13.5" thickBot="1" x14ac:dyDescent="0.25">
      <c r="B6" s="3814"/>
      <c r="C6" s="3814"/>
      <c r="D6" s="3814"/>
      <c r="E6" s="3814"/>
      <c r="F6" s="3814"/>
    </row>
    <row r="7" spans="1:12" ht="26.25" thickBot="1" x14ac:dyDescent="0.25">
      <c r="A7" s="636" t="s">
        <v>602</v>
      </c>
      <c r="B7" s="194" t="s">
        <v>95</v>
      </c>
      <c r="C7" s="192" t="s">
        <v>439</v>
      </c>
      <c r="D7" s="193" t="s">
        <v>128</v>
      </c>
      <c r="E7" s="194" t="s">
        <v>440</v>
      </c>
      <c r="F7" s="195" t="s">
        <v>441</v>
      </c>
    </row>
    <row r="8" spans="1:12" s="450" customFormat="1" ht="18" customHeight="1" x14ac:dyDescent="0.2">
      <c r="A8" s="637">
        <v>1</v>
      </c>
      <c r="B8" s="643" t="s">
        <v>166</v>
      </c>
      <c r="C8" s="448">
        <v>6</v>
      </c>
      <c r="D8" s="343">
        <v>0</v>
      </c>
      <c r="E8" s="449">
        <v>6</v>
      </c>
      <c r="F8" s="630">
        <v>6</v>
      </c>
    </row>
    <row r="9" spans="1:12" s="450" customFormat="1" ht="16.5" customHeight="1" x14ac:dyDescent="0.2">
      <c r="A9" s="638">
        <v>2</v>
      </c>
      <c r="B9" s="644" t="s">
        <v>386</v>
      </c>
      <c r="C9" s="341">
        <v>19</v>
      </c>
      <c r="D9" s="197">
        <f>SUM(E9-C9)</f>
        <v>0</v>
      </c>
      <c r="E9" s="196">
        <v>19</v>
      </c>
      <c r="F9" s="631">
        <v>19</v>
      </c>
    </row>
    <row r="10" spans="1:12" s="450" customFormat="1" ht="17.25" customHeight="1" x14ac:dyDescent="0.2">
      <c r="A10" s="638">
        <v>3</v>
      </c>
      <c r="B10" s="645" t="s">
        <v>167</v>
      </c>
      <c r="C10" s="342">
        <v>17</v>
      </c>
      <c r="D10" s="197">
        <f>SUM(E10-C10)</f>
        <v>0</v>
      </c>
      <c r="E10" s="197">
        <v>17</v>
      </c>
      <c r="F10" s="632">
        <v>17</v>
      </c>
    </row>
    <row r="11" spans="1:12" s="450" customFormat="1" ht="17.25" customHeight="1" x14ac:dyDescent="0.2">
      <c r="A11" s="639">
        <v>4</v>
      </c>
      <c r="B11" s="645" t="s">
        <v>385</v>
      </c>
      <c r="C11" s="342">
        <v>11</v>
      </c>
      <c r="D11" s="197">
        <f>SUM(E11-C11)</f>
        <v>0</v>
      </c>
      <c r="E11" s="197">
        <v>11</v>
      </c>
      <c r="F11" s="632">
        <v>11</v>
      </c>
    </row>
    <row r="12" spans="1:12" s="450" customFormat="1" ht="19.5" customHeight="1" thickBot="1" x14ac:dyDescent="0.25">
      <c r="A12" s="640">
        <v>5</v>
      </c>
      <c r="B12" s="645" t="s">
        <v>387</v>
      </c>
      <c r="C12" s="342">
        <v>38</v>
      </c>
      <c r="D12" s="197">
        <f>SUM(E12-C12)</f>
        <v>0</v>
      </c>
      <c r="E12" s="197">
        <v>38</v>
      </c>
      <c r="F12" s="632">
        <v>37</v>
      </c>
    </row>
    <row r="13" spans="1:12" s="450" customFormat="1" ht="18" customHeight="1" thickBot="1" x14ac:dyDescent="0.25">
      <c r="A13" s="595"/>
      <c r="B13" s="646" t="s">
        <v>93</v>
      </c>
      <c r="C13" s="198">
        <f>SUM(C8:C12)</f>
        <v>91</v>
      </c>
      <c r="D13" s="199">
        <f>SUM(D8:D12)</f>
        <v>0</v>
      </c>
      <c r="E13" s="199">
        <f>SUM(E8:E12)</f>
        <v>91</v>
      </c>
      <c r="F13" s="633">
        <f>SUM(F8:F12)</f>
        <v>90</v>
      </c>
    </row>
    <row r="14" spans="1:12" s="453" customFormat="1" ht="17.25" customHeight="1" x14ac:dyDescent="0.2">
      <c r="A14" s="641">
        <v>1</v>
      </c>
      <c r="B14" s="647" t="s">
        <v>598</v>
      </c>
      <c r="C14" s="551">
        <v>25</v>
      </c>
      <c r="D14" s="343">
        <v>0</v>
      </c>
      <c r="E14" s="343">
        <v>25</v>
      </c>
      <c r="F14" s="634">
        <v>25</v>
      </c>
    </row>
    <row r="15" spans="1:12" s="450" customFormat="1" ht="18" customHeight="1" x14ac:dyDescent="0.2">
      <c r="A15" s="638">
        <v>1</v>
      </c>
      <c r="B15" s="648" t="s">
        <v>442</v>
      </c>
      <c r="C15" s="451">
        <v>1</v>
      </c>
      <c r="D15" s="196">
        <v>0</v>
      </c>
      <c r="E15" s="452">
        <v>1</v>
      </c>
      <c r="F15" s="635">
        <v>1</v>
      </c>
    </row>
    <row r="16" spans="1:12" s="450" customFormat="1" ht="18" customHeight="1" x14ac:dyDescent="0.2">
      <c r="A16" s="638">
        <v>1</v>
      </c>
      <c r="B16" s="648" t="s">
        <v>443</v>
      </c>
      <c r="C16" s="451">
        <v>1</v>
      </c>
      <c r="D16" s="197">
        <v>0</v>
      </c>
      <c r="E16" s="452">
        <v>1</v>
      </c>
      <c r="F16" s="635">
        <v>1</v>
      </c>
    </row>
    <row r="17" spans="1:6" s="453" customFormat="1" ht="18" customHeight="1" thickBot="1" x14ac:dyDescent="0.25">
      <c r="A17" s="642">
        <v>3</v>
      </c>
      <c r="B17" s="649" t="s">
        <v>444</v>
      </c>
      <c r="C17" s="341">
        <v>2</v>
      </c>
      <c r="D17" s="196">
        <v>0</v>
      </c>
      <c r="E17" s="196">
        <v>2</v>
      </c>
      <c r="F17" s="631">
        <v>2</v>
      </c>
    </row>
    <row r="18" spans="1:6" s="450" customFormat="1" ht="18.75" customHeight="1" thickBot="1" x14ac:dyDescent="0.25">
      <c r="A18" s="595"/>
      <c r="B18" s="646" t="s">
        <v>97</v>
      </c>
      <c r="C18" s="137">
        <f>SUM(C13:C17)</f>
        <v>120</v>
      </c>
      <c r="D18" s="199">
        <f>SUM(D13:D17)</f>
        <v>0</v>
      </c>
      <c r="E18" s="199">
        <f>SUM(E13:E17)</f>
        <v>120</v>
      </c>
      <c r="F18" s="633">
        <f>SUM(F13:F17)</f>
        <v>119</v>
      </c>
    </row>
    <row r="19" spans="1:6" x14ac:dyDescent="0.2">
      <c r="B19" s="85"/>
      <c r="C19" s="85"/>
      <c r="D19" s="85"/>
      <c r="E19" s="86"/>
      <c r="F19" s="86"/>
    </row>
    <row r="20" spans="1:6" x14ac:dyDescent="0.2">
      <c r="B20" s="86"/>
      <c r="C20" s="86"/>
      <c r="D20" s="86"/>
      <c r="E20" s="86"/>
      <c r="F20" s="86"/>
    </row>
    <row r="21" spans="1:6" ht="15" x14ac:dyDescent="0.25">
      <c r="C21" s="15"/>
    </row>
  </sheetData>
  <mergeCells count="3">
    <mergeCell ref="B6:F6"/>
    <mergeCell ref="B3:F3"/>
    <mergeCell ref="A1:E1"/>
  </mergeCells>
  <phoneticPr fontId="0" type="noConversion"/>
  <pageMargins left="1.0236220472440944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2"/>
  <sheetViews>
    <sheetView workbookViewId="0">
      <selection activeCell="B1" sqref="B1"/>
    </sheetView>
  </sheetViews>
  <sheetFormatPr defaultRowHeight="15" x14ac:dyDescent="0.25"/>
  <cols>
    <col min="1" max="1" width="3.7109375" style="19" bestFit="1" customWidth="1"/>
    <col min="2" max="2" width="31.28515625" style="15" customWidth="1"/>
    <col min="3" max="3" width="9.7109375" style="15" customWidth="1"/>
    <col min="4" max="14" width="9.7109375" customWidth="1"/>
    <col min="15" max="15" width="8.28515625" customWidth="1"/>
  </cols>
  <sheetData>
    <row r="1" spans="1:15" ht="15.75" x14ac:dyDescent="0.25">
      <c r="B1" s="136" t="s">
        <v>1948</v>
      </c>
      <c r="C1" s="128"/>
      <c r="D1" s="13"/>
    </row>
    <row r="2" spans="1:15" ht="15.75" customHeight="1" x14ac:dyDescent="0.25">
      <c r="B2" s="3813" t="s">
        <v>146</v>
      </c>
      <c r="C2" s="3813"/>
      <c r="D2" s="3813"/>
      <c r="E2" s="3813"/>
      <c r="F2" s="3813"/>
      <c r="G2" s="3813"/>
      <c r="H2" s="3813"/>
      <c r="I2" s="3813"/>
      <c r="J2" s="3813"/>
      <c r="K2" s="3813"/>
      <c r="L2" s="3813"/>
      <c r="M2" s="3813"/>
      <c r="N2" s="3813"/>
      <c r="O2" s="3813"/>
    </row>
    <row r="3" spans="1:15" ht="15.75" customHeight="1" x14ac:dyDescent="0.25">
      <c r="B3" s="3813" t="s">
        <v>171</v>
      </c>
      <c r="C3" s="3813"/>
      <c r="D3" s="3813"/>
      <c r="E3" s="3813"/>
      <c r="F3" s="3813"/>
      <c r="G3" s="3813"/>
      <c r="H3" s="3813"/>
      <c r="I3" s="3813"/>
      <c r="J3" s="3813"/>
      <c r="K3" s="3813"/>
      <c r="L3" s="3813"/>
      <c r="M3" s="3813"/>
      <c r="N3" s="3813"/>
      <c r="O3" s="3813"/>
    </row>
    <row r="4" spans="1:15" ht="15.75" thickBot="1" x14ac:dyDescent="0.3">
      <c r="B4" s="130"/>
      <c r="C4" s="131"/>
      <c r="D4" s="132"/>
      <c r="M4" s="131" t="s">
        <v>269</v>
      </c>
    </row>
    <row r="5" spans="1:15" s="223" customFormat="1" ht="13.5" thickBot="1" x14ac:dyDescent="0.25">
      <c r="A5" s="19"/>
      <c r="B5" s="510" t="s">
        <v>161</v>
      </c>
      <c r="C5" s="512" t="s">
        <v>612</v>
      </c>
      <c r="D5" s="512">
        <v>2021</v>
      </c>
      <c r="E5" s="512">
        <v>2022</v>
      </c>
      <c r="F5" s="511">
        <v>2023</v>
      </c>
      <c r="G5" s="512">
        <v>2024</v>
      </c>
      <c r="H5" s="511">
        <v>2025</v>
      </c>
      <c r="I5" s="513">
        <v>2026</v>
      </c>
      <c r="J5" s="511">
        <v>2027</v>
      </c>
      <c r="K5" s="513">
        <v>2028</v>
      </c>
      <c r="L5" s="512">
        <v>2029</v>
      </c>
      <c r="M5" s="511">
        <v>2030</v>
      </c>
      <c r="N5" s="511">
        <v>2031</v>
      </c>
      <c r="O5" s="514">
        <v>2032</v>
      </c>
    </row>
    <row r="6" spans="1:15" s="223" customFormat="1" ht="25.5" x14ac:dyDescent="0.2">
      <c r="A6" s="19" t="s">
        <v>163</v>
      </c>
      <c r="B6" s="515" t="s">
        <v>555</v>
      </c>
      <c r="C6" s="516">
        <v>10740000</v>
      </c>
      <c r="D6" s="517"/>
      <c r="E6" s="517"/>
      <c r="F6" s="518"/>
      <c r="G6" s="517"/>
      <c r="H6" s="518"/>
      <c r="I6" s="519"/>
      <c r="J6" s="518"/>
      <c r="K6" s="519"/>
      <c r="L6" s="517"/>
      <c r="M6" s="518"/>
      <c r="N6" s="518"/>
      <c r="O6" s="520"/>
    </row>
    <row r="7" spans="1:15" s="223" customFormat="1" ht="25.5" x14ac:dyDescent="0.2">
      <c r="A7" s="19" t="s">
        <v>164</v>
      </c>
      <c r="B7" s="522" t="s">
        <v>618</v>
      </c>
      <c r="C7" s="523"/>
      <c r="D7" s="523">
        <v>133231</v>
      </c>
      <c r="E7" s="524"/>
      <c r="F7" s="525"/>
      <c r="G7" s="524"/>
      <c r="H7" s="525"/>
      <c r="I7" s="526"/>
      <c r="J7" s="525"/>
      <c r="K7" s="526"/>
      <c r="L7" s="524"/>
      <c r="M7" s="525"/>
      <c r="N7" s="525"/>
      <c r="O7" s="527"/>
    </row>
    <row r="8" spans="1:15" s="223" customFormat="1" ht="25.5" x14ac:dyDescent="0.2">
      <c r="A8" s="19" t="s">
        <v>165</v>
      </c>
      <c r="B8" s="522" t="s">
        <v>619</v>
      </c>
      <c r="C8" s="523"/>
      <c r="D8" s="523"/>
      <c r="E8" s="524">
        <v>116571</v>
      </c>
      <c r="F8" s="525"/>
      <c r="G8" s="524"/>
      <c r="H8" s="525"/>
      <c r="I8" s="526"/>
      <c r="J8" s="525"/>
      <c r="K8" s="526"/>
      <c r="L8" s="524"/>
      <c r="M8" s="525"/>
      <c r="N8" s="525"/>
      <c r="O8" s="527"/>
    </row>
    <row r="9" spans="1:15" s="223" customFormat="1" ht="25.5" x14ac:dyDescent="0.2">
      <c r="A9" s="19" t="s">
        <v>282</v>
      </c>
      <c r="B9" s="522" t="s">
        <v>630</v>
      </c>
      <c r="C9" s="523"/>
      <c r="D9" s="523"/>
      <c r="E9" s="524"/>
      <c r="F9" s="525"/>
      <c r="G9" s="524"/>
      <c r="H9" s="525"/>
      <c r="I9" s="526"/>
      <c r="J9" s="525"/>
      <c r="K9" s="526"/>
      <c r="L9" s="528"/>
      <c r="M9" s="529"/>
      <c r="N9" s="529"/>
      <c r="O9" s="530">
        <v>679922</v>
      </c>
    </row>
    <row r="10" spans="1:15" s="223" customFormat="1" ht="25.5" x14ac:dyDescent="0.2">
      <c r="A10" s="19" t="s">
        <v>304</v>
      </c>
      <c r="B10" s="522" t="s">
        <v>631</v>
      </c>
      <c r="C10" s="523"/>
      <c r="D10" s="523"/>
      <c r="E10" s="524"/>
      <c r="F10" s="525"/>
      <c r="G10" s="524"/>
      <c r="H10" s="525"/>
      <c r="I10" s="526"/>
      <c r="J10" s="525"/>
      <c r="K10" s="526"/>
      <c r="L10" s="528"/>
      <c r="M10" s="529"/>
      <c r="N10" s="529"/>
      <c r="O10" s="530">
        <v>880248</v>
      </c>
    </row>
    <row r="11" spans="1:15" s="223" customFormat="1" ht="12.75" x14ac:dyDescent="0.2">
      <c r="A11" s="19" t="s">
        <v>331</v>
      </c>
      <c r="B11" s="522" t="s">
        <v>617</v>
      </c>
      <c r="C11" s="524">
        <v>140000</v>
      </c>
      <c r="D11" s="524">
        <v>100000</v>
      </c>
      <c r="E11" s="524">
        <v>100000</v>
      </c>
      <c r="F11" s="525">
        <v>100000</v>
      </c>
      <c r="G11" s="524">
        <v>60000</v>
      </c>
      <c r="H11" s="525"/>
      <c r="I11" s="526"/>
      <c r="J11" s="525"/>
      <c r="K11" s="526"/>
      <c r="L11" s="524"/>
      <c r="M11" s="525"/>
      <c r="N11" s="525"/>
      <c r="O11" s="527"/>
    </row>
    <row r="12" spans="1:15" s="223" customFormat="1" ht="25.5" x14ac:dyDescent="0.2">
      <c r="A12" s="19" t="s">
        <v>335</v>
      </c>
      <c r="B12" s="522" t="s">
        <v>556</v>
      </c>
      <c r="C12" s="523"/>
      <c r="D12" s="523"/>
      <c r="E12" s="524">
        <v>3578540</v>
      </c>
      <c r="F12" s="525"/>
      <c r="G12" s="524"/>
      <c r="H12" s="525"/>
      <c r="I12" s="526"/>
      <c r="J12" s="525"/>
      <c r="K12" s="526"/>
      <c r="L12" s="524"/>
      <c r="M12" s="525"/>
      <c r="N12" s="525"/>
      <c r="O12" s="527"/>
    </row>
    <row r="13" spans="1:15" s="223" customFormat="1" ht="27" customHeight="1" x14ac:dyDescent="0.2">
      <c r="A13" s="19" t="s">
        <v>409</v>
      </c>
      <c r="B13" s="522" t="s">
        <v>557</v>
      </c>
      <c r="C13" s="523"/>
      <c r="D13" s="523"/>
      <c r="E13" s="524">
        <v>3400629</v>
      </c>
      <c r="F13" s="525"/>
      <c r="G13" s="524"/>
      <c r="H13" s="525"/>
      <c r="I13" s="526"/>
      <c r="J13" s="525"/>
      <c r="K13" s="526"/>
      <c r="L13" s="524"/>
      <c r="M13" s="525"/>
      <c r="N13" s="525"/>
      <c r="O13" s="527"/>
    </row>
    <row r="14" spans="1:15" s="207" customFormat="1" ht="27.6" customHeight="1" x14ac:dyDescent="0.2">
      <c r="A14" s="19" t="s">
        <v>411</v>
      </c>
      <c r="B14" s="522" t="s">
        <v>615</v>
      </c>
      <c r="C14" s="524"/>
      <c r="D14" s="524">
        <v>300000</v>
      </c>
      <c r="E14" s="524">
        <v>150000</v>
      </c>
      <c r="F14" s="525">
        <v>150000</v>
      </c>
      <c r="G14" s="524"/>
      <c r="H14" s="525"/>
      <c r="I14" s="526"/>
      <c r="J14" s="525"/>
      <c r="K14" s="526"/>
      <c r="L14" s="524"/>
      <c r="M14" s="525"/>
      <c r="N14" s="525"/>
      <c r="O14" s="527"/>
    </row>
    <row r="15" spans="1:15" s="207" customFormat="1" ht="27.6" customHeight="1" thickBot="1" x14ac:dyDescent="0.25">
      <c r="A15" s="19" t="s">
        <v>629</v>
      </c>
      <c r="B15" s="521" t="s">
        <v>632</v>
      </c>
      <c r="C15" s="531"/>
      <c r="D15" s="531">
        <v>3937008</v>
      </c>
      <c r="E15" s="531"/>
      <c r="F15" s="532">
        <v>1626402</v>
      </c>
      <c r="G15" s="531"/>
      <c r="H15" s="532"/>
      <c r="I15" s="533"/>
      <c r="J15" s="532"/>
      <c r="K15" s="533"/>
      <c r="L15" s="531"/>
      <c r="M15" s="532"/>
      <c r="N15" s="532"/>
      <c r="O15" s="534"/>
    </row>
    <row r="16" spans="1:15" s="223" customFormat="1" ht="13.5" thickBot="1" x14ac:dyDescent="0.25">
      <c r="A16" s="19"/>
      <c r="B16" s="535" t="s">
        <v>96</v>
      </c>
      <c r="C16" s="536">
        <f>SUM(C6:C15)</f>
        <v>10880000</v>
      </c>
      <c r="D16" s="536">
        <f>SUM(D6:D15)</f>
        <v>4470239</v>
      </c>
      <c r="E16" s="536">
        <f t="shared" ref="E16:O16" si="0">SUM(E6:E15)</f>
        <v>7345740</v>
      </c>
      <c r="F16" s="536">
        <f t="shared" si="0"/>
        <v>1876402</v>
      </c>
      <c r="G16" s="536">
        <f t="shared" si="0"/>
        <v>60000</v>
      </c>
      <c r="H16" s="536">
        <f t="shared" si="0"/>
        <v>0</v>
      </c>
      <c r="I16" s="536">
        <f t="shared" si="0"/>
        <v>0</v>
      </c>
      <c r="J16" s="536">
        <f t="shared" si="0"/>
        <v>0</v>
      </c>
      <c r="K16" s="536">
        <f t="shared" si="0"/>
        <v>0</v>
      </c>
      <c r="L16" s="536">
        <f t="shared" si="0"/>
        <v>0</v>
      </c>
      <c r="M16" s="536">
        <f t="shared" si="0"/>
        <v>0</v>
      </c>
      <c r="N16" s="536">
        <f t="shared" si="0"/>
        <v>0</v>
      </c>
      <c r="O16" s="3226">
        <f t="shared" si="0"/>
        <v>1560170</v>
      </c>
    </row>
    <row r="17" spans="1:12" s="2" customFormat="1" x14ac:dyDescent="0.2">
      <c r="A17" s="19"/>
      <c r="B17" s="133"/>
      <c r="C17" s="134"/>
      <c r="D17" s="87"/>
    </row>
    <row r="18" spans="1:12" x14ac:dyDescent="0.25">
      <c r="B18" s="129" t="s">
        <v>162</v>
      </c>
    </row>
    <row r="19" spans="1:12" s="87" customFormat="1" ht="15.75" customHeight="1" x14ac:dyDescent="0.2">
      <c r="A19" s="889" t="s">
        <v>163</v>
      </c>
      <c r="B19" s="85" t="s">
        <v>558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s="87" customFormat="1" ht="12.75" x14ac:dyDescent="0.2">
      <c r="A20" s="889"/>
      <c r="B20" s="136" t="s">
        <v>559</v>
      </c>
    </row>
    <row r="21" spans="1:12" s="87" customFormat="1" ht="12.75" x14ac:dyDescent="0.2">
      <c r="A21" s="889"/>
      <c r="B21" s="85" t="s">
        <v>613</v>
      </c>
    </row>
    <row r="22" spans="1:12" s="87" customFormat="1" ht="12.75" x14ac:dyDescent="0.2">
      <c r="A22" s="889"/>
    </row>
    <row r="23" spans="1:12" s="87" customFormat="1" ht="12.75" x14ac:dyDescent="0.2">
      <c r="A23" s="890" t="s">
        <v>164</v>
      </c>
      <c r="B23" s="538" t="s">
        <v>825</v>
      </c>
    </row>
    <row r="24" spans="1:12" s="87" customFormat="1" ht="12.75" x14ac:dyDescent="0.2">
      <c r="A24" s="890"/>
      <c r="B24" s="538"/>
    </row>
    <row r="25" spans="1:12" s="87" customFormat="1" ht="12.75" x14ac:dyDescent="0.2">
      <c r="A25" s="890" t="s">
        <v>165</v>
      </c>
      <c r="B25" s="538" t="s">
        <v>560</v>
      </c>
    </row>
    <row r="26" spans="1:12" s="87" customFormat="1" ht="12.75" x14ac:dyDescent="0.2">
      <c r="A26" s="889"/>
    </row>
    <row r="27" spans="1:12" s="87" customFormat="1" ht="12.75" x14ac:dyDescent="0.2">
      <c r="A27" s="891" t="s">
        <v>572</v>
      </c>
      <c r="B27" s="87" t="s">
        <v>561</v>
      </c>
      <c r="C27" s="539"/>
      <c r="D27" s="539"/>
    </row>
    <row r="28" spans="1:12" s="87" customFormat="1" ht="12.75" x14ac:dyDescent="0.2">
      <c r="A28" s="892"/>
      <c r="B28" s="87" t="s">
        <v>562</v>
      </c>
      <c r="C28" s="539"/>
      <c r="D28" s="539"/>
    </row>
    <row r="29" spans="1:12" s="87" customFormat="1" ht="12.75" x14ac:dyDescent="0.2">
      <c r="A29" s="892"/>
      <c r="B29" s="87" t="s">
        <v>563</v>
      </c>
      <c r="C29" s="539"/>
      <c r="D29" s="539"/>
    </row>
    <row r="30" spans="1:12" s="87" customFormat="1" ht="12.75" x14ac:dyDescent="0.2">
      <c r="A30" s="889"/>
      <c r="B30" s="87" t="s">
        <v>564</v>
      </c>
    </row>
    <row r="31" spans="1:12" s="87" customFormat="1" ht="12.75" x14ac:dyDescent="0.2">
      <c r="A31" s="889"/>
      <c r="B31" s="87" t="s">
        <v>565</v>
      </c>
    </row>
    <row r="32" spans="1:12" s="87" customFormat="1" ht="12.75" x14ac:dyDescent="0.2">
      <c r="A32" s="889"/>
    </row>
    <row r="33" spans="1:15" s="87" customFormat="1" ht="12.75" x14ac:dyDescent="0.2">
      <c r="A33" s="889" t="s">
        <v>331</v>
      </c>
      <c r="B33" s="87" t="s">
        <v>566</v>
      </c>
    </row>
    <row r="34" spans="1:15" s="87" customFormat="1" ht="12.75" x14ac:dyDescent="0.2">
      <c r="A34" s="889"/>
      <c r="B34" s="87" t="s">
        <v>567</v>
      </c>
    </row>
    <row r="35" spans="1:15" s="87" customFormat="1" ht="12.75" x14ac:dyDescent="0.2">
      <c r="A35" s="889"/>
    </row>
    <row r="36" spans="1:15" s="87" customFormat="1" ht="12.75" x14ac:dyDescent="0.2">
      <c r="A36" s="889" t="s">
        <v>335</v>
      </c>
      <c r="B36" s="87" t="s">
        <v>568</v>
      </c>
    </row>
    <row r="37" spans="1:15" s="87" customFormat="1" ht="12.75" x14ac:dyDescent="0.2">
      <c r="A37" s="889"/>
      <c r="B37" s="87" t="s">
        <v>569</v>
      </c>
    </row>
    <row r="38" spans="1:15" s="87" customFormat="1" ht="12.75" x14ac:dyDescent="0.2">
      <c r="A38" s="889"/>
    </row>
    <row r="39" spans="1:15" s="87" customFormat="1" ht="12.75" x14ac:dyDescent="0.2">
      <c r="A39" s="889" t="s">
        <v>409</v>
      </c>
      <c r="B39" s="87" t="s">
        <v>570</v>
      </c>
    </row>
    <row r="40" spans="1:15" s="87" customFormat="1" ht="12.75" x14ac:dyDescent="0.2">
      <c r="A40" s="889"/>
      <c r="B40" s="87" t="s">
        <v>569</v>
      </c>
    </row>
    <row r="41" spans="1:15" s="87" customFormat="1" ht="12.75" x14ac:dyDescent="0.2">
      <c r="A41" s="889"/>
    </row>
    <row r="42" spans="1:15" s="87" customFormat="1" ht="12.75" x14ac:dyDescent="0.2">
      <c r="A42" s="889" t="s">
        <v>411</v>
      </c>
      <c r="B42" s="537" t="s">
        <v>571</v>
      </c>
    </row>
    <row r="43" spans="1:15" s="87" customFormat="1" ht="12.75" x14ac:dyDescent="0.2">
      <c r="A43" s="889"/>
      <c r="B43" s="87" t="s">
        <v>614</v>
      </c>
    </row>
    <row r="44" spans="1:15" s="87" customFormat="1" ht="12.75" x14ac:dyDescent="0.2">
      <c r="A44" s="889"/>
    </row>
    <row r="45" spans="1:15" s="87" customFormat="1" ht="28.5" customHeight="1" x14ac:dyDescent="0.2">
      <c r="A45" s="893" t="s">
        <v>629</v>
      </c>
      <c r="B45" s="3815" t="s">
        <v>826</v>
      </c>
      <c r="C45" s="3815"/>
      <c r="D45" s="3815"/>
      <c r="E45" s="3815"/>
      <c r="F45" s="3815"/>
      <c r="G45" s="3815"/>
      <c r="H45" s="3815"/>
      <c r="I45" s="3815"/>
      <c r="J45" s="3815"/>
      <c r="K45" s="3815"/>
      <c r="L45" s="3815"/>
      <c r="M45" s="3815"/>
      <c r="N45" s="3815"/>
      <c r="O45" s="3815"/>
    </row>
    <row r="46" spans="1:15" s="87" customFormat="1" ht="28.5" customHeight="1" x14ac:dyDescent="0.2">
      <c r="A46" s="889"/>
      <c r="B46" s="3815" t="s">
        <v>824</v>
      </c>
      <c r="C46" s="3815"/>
      <c r="D46" s="3815"/>
      <c r="E46" s="3815"/>
      <c r="F46" s="3815"/>
      <c r="G46" s="3815"/>
      <c r="H46" s="3815"/>
      <c r="I46" s="3815"/>
      <c r="J46" s="3815"/>
      <c r="K46" s="3815"/>
      <c r="L46" s="3815"/>
      <c r="M46" s="3815"/>
      <c r="N46" s="3815"/>
      <c r="O46" s="3815"/>
    </row>
    <row r="47" spans="1:15" s="87" customFormat="1" ht="12.75" x14ac:dyDescent="0.2">
      <c r="A47" s="889"/>
    </row>
    <row r="48" spans="1:15" s="87" customFormat="1" ht="12.75" x14ac:dyDescent="0.2">
      <c r="A48" s="889"/>
    </row>
    <row r="49" spans="1:1" s="87" customFormat="1" ht="12.75" x14ac:dyDescent="0.2">
      <c r="A49" s="889"/>
    </row>
    <row r="50" spans="1:1" s="87" customFormat="1" ht="12.75" x14ac:dyDescent="0.2">
      <c r="A50" s="889"/>
    </row>
    <row r="51" spans="1:1" s="87" customFormat="1" ht="12.75" x14ac:dyDescent="0.2">
      <c r="A51" s="889"/>
    </row>
    <row r="52" spans="1:1" s="87" customFormat="1" ht="12.75" x14ac:dyDescent="0.2">
      <c r="A52" s="889"/>
    </row>
  </sheetData>
  <mergeCells count="4">
    <mergeCell ref="B3:O3"/>
    <mergeCell ref="B2:O2"/>
    <mergeCell ref="B45:O45"/>
    <mergeCell ref="B46:O46"/>
  </mergeCells>
  <phoneticPr fontId="12" type="noConversion"/>
  <pageMargins left="0.7" right="0.7" top="0.75" bottom="0.75" header="0.3" footer="0.3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2"/>
  <sheetViews>
    <sheetView zoomScaleNormal="100" workbookViewId="0">
      <selection sqref="A1:G1"/>
    </sheetView>
  </sheetViews>
  <sheetFormatPr defaultRowHeight="12.75" x14ac:dyDescent="0.2"/>
  <cols>
    <col min="1" max="1" width="9.7109375" style="2451" customWidth="1"/>
    <col min="2" max="2" width="38.5703125" style="2471" customWidth="1"/>
    <col min="3" max="3" width="14.28515625" style="2451" customWidth="1"/>
    <col min="4" max="4" width="11.42578125" style="2451" bestFit="1" customWidth="1"/>
    <col min="5" max="5" width="12.5703125" style="2451" bestFit="1" customWidth="1"/>
    <col min="6" max="6" width="14.7109375" style="2451" bestFit="1" customWidth="1"/>
    <col min="7" max="7" width="10.7109375" style="2451" bestFit="1" customWidth="1"/>
    <col min="8" max="8" width="15.7109375" style="2451" bestFit="1" customWidth="1"/>
    <col min="9" max="9" width="12.5703125" style="2471" bestFit="1" customWidth="1"/>
    <col min="10" max="10" width="13.5703125" style="2451" customWidth="1"/>
    <col min="11" max="11" width="13" style="2451" bestFit="1" customWidth="1"/>
    <col min="12" max="12" width="9.5703125" style="2381" bestFit="1" customWidth="1"/>
  </cols>
  <sheetData>
    <row r="1" spans="1:11" x14ac:dyDescent="0.2">
      <c r="A1" s="3791" t="s">
        <v>1949</v>
      </c>
      <c r="B1" s="3791"/>
      <c r="C1" s="3791"/>
      <c r="D1" s="3791"/>
      <c r="E1" s="3791"/>
      <c r="F1" s="3791"/>
      <c r="G1" s="3791"/>
      <c r="H1" s="3018"/>
      <c r="I1" s="2450"/>
      <c r="J1" s="3018"/>
    </row>
    <row r="2" spans="1:11" x14ac:dyDescent="0.2">
      <c r="B2" s="2450"/>
      <c r="I2" s="2450"/>
    </row>
    <row r="3" spans="1:11" x14ac:dyDescent="0.2">
      <c r="A3" s="3822" t="s">
        <v>599</v>
      </c>
      <c r="B3" s="3822"/>
      <c r="C3" s="3822"/>
      <c r="D3" s="3822"/>
      <c r="E3" s="3822"/>
      <c r="F3" s="3822"/>
      <c r="G3" s="3822"/>
      <c r="H3" s="3822"/>
      <c r="I3" s="3822"/>
      <c r="J3" s="3822"/>
      <c r="K3" s="3822"/>
    </row>
    <row r="4" spans="1:11" ht="13.5" thickBot="1" x14ac:dyDescent="0.25">
      <c r="B4" s="2450"/>
      <c r="H4" s="2452"/>
      <c r="I4" s="2450"/>
      <c r="J4" s="3823" t="s">
        <v>269</v>
      </c>
      <c r="K4" s="3823"/>
    </row>
    <row r="5" spans="1:11" ht="48.75" thickBot="1" x14ac:dyDescent="0.25">
      <c r="A5" s="2453" t="s">
        <v>283</v>
      </c>
      <c r="B5" s="2454" t="s">
        <v>284</v>
      </c>
      <c r="C5" s="2455" t="s">
        <v>285</v>
      </c>
      <c r="D5" s="2455" t="s">
        <v>286</v>
      </c>
      <c r="E5" s="2455" t="s">
        <v>287</v>
      </c>
      <c r="F5" s="2455" t="s">
        <v>288</v>
      </c>
      <c r="G5" s="2455" t="s">
        <v>302</v>
      </c>
      <c r="H5" s="2455" t="s">
        <v>289</v>
      </c>
      <c r="I5" s="2454" t="s">
        <v>327</v>
      </c>
      <c r="J5" s="2455" t="s">
        <v>303</v>
      </c>
      <c r="K5" s="3019" t="s">
        <v>290</v>
      </c>
    </row>
    <row r="6" spans="1:11" ht="13.15" customHeight="1" x14ac:dyDescent="0.2">
      <c r="A6" s="3816" t="s">
        <v>163</v>
      </c>
      <c r="B6" s="2462" t="s">
        <v>305</v>
      </c>
      <c r="C6" s="3819" t="s">
        <v>306</v>
      </c>
      <c r="D6" s="2456" t="s">
        <v>291</v>
      </c>
      <c r="E6" s="3020">
        <v>23866755</v>
      </c>
      <c r="F6" s="3020">
        <v>23866755</v>
      </c>
      <c r="G6" s="3020"/>
      <c r="H6" s="3020">
        <f>SUM(H7:H10)</f>
        <v>21342673</v>
      </c>
      <c r="I6" s="3021">
        <f>SUM(I7:I10)</f>
        <v>23836792</v>
      </c>
      <c r="J6" s="3020">
        <f>SUM(J7:J10)</f>
        <v>3225</v>
      </c>
      <c r="K6" s="2474">
        <f>SUM(K7:K10)</f>
        <v>23840017</v>
      </c>
    </row>
    <row r="7" spans="1:11" x14ac:dyDescent="0.2">
      <c r="A7" s="3817"/>
      <c r="B7" s="2457" t="s">
        <v>307</v>
      </c>
      <c r="C7" s="3820"/>
      <c r="D7" s="2463">
        <v>2018</v>
      </c>
      <c r="E7" s="2459"/>
      <c r="F7" s="2646"/>
      <c r="G7" s="2646"/>
      <c r="H7" s="2459">
        <v>13449755</v>
      </c>
      <c r="I7" s="2682">
        <v>10918448</v>
      </c>
      <c r="J7" s="2459">
        <v>3225</v>
      </c>
      <c r="K7" s="2473">
        <f>SUM(I7:J7)</f>
        <v>10921673</v>
      </c>
    </row>
    <row r="8" spans="1:11" x14ac:dyDescent="0.2">
      <c r="A8" s="3817"/>
      <c r="B8" s="2464" t="s">
        <v>308</v>
      </c>
      <c r="C8" s="3820"/>
      <c r="D8" s="2463">
        <v>2019</v>
      </c>
      <c r="E8" s="3022"/>
      <c r="F8" s="3023"/>
      <c r="G8" s="3023"/>
      <c r="H8" s="2459">
        <v>0</v>
      </c>
      <c r="I8" s="3024">
        <v>7401160</v>
      </c>
      <c r="J8" s="2459">
        <v>0</v>
      </c>
      <c r="K8" s="2473">
        <f>SUM(I8:J8)</f>
        <v>7401160</v>
      </c>
    </row>
    <row r="9" spans="1:11" x14ac:dyDescent="0.2">
      <c r="A9" s="3817"/>
      <c r="B9" s="2457" t="s">
        <v>573</v>
      </c>
      <c r="C9" s="3820"/>
      <c r="D9" s="2458">
        <v>2020</v>
      </c>
      <c r="E9" s="2459"/>
      <c r="F9" s="2646"/>
      <c r="G9" s="2646"/>
      <c r="H9" s="2459">
        <v>2818381</v>
      </c>
      <c r="I9" s="2682">
        <v>5517184</v>
      </c>
      <c r="J9" s="2459">
        <v>0</v>
      </c>
      <c r="K9" s="2475">
        <f>SUM(I9:J9)</f>
        <v>5517184</v>
      </c>
    </row>
    <row r="10" spans="1:11" ht="13.5" thickBot="1" x14ac:dyDescent="0.25">
      <c r="A10" s="3818"/>
      <c r="B10" s="2470"/>
      <c r="C10" s="3821"/>
      <c r="D10" s="2467">
        <v>2021</v>
      </c>
      <c r="E10" s="2468"/>
      <c r="F10" s="3025"/>
      <c r="G10" s="3025"/>
      <c r="H10" s="2468">
        <v>5074537</v>
      </c>
      <c r="I10" s="3026">
        <v>0</v>
      </c>
      <c r="J10" s="2468">
        <v>0</v>
      </c>
      <c r="K10" s="2483">
        <v>0</v>
      </c>
    </row>
    <row r="11" spans="1:11" ht="12.75" customHeight="1" x14ac:dyDescent="0.2">
      <c r="A11" s="3816" t="s">
        <v>164</v>
      </c>
      <c r="B11" s="2462" t="s">
        <v>309</v>
      </c>
      <c r="C11" s="3819" t="s">
        <v>166</v>
      </c>
      <c r="D11" s="2456" t="s">
        <v>291</v>
      </c>
      <c r="E11" s="3020">
        <v>85090833</v>
      </c>
      <c r="F11" s="3020">
        <v>72197047</v>
      </c>
      <c r="G11" s="3020">
        <v>12893786</v>
      </c>
      <c r="H11" s="3020">
        <f>SUM(H12:H17)</f>
        <v>72078774</v>
      </c>
      <c r="I11" s="3021">
        <f>SUM(I12:I16)</f>
        <v>85090833</v>
      </c>
      <c r="J11" s="3021">
        <f>SUM(J12:J16)</f>
        <v>9519266</v>
      </c>
      <c r="K11" s="3021">
        <f>SUM(K12:K16)</f>
        <v>94610099</v>
      </c>
    </row>
    <row r="12" spans="1:11" x14ac:dyDescent="0.2">
      <c r="A12" s="3817"/>
      <c r="B12" s="2457" t="s">
        <v>310</v>
      </c>
      <c r="C12" s="3820"/>
      <c r="D12" s="2465">
        <v>2016</v>
      </c>
      <c r="E12" s="3027"/>
      <c r="F12" s="3027"/>
      <c r="G12" s="3027"/>
      <c r="H12" s="3028"/>
      <c r="I12" s="3029">
        <v>0</v>
      </c>
      <c r="J12" s="3030">
        <v>63500</v>
      </c>
      <c r="K12" s="2473">
        <f t="shared" ref="K12:K17" si="0">SUM(I12:J12)</f>
        <v>63500</v>
      </c>
    </row>
    <row r="13" spans="1:11" x14ac:dyDescent="0.2">
      <c r="A13" s="3817"/>
      <c r="B13" s="2457" t="s">
        <v>311</v>
      </c>
      <c r="C13" s="3820"/>
      <c r="D13" s="2463">
        <v>2017</v>
      </c>
      <c r="E13" s="3022"/>
      <c r="F13" s="3023"/>
      <c r="G13" s="3031"/>
      <c r="H13" s="2459"/>
      <c r="I13" s="3024">
        <v>1367500</v>
      </c>
      <c r="J13" s="2459">
        <v>387600</v>
      </c>
      <c r="K13" s="2473">
        <f t="shared" si="0"/>
        <v>1755100</v>
      </c>
    </row>
    <row r="14" spans="1:11" x14ac:dyDescent="0.2">
      <c r="A14" s="3817"/>
      <c r="B14" s="2457"/>
      <c r="C14" s="3820"/>
      <c r="D14" s="2463">
        <v>2018</v>
      </c>
      <c r="E14" s="3022"/>
      <c r="F14" s="3023"/>
      <c r="G14" s="3023"/>
      <c r="H14" s="2459"/>
      <c r="I14" s="3024">
        <v>0</v>
      </c>
      <c r="J14" s="2459">
        <v>989000</v>
      </c>
      <c r="K14" s="2473">
        <f t="shared" si="0"/>
        <v>989000</v>
      </c>
    </row>
    <row r="15" spans="1:11" x14ac:dyDescent="0.2">
      <c r="A15" s="3817"/>
      <c r="B15" s="2460"/>
      <c r="C15" s="3820"/>
      <c r="D15" s="2458">
        <v>2019</v>
      </c>
      <c r="E15" s="2459"/>
      <c r="F15" s="2646"/>
      <c r="G15" s="2646"/>
      <c r="H15" s="2459">
        <v>9444441</v>
      </c>
      <c r="I15" s="2682">
        <v>15697265</v>
      </c>
      <c r="J15" s="2459">
        <v>1547350</v>
      </c>
      <c r="K15" s="2475">
        <f>SUM(I15:J15)</f>
        <v>17244615</v>
      </c>
    </row>
    <row r="16" spans="1:11" x14ac:dyDescent="0.2">
      <c r="A16" s="3817"/>
      <c r="B16" s="2460"/>
      <c r="C16" s="3820"/>
      <c r="D16" s="2481">
        <v>2020</v>
      </c>
      <c r="E16" s="2480"/>
      <c r="F16" s="3032"/>
      <c r="G16" s="3032"/>
      <c r="H16" s="2480"/>
      <c r="I16" s="3033">
        <v>68026068</v>
      </c>
      <c r="J16" s="2480">
        <v>6531816</v>
      </c>
      <c r="K16" s="2475">
        <f>SUM(I16:J16)</f>
        <v>74557884</v>
      </c>
    </row>
    <row r="17" spans="1:14" ht="13.5" thickBot="1" x14ac:dyDescent="0.25">
      <c r="A17" s="3818"/>
      <c r="B17" s="2464"/>
      <c r="C17" s="3821"/>
      <c r="D17" s="2465">
        <v>2021</v>
      </c>
      <c r="E17" s="2553"/>
      <c r="F17" s="3034"/>
      <c r="G17" s="3034"/>
      <c r="H17" s="2553">
        <v>62634333</v>
      </c>
      <c r="I17" s="3035">
        <v>0</v>
      </c>
      <c r="J17" s="2553">
        <v>0</v>
      </c>
      <c r="K17" s="2555">
        <f t="shared" si="0"/>
        <v>0</v>
      </c>
    </row>
    <row r="18" spans="1:14" ht="12.75" customHeight="1" x14ac:dyDescent="0.2">
      <c r="A18" s="3816" t="s">
        <v>165</v>
      </c>
      <c r="B18" s="2462" t="s">
        <v>328</v>
      </c>
      <c r="C18" s="3819" t="s">
        <v>166</v>
      </c>
      <c r="D18" s="2456" t="s">
        <v>291</v>
      </c>
      <c r="E18" s="3020">
        <v>160000000</v>
      </c>
      <c r="F18" s="3020">
        <f>SUM(F19:F24)</f>
        <v>179040000</v>
      </c>
      <c r="G18" s="3020"/>
      <c r="H18" s="2476">
        <f>SUM(H19:H24)</f>
        <v>179028529</v>
      </c>
      <c r="I18" s="3036">
        <f>SUM(I19:I23)</f>
        <v>211302554</v>
      </c>
      <c r="J18" s="3037">
        <f>SUM(J19:J23)</f>
        <v>12729274</v>
      </c>
      <c r="K18" s="2474">
        <f>SUM(K19:K23)</f>
        <v>224031828</v>
      </c>
      <c r="L18" s="2477"/>
      <c r="M18" s="223"/>
    </row>
    <row r="19" spans="1:14" ht="15" customHeight="1" x14ac:dyDescent="0.2">
      <c r="A19" s="3817"/>
      <c r="B19" s="2457" t="s">
        <v>329</v>
      </c>
      <c r="C19" s="3820"/>
      <c r="D19" s="2458">
        <v>2016</v>
      </c>
      <c r="E19" s="2459"/>
      <c r="F19" s="2677">
        <v>155200000</v>
      </c>
      <c r="G19" s="2646"/>
      <c r="H19" s="2459">
        <v>0</v>
      </c>
      <c r="I19" s="2478">
        <v>7493379</v>
      </c>
      <c r="J19" s="2459">
        <v>0</v>
      </c>
      <c r="K19" s="2473">
        <f t="shared" ref="K19:K24" si="1">SUM(I19:J19)</f>
        <v>7493379</v>
      </c>
      <c r="L19" s="2477"/>
      <c r="M19" s="223"/>
    </row>
    <row r="20" spans="1:14" x14ac:dyDescent="0.2">
      <c r="A20" s="3817"/>
      <c r="B20" s="2479" t="s">
        <v>330</v>
      </c>
      <c r="C20" s="3820"/>
      <c r="D20" s="2463">
        <v>2017</v>
      </c>
      <c r="E20" s="3022"/>
      <c r="F20" s="3031"/>
      <c r="G20" s="3023"/>
      <c r="H20" s="2459">
        <v>155200000</v>
      </c>
      <c r="I20" s="2478">
        <v>66369378</v>
      </c>
      <c r="J20" s="2459">
        <v>1385594</v>
      </c>
      <c r="K20" s="2473">
        <f t="shared" si="1"/>
        <v>67754972</v>
      </c>
      <c r="L20" s="2477"/>
      <c r="M20" s="223"/>
    </row>
    <row r="21" spans="1:14" x14ac:dyDescent="0.2">
      <c r="A21" s="3817"/>
      <c r="B21" s="2457"/>
      <c r="C21" s="3820"/>
      <c r="D21" s="2458">
        <v>2018</v>
      </c>
      <c r="E21" s="2459"/>
      <c r="F21" s="2677"/>
      <c r="G21" s="2646"/>
      <c r="H21" s="2459">
        <v>0</v>
      </c>
      <c r="I21" s="3038">
        <v>17746200</v>
      </c>
      <c r="J21" s="2459">
        <v>11343680</v>
      </c>
      <c r="K21" s="2475">
        <f t="shared" si="1"/>
        <v>29089880</v>
      </c>
      <c r="L21" s="2477"/>
      <c r="M21" s="223"/>
    </row>
    <row r="22" spans="1:14" x14ac:dyDescent="0.2">
      <c r="A22" s="3817"/>
      <c r="B22" s="2460"/>
      <c r="C22" s="3820"/>
      <c r="D22" s="2481">
        <v>2019</v>
      </c>
      <c r="E22" s="2480"/>
      <c r="F22" s="3039"/>
      <c r="G22" s="3032"/>
      <c r="H22" s="2480"/>
      <c r="I22" s="3040">
        <v>89432443</v>
      </c>
      <c r="J22" s="2480">
        <v>0</v>
      </c>
      <c r="K22" s="2475">
        <f t="shared" si="1"/>
        <v>89432443</v>
      </c>
      <c r="L22" s="2477"/>
      <c r="M22" s="223"/>
    </row>
    <row r="23" spans="1:14" x14ac:dyDescent="0.2">
      <c r="A23" s="3817"/>
      <c r="B23" s="2460"/>
      <c r="C23" s="3820"/>
      <c r="D23" s="2481">
        <v>2020</v>
      </c>
      <c r="E23" s="2480"/>
      <c r="F23" s="3039">
        <v>23840000</v>
      </c>
      <c r="G23" s="3032"/>
      <c r="H23" s="2480"/>
      <c r="I23" s="3033">
        <v>30261154</v>
      </c>
      <c r="J23" s="2480">
        <v>0</v>
      </c>
      <c r="K23" s="2475">
        <f t="shared" si="1"/>
        <v>30261154</v>
      </c>
    </row>
    <row r="24" spans="1:14" ht="13.5" thickBot="1" x14ac:dyDescent="0.25">
      <c r="A24" s="3818"/>
      <c r="B24" s="2464"/>
      <c r="C24" s="3821"/>
      <c r="D24" s="2465">
        <v>2021</v>
      </c>
      <c r="E24" s="2553"/>
      <c r="F24" s="3034"/>
      <c r="H24" s="2553">
        <v>23828529</v>
      </c>
      <c r="I24" s="3035">
        <v>0</v>
      </c>
      <c r="J24" s="2554">
        <v>0</v>
      </c>
      <c r="K24" s="2555">
        <f t="shared" si="1"/>
        <v>0</v>
      </c>
    </row>
    <row r="25" spans="1:14" ht="15" customHeight="1" x14ac:dyDescent="0.2">
      <c r="A25" s="3816" t="s">
        <v>282</v>
      </c>
      <c r="B25" s="2484" t="s">
        <v>332</v>
      </c>
      <c r="C25" s="3819" t="s">
        <v>166</v>
      </c>
      <c r="D25" s="2456" t="s">
        <v>291</v>
      </c>
      <c r="E25" s="2476">
        <v>450000000</v>
      </c>
      <c r="F25" s="3041">
        <v>432135000</v>
      </c>
      <c r="G25" s="3042"/>
      <c r="H25" s="2476">
        <f>SUM(H26:H28)</f>
        <v>432135000</v>
      </c>
      <c r="I25" s="3043">
        <f>SUM(I26:I31)</f>
        <v>432135000</v>
      </c>
      <c r="J25" s="3044">
        <f>SUM(J26:J30)</f>
        <v>3578249</v>
      </c>
      <c r="K25" s="2474">
        <f>SUM(K26:K30)</f>
        <v>435488159</v>
      </c>
      <c r="L25" s="2450"/>
      <c r="M25" s="207"/>
      <c r="N25" s="223"/>
    </row>
    <row r="26" spans="1:14" x14ac:dyDescent="0.2">
      <c r="A26" s="3817"/>
      <c r="B26" s="2457" t="s">
        <v>333</v>
      </c>
      <c r="C26" s="3820"/>
      <c r="D26" s="2458">
        <v>2016</v>
      </c>
      <c r="E26" s="2459"/>
      <c r="F26" s="2485"/>
      <c r="G26" s="2486"/>
      <c r="H26" s="2459">
        <v>0</v>
      </c>
      <c r="I26" s="2478">
        <v>5630510</v>
      </c>
      <c r="J26" s="2459">
        <v>145220</v>
      </c>
      <c r="K26" s="2473">
        <f>SUM(I26:J26)</f>
        <v>5775730</v>
      </c>
      <c r="L26" s="2450"/>
      <c r="M26" s="223"/>
      <c r="N26" s="223"/>
    </row>
    <row r="27" spans="1:14" x14ac:dyDescent="0.2">
      <c r="A27" s="3817"/>
      <c r="B27" s="2457" t="s">
        <v>334</v>
      </c>
      <c r="C27" s="3820"/>
      <c r="D27" s="2458">
        <v>2017</v>
      </c>
      <c r="E27" s="2459"/>
      <c r="F27" s="2459"/>
      <c r="G27" s="2487"/>
      <c r="H27" s="2459">
        <v>432135000</v>
      </c>
      <c r="I27" s="2478">
        <v>11453414</v>
      </c>
      <c r="J27" s="2459">
        <v>148012</v>
      </c>
      <c r="K27" s="2473">
        <f>SUM(I27:J27)</f>
        <v>11601426</v>
      </c>
      <c r="L27" s="2450"/>
      <c r="M27" s="223"/>
      <c r="N27" s="223"/>
    </row>
    <row r="28" spans="1:14" x14ac:dyDescent="0.2">
      <c r="A28" s="3817"/>
      <c r="B28" s="2460"/>
      <c r="C28" s="3820"/>
      <c r="D28" s="2458">
        <v>2018</v>
      </c>
      <c r="E28" s="2459"/>
      <c r="F28" s="2459"/>
      <c r="G28" s="2487"/>
      <c r="H28" s="2459">
        <v>0</v>
      </c>
      <c r="I28" s="2488">
        <v>332512521</v>
      </c>
      <c r="J28" s="2459">
        <v>953734</v>
      </c>
      <c r="K28" s="2475">
        <f>SUM(I28:J28)</f>
        <v>333466255</v>
      </c>
      <c r="L28" s="2450"/>
      <c r="M28" s="223"/>
      <c r="N28" s="223"/>
    </row>
    <row r="29" spans="1:14" x14ac:dyDescent="0.2">
      <c r="A29" s="3817"/>
      <c r="B29" s="2460"/>
      <c r="C29" s="3820"/>
      <c r="D29" s="2481">
        <v>2019</v>
      </c>
      <c r="E29" s="2480"/>
      <c r="F29" s="2480"/>
      <c r="G29" s="2489"/>
      <c r="H29" s="2480"/>
      <c r="I29" s="2490">
        <v>72312413</v>
      </c>
      <c r="J29" s="2480">
        <v>0</v>
      </c>
      <c r="K29" s="2482">
        <f>SUM(I29:J29)</f>
        <v>72312413</v>
      </c>
      <c r="L29" s="2450"/>
      <c r="M29" s="223"/>
      <c r="N29" s="223"/>
    </row>
    <row r="30" spans="1:14" x14ac:dyDescent="0.2">
      <c r="A30" s="3817"/>
      <c r="B30" s="2460"/>
      <c r="C30" s="3820"/>
      <c r="D30" s="2481">
        <v>2020</v>
      </c>
      <c r="E30" s="2480"/>
      <c r="F30" s="3032"/>
      <c r="G30" s="3032"/>
      <c r="H30" s="2480"/>
      <c r="I30" s="3033">
        <v>10001052</v>
      </c>
      <c r="J30" s="2480">
        <v>2331283</v>
      </c>
      <c r="K30" s="2475">
        <f>SUM(I30:J30)</f>
        <v>12332335</v>
      </c>
    </row>
    <row r="31" spans="1:14" ht="13.5" thickBot="1" x14ac:dyDescent="0.25">
      <c r="A31" s="3818"/>
      <c r="B31" s="2470"/>
      <c r="C31" s="3821"/>
      <c r="D31" s="2467">
        <v>2021</v>
      </c>
      <c r="E31" s="2468"/>
      <c r="F31" s="3025"/>
      <c r="G31" s="3025"/>
      <c r="H31" s="2468"/>
      <c r="I31" s="3026">
        <v>225090</v>
      </c>
      <c r="J31" s="2468"/>
      <c r="K31" s="2483"/>
    </row>
    <row r="32" spans="1:14" s="1562" customFormat="1" ht="13.15" customHeight="1" x14ac:dyDescent="0.2">
      <c r="A32" s="3816" t="s">
        <v>699</v>
      </c>
      <c r="B32" s="2709"/>
      <c r="C32" s="3819" t="s">
        <v>166</v>
      </c>
      <c r="D32" s="2652" t="s">
        <v>291</v>
      </c>
      <c r="E32" s="2653">
        <v>37742912</v>
      </c>
      <c r="F32" s="2653">
        <v>29096736</v>
      </c>
      <c r="G32" s="2653"/>
      <c r="H32" s="2654">
        <f>SUM(H33:H37)</f>
        <v>29096736</v>
      </c>
      <c r="I32" s="2654">
        <f>SUM(I33:I37)</f>
        <v>38129524</v>
      </c>
      <c r="J32" s="2654">
        <f>SUM(J37:J37)</f>
        <v>0</v>
      </c>
      <c r="K32" s="2657">
        <f>SUM(K37:K37)</f>
        <v>0</v>
      </c>
      <c r="L32" s="2381"/>
    </row>
    <row r="33" spans="1:12" s="1563" customFormat="1" x14ac:dyDescent="0.2">
      <c r="A33" s="3817"/>
      <c r="B33" s="2698" t="s">
        <v>888</v>
      </c>
      <c r="C33" s="3820"/>
      <c r="D33" s="2700">
        <v>2017</v>
      </c>
      <c r="E33" s="2701"/>
      <c r="F33" s="2701"/>
      <c r="G33" s="2701"/>
      <c r="H33" s="2702"/>
      <c r="I33" s="2702">
        <v>680000</v>
      </c>
      <c r="J33" s="2702"/>
      <c r="K33" s="2703"/>
      <c r="L33" s="2383"/>
    </row>
    <row r="34" spans="1:12" s="1563" customFormat="1" x14ac:dyDescent="0.2">
      <c r="A34" s="3817"/>
      <c r="B34" s="2698" t="s">
        <v>889</v>
      </c>
      <c r="C34" s="3820"/>
      <c r="D34" s="2700">
        <v>2018</v>
      </c>
      <c r="E34" s="2701"/>
      <c r="F34" s="2701"/>
      <c r="G34" s="2701"/>
      <c r="H34" s="2702"/>
      <c r="I34" s="2702">
        <v>0</v>
      </c>
      <c r="J34" s="2702"/>
      <c r="K34" s="2703"/>
      <c r="L34" s="2383"/>
    </row>
    <row r="35" spans="1:12" s="1563" customFormat="1" x14ac:dyDescent="0.2">
      <c r="A35" s="3817"/>
      <c r="B35" s="2656" t="s">
        <v>887</v>
      </c>
      <c r="C35" s="3820"/>
      <c r="D35" s="2699">
        <v>2019</v>
      </c>
      <c r="E35" s="2695"/>
      <c r="F35" s="2695"/>
      <c r="G35" s="2695"/>
      <c r="H35" s="2704">
        <v>19011832</v>
      </c>
      <c r="I35" s="2704">
        <v>35851901</v>
      </c>
      <c r="J35" s="2704"/>
      <c r="K35" s="2705"/>
      <c r="L35" s="2383"/>
    </row>
    <row r="36" spans="1:12" s="1563" customFormat="1" x14ac:dyDescent="0.2">
      <c r="A36" s="3817"/>
      <c r="B36" s="2656">
        <v>2017</v>
      </c>
      <c r="C36" s="3820"/>
      <c r="D36" s="2697">
        <v>2020</v>
      </c>
      <c r="E36" s="2706"/>
      <c r="F36" s="2706"/>
      <c r="G36" s="2706"/>
      <c r="H36" s="2707">
        <v>1169008</v>
      </c>
      <c r="I36" s="2707">
        <v>1597623</v>
      </c>
      <c r="J36" s="2707"/>
      <c r="K36" s="2708"/>
      <c r="L36" s="2383"/>
    </row>
    <row r="37" spans="1:12" s="1676" customFormat="1" ht="12.75" customHeight="1" thickBot="1" x14ac:dyDescent="0.25">
      <c r="A37" s="3818"/>
      <c r="B37" s="2648"/>
      <c r="C37" s="3821"/>
      <c r="D37" s="2461">
        <v>2021</v>
      </c>
      <c r="E37" s="2648"/>
      <c r="F37" s="2648"/>
      <c r="G37" s="2648"/>
      <c r="H37" s="2693">
        <v>8915896</v>
      </c>
      <c r="I37" s="2696"/>
      <c r="J37" s="2693"/>
      <c r="K37" s="2650"/>
      <c r="L37" s="2451"/>
    </row>
    <row r="38" spans="1:12" ht="13.15" customHeight="1" x14ac:dyDescent="0.2">
      <c r="A38" s="3824" t="s">
        <v>304</v>
      </c>
      <c r="B38" s="2460" t="s">
        <v>891</v>
      </c>
      <c r="C38" s="3820" t="s">
        <v>166</v>
      </c>
      <c r="D38" s="2469" t="s">
        <v>291</v>
      </c>
      <c r="E38" s="3028">
        <f>SUM(F38)</f>
        <v>36655601</v>
      </c>
      <c r="F38" s="3028">
        <v>36655601</v>
      </c>
      <c r="G38" s="3028"/>
      <c r="H38" s="3028">
        <f>SUM(H39:H43)</f>
        <v>36655601</v>
      </c>
      <c r="I38" s="3045">
        <f>SUM(I39:I43)</f>
        <v>22236428</v>
      </c>
      <c r="J38" s="3028">
        <f>SUM(J39:J43)</f>
        <v>0</v>
      </c>
      <c r="K38" s="2472">
        <f>SUM(K39:K43)</f>
        <v>22236428</v>
      </c>
    </row>
    <row r="39" spans="1:12" x14ac:dyDescent="0.2">
      <c r="A39" s="3825"/>
      <c r="B39" s="2460" t="s">
        <v>892</v>
      </c>
      <c r="C39" s="3820"/>
      <c r="D39" s="2458">
        <v>2018</v>
      </c>
      <c r="E39" s="2459"/>
      <c r="F39" s="2646"/>
      <c r="G39" s="2646"/>
      <c r="H39" s="2459">
        <v>0</v>
      </c>
      <c r="I39" s="2682">
        <v>1273184</v>
      </c>
      <c r="J39" s="2459">
        <v>0</v>
      </c>
      <c r="K39" s="2475">
        <f>SUM(I39:J39)</f>
        <v>1273184</v>
      </c>
    </row>
    <row r="40" spans="1:12" x14ac:dyDescent="0.2">
      <c r="A40" s="3826"/>
      <c r="B40" s="2460" t="s">
        <v>312</v>
      </c>
      <c r="C40" s="3820"/>
      <c r="D40" s="2463">
        <v>2019</v>
      </c>
      <c r="E40" s="3022"/>
      <c r="F40" s="3023"/>
      <c r="G40" s="3023"/>
      <c r="H40" s="2459">
        <v>36655601</v>
      </c>
      <c r="I40" s="3024">
        <v>6861094</v>
      </c>
      <c r="J40" s="2459">
        <v>0</v>
      </c>
      <c r="K40" s="2475">
        <f>SUM(I40:J40)</f>
        <v>6861094</v>
      </c>
    </row>
    <row r="41" spans="1:12" x14ac:dyDescent="0.2">
      <c r="A41" s="3826"/>
      <c r="B41" s="2457" t="s">
        <v>620</v>
      </c>
      <c r="C41" s="3820"/>
      <c r="D41" s="2463">
        <v>2020</v>
      </c>
      <c r="E41" s="3022"/>
      <c r="F41" s="3023"/>
      <c r="G41" s="3023"/>
      <c r="H41" s="2459"/>
      <c r="I41" s="3024">
        <v>11134083</v>
      </c>
      <c r="J41" s="2459">
        <v>0</v>
      </c>
      <c r="K41" s="2475">
        <f>SUM(I41:J41)</f>
        <v>11134083</v>
      </c>
    </row>
    <row r="42" spans="1:12" x14ac:dyDescent="0.2">
      <c r="A42" s="3826"/>
      <c r="B42" s="2457" t="s">
        <v>313</v>
      </c>
      <c r="C42" s="3820"/>
      <c r="D42" s="2463">
        <v>2021</v>
      </c>
      <c r="E42" s="3022"/>
      <c r="F42" s="3023"/>
      <c r="G42" s="3023"/>
      <c r="H42" s="2459"/>
      <c r="I42" s="3024">
        <v>2968067</v>
      </c>
      <c r="J42" s="2459">
        <v>0</v>
      </c>
      <c r="K42" s="2475">
        <f>SUM(I42:J42)</f>
        <v>2968067</v>
      </c>
    </row>
    <row r="43" spans="1:12" ht="13.5" thickBot="1" x14ac:dyDescent="0.25">
      <c r="A43" s="3826"/>
      <c r="B43" s="2457" t="s">
        <v>308</v>
      </c>
      <c r="C43" s="3820"/>
      <c r="D43" s="2463">
        <v>2022</v>
      </c>
      <c r="E43" s="3022"/>
      <c r="F43" s="3023"/>
      <c r="G43" s="3023"/>
      <c r="H43" s="2459"/>
      <c r="I43" s="3024"/>
      <c r="J43" s="2459">
        <v>0</v>
      </c>
      <c r="K43" s="2475">
        <f>SUM(I43:J43)</f>
        <v>0</v>
      </c>
    </row>
    <row r="44" spans="1:12" ht="12.75" customHeight="1" x14ac:dyDescent="0.2">
      <c r="A44" s="3816" t="s">
        <v>331</v>
      </c>
      <c r="B44" s="2466" t="s">
        <v>314</v>
      </c>
      <c r="C44" s="3819" t="s">
        <v>166</v>
      </c>
      <c r="D44" s="2456" t="s">
        <v>291</v>
      </c>
      <c r="E44" s="3020">
        <v>171677422</v>
      </c>
      <c r="F44" s="3020">
        <v>171677422</v>
      </c>
      <c r="G44" s="3020"/>
      <c r="H44" s="3020">
        <f>SUM(H45:H48)</f>
        <v>173918529</v>
      </c>
      <c r="I44" s="3021">
        <f>SUM(I45:I48)</f>
        <v>173918529</v>
      </c>
      <c r="J44" s="3020">
        <f>SUM(J45:J47)</f>
        <v>6938642</v>
      </c>
      <c r="K44" s="2474">
        <f>SUM(K45:K47)</f>
        <v>171882171</v>
      </c>
    </row>
    <row r="45" spans="1:12" x14ac:dyDescent="0.2">
      <c r="A45" s="3817"/>
      <c r="B45" s="2457" t="s">
        <v>315</v>
      </c>
      <c r="C45" s="3820"/>
      <c r="D45" s="2463">
        <v>2018</v>
      </c>
      <c r="E45" s="2459"/>
      <c r="F45" s="2646"/>
      <c r="G45" s="2646"/>
      <c r="H45" s="2459">
        <v>171677422</v>
      </c>
      <c r="I45" s="2682">
        <v>10135600</v>
      </c>
      <c r="J45" s="2459">
        <v>2857912</v>
      </c>
      <c r="K45" s="2473">
        <f>SUM(I45:J45)</f>
        <v>12993512</v>
      </c>
    </row>
    <row r="46" spans="1:12" x14ac:dyDescent="0.2">
      <c r="A46" s="3817"/>
      <c r="B46" s="2457" t="s">
        <v>316</v>
      </c>
      <c r="C46" s="3820"/>
      <c r="D46" s="2463">
        <v>2019</v>
      </c>
      <c r="E46" s="3022"/>
      <c r="F46" s="3023"/>
      <c r="G46" s="3031"/>
      <c r="H46" s="2459"/>
      <c r="I46" s="3024">
        <v>44507010</v>
      </c>
      <c r="J46" s="2459">
        <v>4080730</v>
      </c>
      <c r="K46" s="2473">
        <f>SUM(I46:J46)</f>
        <v>48587740</v>
      </c>
    </row>
    <row r="47" spans="1:12" x14ac:dyDescent="0.2">
      <c r="A47" s="3817"/>
      <c r="B47" s="2457"/>
      <c r="C47" s="3820"/>
      <c r="D47" s="2458">
        <v>2020</v>
      </c>
      <c r="E47" s="2459"/>
      <c r="F47" s="2646"/>
      <c r="G47" s="2646"/>
      <c r="H47" s="2459">
        <v>0</v>
      </c>
      <c r="I47" s="2682">
        <v>110300919</v>
      </c>
      <c r="J47" s="2459">
        <v>0</v>
      </c>
      <c r="K47" s="2475">
        <f>SUM(I47:J47)</f>
        <v>110300919</v>
      </c>
      <c r="L47" s="2642"/>
    </row>
    <row r="48" spans="1:12" ht="13.5" thickBot="1" x14ac:dyDescent="0.25">
      <c r="A48" s="3818"/>
      <c r="B48" s="2470"/>
      <c r="C48" s="3821"/>
      <c r="D48" s="2467">
        <v>2021</v>
      </c>
      <c r="E48" s="2468"/>
      <c r="F48" s="3025"/>
      <c r="G48" s="3025"/>
      <c r="H48" s="2468">
        <v>2241107</v>
      </c>
      <c r="I48" s="3026">
        <v>8975000</v>
      </c>
      <c r="J48" s="2468"/>
      <c r="K48" s="2710">
        <f>SUM(I48:J48)</f>
        <v>8975000</v>
      </c>
      <c r="L48" s="2642"/>
    </row>
    <row r="49" spans="1:12" ht="12.75" customHeight="1" x14ac:dyDescent="0.2">
      <c r="A49" s="3816" t="s">
        <v>335</v>
      </c>
      <c r="B49" s="2466" t="s">
        <v>317</v>
      </c>
      <c r="C49" s="3819" t="s">
        <v>166</v>
      </c>
      <c r="D49" s="2456" t="s">
        <v>291</v>
      </c>
      <c r="E49" s="3020">
        <f>SUM(F49)</f>
        <v>155913622</v>
      </c>
      <c r="F49" s="3020">
        <v>155913622</v>
      </c>
      <c r="G49" s="3020"/>
      <c r="H49" s="3020">
        <f>SUM(H50:H53)</f>
        <v>163133974</v>
      </c>
      <c r="I49" s="3021">
        <f>SUM(I50:I53)</f>
        <v>163133974</v>
      </c>
      <c r="J49" s="3020">
        <f>SUM(J50:J52)</f>
        <v>3695461</v>
      </c>
      <c r="K49" s="2474">
        <f>SUM(K50:K52)</f>
        <v>154494435</v>
      </c>
    </row>
    <row r="50" spans="1:12" x14ac:dyDescent="0.2">
      <c r="A50" s="3817"/>
      <c r="B50" s="2457" t="s">
        <v>318</v>
      </c>
      <c r="C50" s="3820"/>
      <c r="D50" s="2463">
        <v>2018</v>
      </c>
      <c r="E50" s="2459"/>
      <c r="F50" s="2646"/>
      <c r="G50" s="2646"/>
      <c r="H50" s="2459">
        <v>155913622</v>
      </c>
      <c r="I50" s="2682">
        <v>8780000</v>
      </c>
      <c r="J50" s="2459">
        <v>2370600</v>
      </c>
      <c r="K50" s="2473">
        <f>SUM(I50:J50)</f>
        <v>11150600</v>
      </c>
    </row>
    <row r="51" spans="1:12" x14ac:dyDescent="0.2">
      <c r="A51" s="3817"/>
      <c r="B51" s="2457" t="s">
        <v>316</v>
      </c>
      <c r="C51" s="3820"/>
      <c r="D51" s="2463">
        <v>2019</v>
      </c>
      <c r="E51" s="3022"/>
      <c r="F51" s="3023"/>
      <c r="G51" s="3031"/>
      <c r="H51" s="2459"/>
      <c r="I51" s="3024">
        <v>38797724</v>
      </c>
      <c r="J51" s="2459">
        <v>932730</v>
      </c>
      <c r="K51" s="2473">
        <f>SUM(I51:J51)</f>
        <v>39730454</v>
      </c>
    </row>
    <row r="52" spans="1:12" x14ac:dyDescent="0.2">
      <c r="A52" s="3817"/>
      <c r="B52" s="2460"/>
      <c r="C52" s="3820"/>
      <c r="D52" s="2458">
        <v>2020</v>
      </c>
      <c r="E52" s="2459"/>
      <c r="F52" s="2646"/>
      <c r="G52" s="2646"/>
      <c r="H52" s="2459">
        <v>0</v>
      </c>
      <c r="I52" s="2682">
        <v>103221250</v>
      </c>
      <c r="J52" s="2459">
        <v>392131</v>
      </c>
      <c r="K52" s="2475">
        <f>SUM(I52:J52)</f>
        <v>103613381</v>
      </c>
      <c r="L52" s="2642"/>
    </row>
    <row r="53" spans="1:12" ht="13.5" thickBot="1" x14ac:dyDescent="0.25">
      <c r="A53" s="3818"/>
      <c r="B53" s="2464"/>
      <c r="C53" s="3821"/>
      <c r="D53" s="2465">
        <v>2021</v>
      </c>
      <c r="E53" s="2553"/>
      <c r="F53" s="3034"/>
      <c r="G53" s="3034"/>
      <c r="H53" s="2553">
        <v>7220352</v>
      </c>
      <c r="I53" s="3046">
        <v>12335000</v>
      </c>
      <c r="J53" s="2553">
        <v>0</v>
      </c>
      <c r="K53" s="2475">
        <f>SUM(I53:J53)</f>
        <v>12335000</v>
      </c>
      <c r="L53" s="2642"/>
    </row>
    <row r="54" spans="1:12" ht="13.15" customHeight="1" x14ac:dyDescent="0.2">
      <c r="A54" s="3816" t="s">
        <v>409</v>
      </c>
      <c r="B54" s="2462" t="s">
        <v>607</v>
      </c>
      <c r="C54" s="3819" t="s">
        <v>306</v>
      </c>
      <c r="D54" s="2456" t="s">
        <v>291</v>
      </c>
      <c r="E54" s="3020">
        <v>18179119</v>
      </c>
      <c r="F54" s="3020">
        <v>18179119</v>
      </c>
      <c r="G54" s="3020"/>
      <c r="H54" s="3020">
        <f>SUM(H55:H57)</f>
        <v>4044842</v>
      </c>
      <c r="I54" s="3021">
        <f>SUM(I55:I57)</f>
        <v>6079720</v>
      </c>
      <c r="J54" s="3020">
        <f>SUM(J55:J57)</f>
        <v>0</v>
      </c>
      <c r="K54" s="2474">
        <f>SUM(K55:K57)</f>
        <v>6079720</v>
      </c>
    </row>
    <row r="55" spans="1:12" x14ac:dyDescent="0.2">
      <c r="A55" s="3817"/>
      <c r="B55" s="2457" t="s">
        <v>608</v>
      </c>
      <c r="C55" s="3820"/>
      <c r="D55" s="2463">
        <v>2020</v>
      </c>
      <c r="E55" s="2459"/>
      <c r="F55" s="2646"/>
      <c r="G55" s="2646"/>
      <c r="H55" s="2459">
        <v>2733350</v>
      </c>
      <c r="I55" s="2682">
        <v>1039500</v>
      </c>
      <c r="J55" s="2459">
        <v>0</v>
      </c>
      <c r="K55" s="2475">
        <f>SUM(I55:J55)</f>
        <v>1039500</v>
      </c>
    </row>
    <row r="56" spans="1:12" x14ac:dyDescent="0.2">
      <c r="A56" s="3817"/>
      <c r="B56" s="2464" t="s">
        <v>610</v>
      </c>
      <c r="C56" s="3820"/>
      <c r="D56" s="2463">
        <v>2021</v>
      </c>
      <c r="E56" s="3022"/>
      <c r="F56" s="3023"/>
      <c r="G56" s="3023"/>
      <c r="H56" s="2459">
        <v>1311492</v>
      </c>
      <c r="I56" s="3024">
        <v>5040220</v>
      </c>
      <c r="J56" s="2459">
        <v>0</v>
      </c>
      <c r="K56" s="2475">
        <f>SUM(I56:J56)</f>
        <v>5040220</v>
      </c>
    </row>
    <row r="57" spans="1:12" x14ac:dyDescent="0.2">
      <c r="A57" s="3817"/>
      <c r="B57" s="2457" t="s">
        <v>609</v>
      </c>
      <c r="C57" s="3820"/>
      <c r="D57" s="2458">
        <v>2022</v>
      </c>
      <c r="E57" s="2459"/>
      <c r="F57" s="2646"/>
      <c r="G57" s="2646"/>
      <c r="H57" s="2459"/>
      <c r="I57" s="2682"/>
      <c r="J57" s="2459"/>
      <c r="K57" s="2475">
        <f>SUM(I57:J57)</f>
        <v>0</v>
      </c>
    </row>
    <row r="58" spans="1:12" ht="13.5" thickBot="1" x14ac:dyDescent="0.25">
      <c r="A58" s="3817"/>
      <c r="B58" s="2470"/>
      <c r="C58" s="3821"/>
      <c r="D58" s="2467">
        <v>2023</v>
      </c>
      <c r="E58" s="2468"/>
      <c r="F58" s="3025"/>
      <c r="G58" s="3025"/>
      <c r="H58" s="2468"/>
      <c r="I58" s="3026"/>
      <c r="J58" s="2459"/>
      <c r="K58" s="2475">
        <f>SUM(I58:J58)</f>
        <v>0</v>
      </c>
    </row>
    <row r="59" spans="1:12" ht="13.15" customHeight="1" x14ac:dyDescent="0.2">
      <c r="A59" s="3817"/>
      <c r="B59" s="2462" t="s">
        <v>607</v>
      </c>
      <c r="C59" s="3819" t="s">
        <v>167</v>
      </c>
      <c r="D59" s="2456" t="s">
        <v>291</v>
      </c>
      <c r="E59" s="3020">
        <v>30028423</v>
      </c>
      <c r="F59" s="3020">
        <v>30028423</v>
      </c>
      <c r="G59" s="3020"/>
      <c r="H59" s="3020">
        <f>SUM(H60:H62)</f>
        <v>3307488</v>
      </c>
      <c r="I59" s="3021">
        <f>SUM(I60:I62)</f>
        <v>18377063</v>
      </c>
      <c r="J59" s="3020">
        <f>SUM(J60:J62)</f>
        <v>0</v>
      </c>
      <c r="K59" s="2474">
        <f>SUM(K60:K62)</f>
        <v>18377063</v>
      </c>
    </row>
    <row r="60" spans="1:12" x14ac:dyDescent="0.2">
      <c r="A60" s="3817"/>
      <c r="B60" s="2457" t="s">
        <v>608</v>
      </c>
      <c r="C60" s="3820"/>
      <c r="D60" s="2463">
        <v>2020</v>
      </c>
      <c r="E60" s="2459"/>
      <c r="F60" s="2646"/>
      <c r="G60" s="2646"/>
      <c r="H60" s="2459">
        <v>1468750</v>
      </c>
      <c r="I60" s="2682">
        <v>832394</v>
      </c>
      <c r="J60" s="2459">
        <v>0</v>
      </c>
      <c r="K60" s="2473">
        <f>SUM(I60:J60)</f>
        <v>832394</v>
      </c>
    </row>
    <row r="61" spans="1:12" x14ac:dyDescent="0.2">
      <c r="A61" s="3817"/>
      <c r="B61" s="2464" t="s">
        <v>611</v>
      </c>
      <c r="C61" s="3820"/>
      <c r="D61" s="2463">
        <v>2021</v>
      </c>
      <c r="E61" s="3022"/>
      <c r="F61" s="3023"/>
      <c r="G61" s="3023"/>
      <c r="H61" s="2459">
        <v>1838738</v>
      </c>
      <c r="I61" s="3024">
        <v>17544669</v>
      </c>
      <c r="J61" s="2459">
        <v>0</v>
      </c>
      <c r="K61" s="2473">
        <f>SUM(I61:J61)</f>
        <v>17544669</v>
      </c>
    </row>
    <row r="62" spans="1:12" x14ac:dyDescent="0.2">
      <c r="A62" s="3817"/>
      <c r="B62" s="2457" t="s">
        <v>609</v>
      </c>
      <c r="C62" s="3820"/>
      <c r="D62" s="2458">
        <v>2022</v>
      </c>
      <c r="E62" s="2459"/>
      <c r="F62" s="2646"/>
      <c r="G62" s="2646"/>
      <c r="H62" s="2459"/>
      <c r="I62" s="2682"/>
      <c r="J62" s="2459"/>
      <c r="K62" s="2473">
        <f>SUM(I62:J62)</f>
        <v>0</v>
      </c>
    </row>
    <row r="63" spans="1:12" ht="13.5" thickBot="1" x14ac:dyDescent="0.25">
      <c r="A63" s="3817"/>
      <c r="B63" s="2464"/>
      <c r="C63" s="3820"/>
      <c r="D63" s="2465">
        <v>2023</v>
      </c>
      <c r="E63" s="2553"/>
      <c r="F63" s="3034"/>
      <c r="G63" s="3034"/>
      <c r="H63" s="2553"/>
      <c r="I63" s="3046"/>
      <c r="J63" s="2553"/>
      <c r="K63" s="2473">
        <f>SUM(I63:J63)</f>
        <v>0</v>
      </c>
    </row>
    <row r="64" spans="1:12" s="23" customFormat="1" ht="24" x14ac:dyDescent="0.2">
      <c r="A64" s="3816" t="s">
        <v>411</v>
      </c>
      <c r="B64" s="2651" t="s">
        <v>717</v>
      </c>
      <c r="C64" s="3819" t="s">
        <v>166</v>
      </c>
      <c r="D64" s="2652" t="s">
        <v>291</v>
      </c>
      <c r="E64" s="2653">
        <v>130000000</v>
      </c>
      <c r="F64" s="2653">
        <v>130000000</v>
      </c>
      <c r="G64" s="2653"/>
      <c r="H64" s="2654">
        <f>SUM(H65:H66)</f>
        <v>126100000</v>
      </c>
      <c r="I64" s="2654">
        <f>SUM(I65:I66)</f>
        <v>2170000</v>
      </c>
      <c r="J64" s="2654">
        <f>SUM(J65:J66)</f>
        <v>0</v>
      </c>
      <c r="K64" s="2657">
        <f>SUM(K65:K66)</f>
        <v>0</v>
      </c>
      <c r="L64" s="2387"/>
    </row>
    <row r="65" spans="1:12" x14ac:dyDescent="0.2">
      <c r="A65" s="3817"/>
      <c r="B65" s="2458" t="s">
        <v>716</v>
      </c>
      <c r="C65" s="3820"/>
      <c r="D65" s="2463">
        <v>2021</v>
      </c>
      <c r="E65" s="2646"/>
      <c r="F65" s="2646"/>
      <c r="G65" s="2646"/>
      <c r="H65" s="2677">
        <v>126100000</v>
      </c>
      <c r="I65" s="2682">
        <v>2170000</v>
      </c>
      <c r="J65" s="2646"/>
      <c r="K65" s="2647"/>
    </row>
    <row r="66" spans="1:12" ht="13.5" thickBot="1" x14ac:dyDescent="0.25">
      <c r="A66" s="3818"/>
      <c r="B66" s="2461">
        <v>2021</v>
      </c>
      <c r="C66" s="3821"/>
      <c r="D66" s="2461">
        <v>2022</v>
      </c>
      <c r="E66" s="2648"/>
      <c r="F66" s="2648"/>
      <c r="G66" s="2648"/>
      <c r="H66" s="2648"/>
      <c r="I66" s="2649"/>
      <c r="J66" s="2648"/>
      <c r="K66" s="2650"/>
    </row>
    <row r="67" spans="1:12" ht="13.15" customHeight="1" x14ac:dyDescent="0.2">
      <c r="A67" s="3816" t="s">
        <v>629</v>
      </c>
      <c r="B67" s="2655" t="s">
        <v>719</v>
      </c>
      <c r="C67" s="3819" t="s">
        <v>166</v>
      </c>
      <c r="D67" s="2652" t="s">
        <v>291</v>
      </c>
      <c r="E67" s="2653">
        <v>156000000</v>
      </c>
      <c r="F67" s="2653">
        <v>156000000</v>
      </c>
      <c r="G67" s="2653"/>
      <c r="H67" s="2654">
        <f>SUM(H68:H69)</f>
        <v>146640000</v>
      </c>
      <c r="I67" s="2654">
        <f>SUM(I68:I69)</f>
        <v>5785890</v>
      </c>
      <c r="J67" s="2654">
        <f>SUM(J68:J69)</f>
        <v>0</v>
      </c>
      <c r="K67" s="2657">
        <f>SUM(K68:K69)</f>
        <v>0</v>
      </c>
    </row>
    <row r="68" spans="1:12" s="208" customFormat="1" ht="12.75" customHeight="1" x14ac:dyDescent="0.2">
      <c r="A68" s="3817"/>
      <c r="B68" s="2656" t="s">
        <v>718</v>
      </c>
      <c r="C68" s="3820"/>
      <c r="D68" s="2458">
        <v>2021</v>
      </c>
      <c r="E68" s="2646"/>
      <c r="F68" s="2646"/>
      <c r="G68" s="2646"/>
      <c r="H68" s="2677">
        <v>146640000</v>
      </c>
      <c r="I68" s="2682">
        <v>5785890</v>
      </c>
      <c r="J68" s="2677">
        <v>0</v>
      </c>
      <c r="K68" s="2647"/>
      <c r="L68" s="2451"/>
    </row>
    <row r="69" spans="1:12" s="208" customFormat="1" ht="13.5" customHeight="1" thickBot="1" x14ac:dyDescent="0.25">
      <c r="A69" s="3818"/>
      <c r="B69" s="2694">
        <v>2021</v>
      </c>
      <c r="C69" s="3821"/>
      <c r="D69" s="2461">
        <v>2022</v>
      </c>
      <c r="E69" s="2648"/>
      <c r="F69" s="2648"/>
      <c r="G69" s="2648"/>
      <c r="H69" s="2648"/>
      <c r="I69" s="2649"/>
      <c r="J69" s="2648"/>
      <c r="K69" s="2650"/>
      <c r="L69" s="2451"/>
    </row>
    <row r="70" spans="1:12" s="1562" customFormat="1" ht="24" x14ac:dyDescent="0.2">
      <c r="A70" s="3816" t="s">
        <v>699</v>
      </c>
      <c r="B70" s="2711" t="s">
        <v>1915</v>
      </c>
      <c r="C70" s="3819" t="s">
        <v>166</v>
      </c>
      <c r="D70" s="2652" t="s">
        <v>291</v>
      </c>
      <c r="E70" s="2653">
        <v>23421196</v>
      </c>
      <c r="F70" s="2653">
        <v>21079061</v>
      </c>
      <c r="G70" s="2653"/>
      <c r="H70" s="2654">
        <f>SUM(H71:H72)</f>
        <v>0</v>
      </c>
      <c r="I70" s="2654">
        <f>SUM(I71:I72)</f>
        <v>0</v>
      </c>
      <c r="J70" s="2654">
        <f>SUM(J71:J72)</f>
        <v>0</v>
      </c>
      <c r="K70" s="2657">
        <f>SUM(K71:K72)</f>
        <v>0</v>
      </c>
      <c r="L70" s="2381"/>
    </row>
    <row r="71" spans="1:12" s="1676" customFormat="1" ht="12.75" customHeight="1" x14ac:dyDescent="0.2">
      <c r="A71" s="3817"/>
      <c r="B71" s="2656" t="s">
        <v>890</v>
      </c>
      <c r="C71" s="3820"/>
      <c r="D71" s="2458">
        <v>2021</v>
      </c>
      <c r="E71" s="2646"/>
      <c r="F71" s="2646"/>
      <c r="G71" s="2646"/>
      <c r="H71" s="2677"/>
      <c r="I71" s="2682"/>
      <c r="J71" s="2677"/>
      <c r="K71" s="2647"/>
      <c r="L71" s="2451"/>
    </row>
    <row r="72" spans="1:12" s="1676" customFormat="1" ht="13.5" customHeight="1" thickBot="1" x14ac:dyDescent="0.25">
      <c r="A72" s="3818"/>
      <c r="B72" s="2694">
        <v>2021</v>
      </c>
      <c r="C72" s="3821"/>
      <c r="D72" s="2461">
        <v>2022</v>
      </c>
      <c r="E72" s="2648"/>
      <c r="F72" s="2648"/>
      <c r="G72" s="2648"/>
      <c r="H72" s="2648"/>
      <c r="I72" s="2649"/>
      <c r="J72" s="2648"/>
      <c r="K72" s="2650"/>
      <c r="L72" s="2451"/>
    </row>
  </sheetData>
  <mergeCells count="28">
    <mergeCell ref="A67:A69"/>
    <mergeCell ref="A1:G1"/>
    <mergeCell ref="A3:K3"/>
    <mergeCell ref="J4:K4"/>
    <mergeCell ref="A38:A43"/>
    <mergeCell ref="C38:C43"/>
    <mergeCell ref="A18:A24"/>
    <mergeCell ref="C18:C24"/>
    <mergeCell ref="A11:A17"/>
    <mergeCell ref="C11:C17"/>
    <mergeCell ref="A6:A10"/>
    <mergeCell ref="C6:C10"/>
    <mergeCell ref="A70:A72"/>
    <mergeCell ref="C70:C72"/>
    <mergeCell ref="C67:C69"/>
    <mergeCell ref="C25:C31"/>
    <mergeCell ref="A25:A31"/>
    <mergeCell ref="C44:C48"/>
    <mergeCell ref="C49:C53"/>
    <mergeCell ref="A44:A48"/>
    <mergeCell ref="A49:A53"/>
    <mergeCell ref="C54:C58"/>
    <mergeCell ref="C59:C63"/>
    <mergeCell ref="A54:A63"/>
    <mergeCell ref="A32:A37"/>
    <mergeCell ref="C32:C37"/>
    <mergeCell ref="C64:C66"/>
    <mergeCell ref="A64:A6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6" fitToHeight="2" orientation="landscape" r:id="rId1"/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4"/>
  <sheetViews>
    <sheetView workbookViewId="0"/>
  </sheetViews>
  <sheetFormatPr defaultRowHeight="12.75" x14ac:dyDescent="0.2"/>
  <cols>
    <col min="1" max="1" width="62.5703125" customWidth="1"/>
    <col min="2" max="2" width="46.28515625" customWidth="1"/>
    <col min="3" max="3" width="19.28515625" customWidth="1"/>
  </cols>
  <sheetData>
    <row r="1" spans="1:3" ht="15.75" x14ac:dyDescent="0.25">
      <c r="A1" s="85" t="s">
        <v>1950</v>
      </c>
      <c r="B1" s="13"/>
      <c r="C1" s="13"/>
    </row>
    <row r="2" spans="1:3" ht="15.75" x14ac:dyDescent="0.25">
      <c r="A2" s="281"/>
      <c r="B2" s="117"/>
      <c r="C2" s="14"/>
    </row>
    <row r="3" spans="1:3" ht="16.5" x14ac:dyDescent="0.25">
      <c r="A3" s="3827" t="s">
        <v>586</v>
      </c>
      <c r="B3" s="3827"/>
      <c r="C3" s="3827"/>
    </row>
    <row r="4" spans="1:3" ht="15.75" x14ac:dyDescent="0.25">
      <c r="A4" s="282"/>
      <c r="B4" s="117"/>
      <c r="C4" s="14"/>
    </row>
    <row r="5" spans="1:3" ht="15.75" x14ac:dyDescent="0.25">
      <c r="A5" s="282"/>
      <c r="B5" s="117"/>
      <c r="C5" s="14"/>
    </row>
    <row r="6" spans="1:3" ht="16.5" thickBot="1" x14ac:dyDescent="0.3">
      <c r="A6" s="14"/>
      <c r="B6" s="117"/>
      <c r="C6" s="283" t="s">
        <v>269</v>
      </c>
    </row>
    <row r="7" spans="1:3" ht="32.25" thickBot="1" x14ac:dyDescent="0.25">
      <c r="A7" s="284" t="s">
        <v>92</v>
      </c>
      <c r="B7" s="285" t="s">
        <v>337</v>
      </c>
      <c r="C7" s="286" t="s">
        <v>585</v>
      </c>
    </row>
    <row r="8" spans="1:3" s="23" customFormat="1" ht="32.25" thickBot="1" x14ac:dyDescent="0.25">
      <c r="A8" s="628" t="s">
        <v>623</v>
      </c>
      <c r="B8" s="620"/>
      <c r="C8" s="621">
        <v>0</v>
      </c>
    </row>
    <row r="9" spans="1:3" s="23" customFormat="1" ht="32.25" thickBot="1" x14ac:dyDescent="0.25">
      <c r="A9" s="629" t="s">
        <v>624</v>
      </c>
      <c r="B9" s="622"/>
      <c r="C9" s="623">
        <v>0</v>
      </c>
    </row>
    <row r="10" spans="1:3" s="625" customFormat="1" ht="48" thickBot="1" x14ac:dyDescent="0.25">
      <c r="A10" s="624" t="s">
        <v>627</v>
      </c>
      <c r="B10" s="620" t="s">
        <v>626</v>
      </c>
      <c r="C10" s="621">
        <v>2802405</v>
      </c>
    </row>
    <row r="11" spans="1:3" s="23" customFormat="1" ht="32.25" thickBot="1" x14ac:dyDescent="0.25">
      <c r="A11" s="628" t="s">
        <v>622</v>
      </c>
      <c r="B11" s="626"/>
      <c r="C11" s="627">
        <v>0</v>
      </c>
    </row>
    <row r="12" spans="1:3" s="23" customFormat="1" ht="48" thickBot="1" x14ac:dyDescent="0.25">
      <c r="A12" s="624" t="s">
        <v>625</v>
      </c>
      <c r="B12" s="620" t="s">
        <v>621</v>
      </c>
      <c r="C12" s="621">
        <v>4100000</v>
      </c>
    </row>
    <row r="13" spans="1:3" ht="16.5" thickBot="1" x14ac:dyDescent="0.3">
      <c r="A13" s="287" t="s">
        <v>338</v>
      </c>
      <c r="B13" s="288"/>
      <c r="C13" s="289">
        <f>SUM(C8+C9+C10+C11+C12)</f>
        <v>6902405</v>
      </c>
    </row>
    <row r="14" spans="1:3" ht="15.75" x14ac:dyDescent="0.25">
      <c r="A14" s="14"/>
      <c r="B14" s="14"/>
      <c r="C14" s="14"/>
    </row>
  </sheetData>
  <mergeCells count="1">
    <mergeCell ref="A3:C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5"/>
  <sheetViews>
    <sheetView workbookViewId="0">
      <selection activeCell="A4" sqref="A4"/>
    </sheetView>
  </sheetViews>
  <sheetFormatPr defaultRowHeight="15.75" x14ac:dyDescent="0.25"/>
  <cols>
    <col min="1" max="1" width="39" style="14" customWidth="1"/>
    <col min="2" max="2" width="13.5703125" style="14" customWidth="1"/>
    <col min="3" max="4" width="13.5703125" customWidth="1"/>
  </cols>
  <sheetData>
    <row r="1" spans="1:4" s="2381" customFormat="1" x14ac:dyDescent="0.25">
      <c r="A1" s="14"/>
      <c r="B1" s="14"/>
    </row>
    <row r="2" spans="1:4" s="2381" customFormat="1" x14ac:dyDescent="0.25">
      <c r="A2" s="14"/>
      <c r="B2" s="14"/>
    </row>
    <row r="3" spans="1:4" s="2381" customFormat="1" x14ac:dyDescent="0.25">
      <c r="A3" s="14"/>
      <c r="B3" s="14"/>
    </row>
    <row r="4" spans="1:4" x14ac:dyDescent="0.25">
      <c r="A4" s="85" t="s">
        <v>1951</v>
      </c>
      <c r="B4" s="13"/>
    </row>
    <row r="5" spans="1:4" ht="12.75" customHeight="1" x14ac:dyDescent="0.25">
      <c r="A5" s="290"/>
    </row>
    <row r="6" spans="1:4" ht="16.5" x14ac:dyDescent="0.25">
      <c r="A6" s="295" t="s">
        <v>339</v>
      </c>
      <c r="B6"/>
    </row>
    <row r="7" spans="1:4" x14ac:dyDescent="0.25">
      <c r="A7" s="13"/>
    </row>
    <row r="8" spans="1:4" x14ac:dyDescent="0.25">
      <c r="A8" s="13"/>
    </row>
    <row r="9" spans="1:4" ht="16.5" thickBot="1" x14ac:dyDescent="0.3">
      <c r="A9" s="13"/>
      <c r="B9" s="94"/>
      <c r="C9" s="94"/>
      <c r="D9" s="94" t="s">
        <v>269</v>
      </c>
    </row>
    <row r="10" spans="1:4" ht="29.25" customHeight="1" x14ac:dyDescent="0.2">
      <c r="A10" s="543" t="s">
        <v>340</v>
      </c>
      <c r="B10" s="498">
        <v>2021</v>
      </c>
      <c r="C10" s="498">
        <v>2022</v>
      </c>
      <c r="D10" s="499">
        <v>2023</v>
      </c>
    </row>
    <row r="11" spans="1:4" x14ac:dyDescent="0.25">
      <c r="A11" s="108" t="s">
        <v>341</v>
      </c>
      <c r="B11" s="291">
        <v>50000</v>
      </c>
      <c r="C11" s="291">
        <v>50000</v>
      </c>
      <c r="D11" s="121">
        <v>50000</v>
      </c>
    </row>
    <row r="12" spans="1:4" x14ac:dyDescent="0.25">
      <c r="A12" s="107" t="s">
        <v>342</v>
      </c>
      <c r="B12" s="291">
        <v>200000</v>
      </c>
      <c r="C12" s="291">
        <v>200000</v>
      </c>
      <c r="D12" s="121">
        <v>200000</v>
      </c>
    </row>
    <row r="13" spans="1:4" x14ac:dyDescent="0.25">
      <c r="A13" s="292" t="s">
        <v>574</v>
      </c>
      <c r="B13" s="540">
        <v>34254</v>
      </c>
      <c r="C13" s="540">
        <v>0</v>
      </c>
      <c r="D13" s="220">
        <v>0</v>
      </c>
    </row>
    <row r="14" spans="1:4" ht="16.5" thickBot="1" x14ac:dyDescent="0.3">
      <c r="A14" s="293"/>
      <c r="B14" s="541"/>
      <c r="C14" s="541"/>
      <c r="D14" s="542"/>
    </row>
    <row r="15" spans="1:4" ht="16.5" thickBot="1" x14ac:dyDescent="0.3">
      <c r="A15" s="109" t="s">
        <v>93</v>
      </c>
      <c r="B15" s="294">
        <f>SUM(B11:B14)</f>
        <v>284254</v>
      </c>
      <c r="C15" s="294">
        <f>SUM(C11:C14)</f>
        <v>250000</v>
      </c>
      <c r="D15" s="118">
        <f>SUM(D11:D14)</f>
        <v>250000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32"/>
  <sheetViews>
    <sheetView workbookViewId="0"/>
  </sheetViews>
  <sheetFormatPr defaultRowHeight="12.75" x14ac:dyDescent="0.2"/>
  <cols>
    <col min="2" max="2" width="48.28515625" customWidth="1"/>
    <col min="3" max="4" width="12.7109375" bestFit="1" customWidth="1"/>
    <col min="5" max="6" width="12.7109375" style="188" bestFit="1" customWidth="1"/>
  </cols>
  <sheetData>
    <row r="1" spans="1:6" x14ac:dyDescent="0.2">
      <c r="A1" s="85" t="s">
        <v>1952</v>
      </c>
      <c r="B1" s="85"/>
      <c r="E1" s="85"/>
      <c r="F1" s="85"/>
    </row>
    <row r="2" spans="1:6" x14ac:dyDescent="0.2">
      <c r="A2" s="87"/>
      <c r="B2" s="87"/>
    </row>
    <row r="3" spans="1:6" ht="17.25" customHeight="1" x14ac:dyDescent="0.25">
      <c r="A3" s="3830" t="s">
        <v>343</v>
      </c>
      <c r="B3" s="3830"/>
      <c r="C3" s="3830"/>
      <c r="D3" s="3830"/>
      <c r="E3" s="3830"/>
      <c r="F3" s="3830"/>
    </row>
    <row r="4" spans="1:6" ht="15" x14ac:dyDescent="0.25">
      <c r="E4" s="280"/>
      <c r="F4" s="280"/>
    </row>
    <row r="5" spans="1:6" ht="15.75" thickBot="1" x14ac:dyDescent="0.3">
      <c r="C5" s="283"/>
      <c r="D5" s="283"/>
      <c r="E5" s="283"/>
      <c r="F5" s="283" t="s">
        <v>269</v>
      </c>
    </row>
    <row r="6" spans="1:6" ht="15.75" thickBot="1" x14ac:dyDescent="0.3">
      <c r="A6" s="296"/>
      <c r="B6" s="297" t="s">
        <v>91</v>
      </c>
      <c r="C6" s="298">
        <v>2021</v>
      </c>
      <c r="D6" s="298">
        <v>2022</v>
      </c>
      <c r="E6" s="298">
        <v>2023</v>
      </c>
      <c r="F6" s="299">
        <v>2024</v>
      </c>
    </row>
    <row r="7" spans="1:6" ht="15" x14ac:dyDescent="0.25">
      <c r="A7" s="300" t="s">
        <v>344</v>
      </c>
      <c r="B7" s="301" t="s">
        <v>345</v>
      </c>
      <c r="C7" s="302">
        <f>SUM('1_mell'!E9)</f>
        <v>501952879</v>
      </c>
      <c r="D7" s="302">
        <v>440000000</v>
      </c>
      <c r="E7" s="302">
        <v>440000000</v>
      </c>
      <c r="F7" s="303">
        <v>440000000</v>
      </c>
    </row>
    <row r="8" spans="1:6" ht="15" x14ac:dyDescent="0.25">
      <c r="A8" s="304" t="s">
        <v>346</v>
      </c>
      <c r="B8" s="305" t="s">
        <v>104</v>
      </c>
      <c r="C8" s="306">
        <f>SUM('1_mell'!E13)</f>
        <v>133840000</v>
      </c>
      <c r="D8" s="306">
        <v>150000000</v>
      </c>
      <c r="E8" s="306">
        <v>150000000</v>
      </c>
      <c r="F8" s="307">
        <v>150000000</v>
      </c>
    </row>
    <row r="9" spans="1:6" ht="15" x14ac:dyDescent="0.25">
      <c r="A9" s="304" t="s">
        <v>347</v>
      </c>
      <c r="B9" s="308" t="s">
        <v>348</v>
      </c>
      <c r="C9" s="306">
        <f>SUM('1_mell'!E14)</f>
        <v>236155000</v>
      </c>
      <c r="D9" s="306">
        <v>250000000</v>
      </c>
      <c r="E9" s="306">
        <v>250000000</v>
      </c>
      <c r="F9" s="307">
        <v>250000000</v>
      </c>
    </row>
    <row r="10" spans="1:6" ht="15" x14ac:dyDescent="0.25">
      <c r="A10" s="304" t="s">
        <v>349</v>
      </c>
      <c r="B10" s="308" t="s">
        <v>350</v>
      </c>
      <c r="C10" s="306">
        <f>SUM('1_mell'!E15)</f>
        <v>41697401</v>
      </c>
      <c r="D10" s="306">
        <v>40000000</v>
      </c>
      <c r="E10" s="306">
        <v>40000000</v>
      </c>
      <c r="F10" s="307">
        <v>40000000</v>
      </c>
    </row>
    <row r="11" spans="1:6" ht="15" x14ac:dyDescent="0.25">
      <c r="A11" s="309" t="s">
        <v>351</v>
      </c>
      <c r="B11" s="310" t="s">
        <v>352</v>
      </c>
      <c r="C11" s="306">
        <f>SUM('1_mell'!E16)</f>
        <v>0</v>
      </c>
      <c r="D11" s="306">
        <v>23000000</v>
      </c>
      <c r="E11" s="306">
        <v>23000000</v>
      </c>
      <c r="F11" s="307">
        <v>23000000</v>
      </c>
    </row>
    <row r="12" spans="1:6" ht="15" x14ac:dyDescent="0.25">
      <c r="A12" s="309" t="s">
        <v>353</v>
      </c>
      <c r="B12" s="308" t="s">
        <v>354</v>
      </c>
      <c r="C12" s="306">
        <f>SUM('1_mell'!E17)</f>
        <v>0</v>
      </c>
      <c r="D12" s="306">
        <v>50000000</v>
      </c>
      <c r="E12" s="306">
        <v>50000000</v>
      </c>
      <c r="F12" s="307">
        <v>50000000</v>
      </c>
    </row>
    <row r="13" spans="1:6" ht="15.75" thickBot="1" x14ac:dyDescent="0.3">
      <c r="A13" s="309" t="s">
        <v>355</v>
      </c>
      <c r="B13" s="308" t="s">
        <v>356</v>
      </c>
      <c r="C13" s="306">
        <f>SUM('1_mell'!E18)</f>
        <v>0</v>
      </c>
      <c r="D13" s="306"/>
      <c r="E13" s="306"/>
      <c r="F13" s="307"/>
    </row>
    <row r="14" spans="1:6" ht="15.75" thickBot="1" x14ac:dyDescent="0.3">
      <c r="A14" s="311"/>
      <c r="B14" s="312" t="s">
        <v>550</v>
      </c>
      <c r="C14" s="314">
        <f>SUM(C7:C13)</f>
        <v>913645280</v>
      </c>
      <c r="D14" s="314">
        <f>SUM(D7:D13)</f>
        <v>953000000</v>
      </c>
      <c r="E14" s="314">
        <f>SUM(E7:E13)</f>
        <v>953000000</v>
      </c>
      <c r="F14" s="339">
        <f>SUM(F7:F13)</f>
        <v>953000000</v>
      </c>
    </row>
    <row r="15" spans="1:6" ht="15.75" thickBot="1" x14ac:dyDescent="0.3">
      <c r="A15" s="315" t="s">
        <v>357</v>
      </c>
      <c r="B15" s="316" t="s">
        <v>578</v>
      </c>
      <c r="C15" s="317">
        <f>SUM('1_mell'!E25)</f>
        <v>674676855</v>
      </c>
      <c r="D15" s="317"/>
      <c r="E15" s="317"/>
      <c r="F15" s="340"/>
    </row>
    <row r="16" spans="1:6" ht="15.75" thickBot="1" x14ac:dyDescent="0.3">
      <c r="A16" s="3828" t="s">
        <v>581</v>
      </c>
      <c r="B16" s="3829"/>
      <c r="C16" s="313">
        <f>SUM(C14:C15)</f>
        <v>1588322135</v>
      </c>
      <c r="D16" s="313">
        <f>SUM(D14:D15)</f>
        <v>953000000</v>
      </c>
      <c r="E16" s="313">
        <f>SUM(E14:E15)</f>
        <v>953000000</v>
      </c>
      <c r="F16" s="318">
        <f>SUM(F14:F15)</f>
        <v>953000000</v>
      </c>
    </row>
    <row r="17" spans="1:6" ht="15.75" thickBot="1" x14ac:dyDescent="0.3">
      <c r="A17" s="319"/>
      <c r="B17" s="157"/>
      <c r="C17" s="320"/>
      <c r="D17" s="320"/>
      <c r="E17" s="320"/>
      <c r="F17" s="320"/>
    </row>
    <row r="18" spans="1:6" ht="15.75" thickBot="1" x14ac:dyDescent="0.3">
      <c r="A18" s="321"/>
      <c r="B18" s="199" t="s">
        <v>94</v>
      </c>
      <c r="C18" s="298">
        <v>2021</v>
      </c>
      <c r="D18" s="298">
        <v>2022</v>
      </c>
      <c r="E18" s="298">
        <v>2023</v>
      </c>
      <c r="F18" s="299">
        <v>2024</v>
      </c>
    </row>
    <row r="19" spans="1:6" ht="15" x14ac:dyDescent="0.25">
      <c r="A19" s="300" t="s">
        <v>358</v>
      </c>
      <c r="B19" s="322" t="s">
        <v>195</v>
      </c>
      <c r="C19" s="323">
        <f>SUM('1_mell'!E32)</f>
        <v>439463701</v>
      </c>
      <c r="D19" s="323">
        <v>440000000</v>
      </c>
      <c r="E19" s="323">
        <v>440000000</v>
      </c>
      <c r="F19" s="303">
        <v>440000000</v>
      </c>
    </row>
    <row r="20" spans="1:6" ht="15" x14ac:dyDescent="0.25">
      <c r="A20" s="304" t="s">
        <v>359</v>
      </c>
      <c r="B20" s="324" t="s">
        <v>584</v>
      </c>
      <c r="C20" s="326">
        <f>SUM('1_mell'!E33)</f>
        <v>73754986</v>
      </c>
      <c r="D20" s="326">
        <v>70000000</v>
      </c>
      <c r="E20" s="326">
        <v>70000000</v>
      </c>
      <c r="F20" s="337">
        <v>70000000</v>
      </c>
    </row>
    <row r="21" spans="1:6" ht="15" x14ac:dyDescent="0.25">
      <c r="A21" s="304" t="s">
        <v>360</v>
      </c>
      <c r="B21" s="324" t="s">
        <v>196</v>
      </c>
      <c r="C21" s="326">
        <f>SUM('1_mell'!E34)</f>
        <v>288860612</v>
      </c>
      <c r="D21" s="325">
        <v>280000000</v>
      </c>
      <c r="E21" s="325">
        <v>280000000</v>
      </c>
      <c r="F21" s="307">
        <v>280000000</v>
      </c>
    </row>
    <row r="22" spans="1:6" ht="15" x14ac:dyDescent="0.25">
      <c r="A22" s="304" t="s">
        <v>361</v>
      </c>
      <c r="B22" s="324" t="s">
        <v>197</v>
      </c>
      <c r="C22" s="326">
        <f>SUM('1_mell'!E35)</f>
        <v>8770000</v>
      </c>
      <c r="D22" s="325">
        <v>8000000</v>
      </c>
      <c r="E22" s="325">
        <v>8000000</v>
      </c>
      <c r="F22" s="307">
        <v>8000000</v>
      </c>
    </row>
    <row r="23" spans="1:6" ht="15" x14ac:dyDescent="0.25">
      <c r="A23" s="304" t="s">
        <v>362</v>
      </c>
      <c r="B23" s="324" t="s">
        <v>579</v>
      </c>
      <c r="C23" s="326">
        <f>SUM('1_mell'!E36)</f>
        <v>46276648</v>
      </c>
      <c r="D23" s="325">
        <v>35000000</v>
      </c>
      <c r="E23" s="325">
        <v>35000000</v>
      </c>
      <c r="F23" s="307">
        <v>35000000</v>
      </c>
    </row>
    <row r="24" spans="1:6" ht="15" x14ac:dyDescent="0.25">
      <c r="A24" s="304" t="s">
        <v>362</v>
      </c>
      <c r="B24" s="324" t="s">
        <v>580</v>
      </c>
      <c r="C24" s="326">
        <f>SUM('1_mell'!E37)</f>
        <v>10740000</v>
      </c>
      <c r="D24" s="306">
        <v>0</v>
      </c>
      <c r="E24" s="306">
        <v>0</v>
      </c>
      <c r="F24" s="307">
        <v>0</v>
      </c>
    </row>
    <row r="25" spans="1:6" ht="15" x14ac:dyDescent="0.25">
      <c r="A25" s="304" t="s">
        <v>363</v>
      </c>
      <c r="B25" s="327" t="s">
        <v>179</v>
      </c>
      <c r="C25" s="326">
        <f>SUM('1_mell'!E38)</f>
        <v>138839430</v>
      </c>
      <c r="D25" s="306">
        <v>100000000</v>
      </c>
      <c r="E25" s="306">
        <v>100000000</v>
      </c>
      <c r="F25" s="307">
        <v>100000000</v>
      </c>
    </row>
    <row r="26" spans="1:6" ht="15" x14ac:dyDescent="0.25">
      <c r="A26" s="304" t="s">
        <v>364</v>
      </c>
      <c r="B26" s="327" t="s">
        <v>145</v>
      </c>
      <c r="C26" s="326">
        <f>SUM('1_mell'!E39)</f>
        <v>54492800</v>
      </c>
      <c r="D26" s="306">
        <v>20000000</v>
      </c>
      <c r="E26" s="306">
        <v>20000000</v>
      </c>
      <c r="F26" s="307">
        <v>20000000</v>
      </c>
    </row>
    <row r="27" spans="1:6" ht="15.75" thickBot="1" x14ac:dyDescent="0.3">
      <c r="A27" s="336" t="s">
        <v>383</v>
      </c>
      <c r="B27" s="334" t="s">
        <v>600</v>
      </c>
      <c r="C27" s="326">
        <f>SUM('1_mell'!E40)</f>
        <v>10012500</v>
      </c>
      <c r="D27" s="335">
        <v>0</v>
      </c>
      <c r="E27" s="335">
        <v>0</v>
      </c>
      <c r="F27" s="338">
        <v>0</v>
      </c>
    </row>
    <row r="28" spans="1:6" ht="15.75" thickBot="1" x14ac:dyDescent="0.3">
      <c r="A28" s="311"/>
      <c r="B28" s="312" t="s">
        <v>583</v>
      </c>
      <c r="C28" s="328">
        <f>SUM(C19:C27)</f>
        <v>1071210677</v>
      </c>
      <c r="D28" s="328">
        <f>SUM(D19:D27)</f>
        <v>953000000</v>
      </c>
      <c r="E28" s="313">
        <f>SUM(E19:E27)</f>
        <v>953000000</v>
      </c>
      <c r="F28" s="318">
        <f>SUM(F19:F27)</f>
        <v>953000000</v>
      </c>
    </row>
    <row r="29" spans="1:6" ht="15.75" thickBot="1" x14ac:dyDescent="0.3">
      <c r="A29" s="544" t="s">
        <v>365</v>
      </c>
      <c r="B29" s="329" t="s">
        <v>212</v>
      </c>
      <c r="C29" s="330">
        <f>SUM('1_mell'!E45)</f>
        <v>517111458</v>
      </c>
      <c r="D29" s="330"/>
      <c r="E29" s="335"/>
      <c r="F29" s="338"/>
    </row>
    <row r="30" spans="1:6" ht="15.75" thickBot="1" x14ac:dyDescent="0.3">
      <c r="A30" s="3828" t="s">
        <v>582</v>
      </c>
      <c r="B30" s="3829"/>
      <c r="C30" s="328">
        <f>SUM(C28:C29)</f>
        <v>1588322135</v>
      </c>
      <c r="D30" s="328">
        <f>SUM(D28:D29)</f>
        <v>953000000</v>
      </c>
      <c r="E30" s="313">
        <f>SUM(E28:E29)</f>
        <v>953000000</v>
      </c>
      <c r="F30" s="318">
        <f>SUM(F28:F29)</f>
        <v>953000000</v>
      </c>
    </row>
    <row r="31" spans="1:6" ht="15" x14ac:dyDescent="0.25">
      <c r="A31" s="5"/>
      <c r="B31" s="87"/>
      <c r="C31" s="280"/>
      <c r="D31" s="280"/>
      <c r="E31" s="280"/>
      <c r="F31" s="280"/>
    </row>
    <row r="32" spans="1:6" x14ac:dyDescent="0.2">
      <c r="A32" s="5"/>
      <c r="B32" s="87"/>
      <c r="C32" s="188">
        <f>SUM(C16-C30)</f>
        <v>0</v>
      </c>
      <c r="D32" s="188">
        <f>SUM(D16-D30)</f>
        <v>0</v>
      </c>
      <c r="E32" s="188">
        <f>SUM(E16-E30)</f>
        <v>0</v>
      </c>
      <c r="F32" s="188">
        <f>SUM(F16-F30)</f>
        <v>0</v>
      </c>
    </row>
  </sheetData>
  <mergeCells count="3">
    <mergeCell ref="A16:B16"/>
    <mergeCell ref="A30:B30"/>
    <mergeCell ref="A3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38"/>
  <sheetViews>
    <sheetView workbookViewId="0"/>
  </sheetViews>
  <sheetFormatPr defaultRowHeight="12.75" x14ac:dyDescent="0.2"/>
  <cols>
    <col min="1" max="1" width="4.7109375" style="345" customWidth="1"/>
    <col min="2" max="2" width="32" style="359" customWidth="1"/>
    <col min="3" max="3" width="11.42578125" style="359" bestFit="1" customWidth="1"/>
    <col min="4" max="4" width="9.28515625" style="359" bestFit="1" customWidth="1"/>
    <col min="5" max="5" width="10.28515625" style="359" bestFit="1" customWidth="1"/>
    <col min="6" max="6" width="10.7109375" style="359" bestFit="1" customWidth="1"/>
    <col min="7" max="15" width="10.28515625" style="359" bestFit="1" customWidth="1"/>
    <col min="16" max="16" width="12.28515625" style="359" bestFit="1" customWidth="1"/>
    <col min="17" max="17" width="2" bestFit="1" customWidth="1"/>
  </cols>
  <sheetData>
    <row r="1" spans="1:17" x14ac:dyDescent="0.2">
      <c r="A1" s="344" t="s">
        <v>1953</v>
      </c>
    </row>
    <row r="3" spans="1:17" x14ac:dyDescent="0.2">
      <c r="A3" s="3831" t="s">
        <v>575</v>
      </c>
      <c r="B3" s="3831"/>
      <c r="C3" s="3831"/>
      <c r="D3" s="3831"/>
      <c r="E3" s="3831"/>
      <c r="F3" s="3831"/>
      <c r="G3" s="3831"/>
      <c r="H3" s="3831"/>
      <c r="I3" s="3831"/>
      <c r="J3" s="3831"/>
      <c r="K3" s="3831"/>
      <c r="L3" s="3831"/>
      <c r="M3" s="3831"/>
      <c r="N3" s="3831"/>
      <c r="O3" s="3831"/>
      <c r="P3" s="3831"/>
    </row>
    <row r="4" spans="1:17" ht="13.5" thickBot="1" x14ac:dyDescent="0.25">
      <c r="A4" s="346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 t="s">
        <v>388</v>
      </c>
    </row>
    <row r="5" spans="1:17" ht="13.5" thickBot="1" x14ac:dyDescent="0.25">
      <c r="A5" s="347" t="s">
        <v>389</v>
      </c>
      <c r="B5" s="361" t="s">
        <v>92</v>
      </c>
      <c r="C5" s="362" t="s">
        <v>239</v>
      </c>
      <c r="D5" s="363" t="s">
        <v>390</v>
      </c>
      <c r="E5" s="364" t="s">
        <v>391</v>
      </c>
      <c r="F5" s="364" t="s">
        <v>392</v>
      </c>
      <c r="G5" s="364" t="s">
        <v>393</v>
      </c>
      <c r="H5" s="364" t="s">
        <v>394</v>
      </c>
      <c r="I5" s="365" t="s">
        <v>395</v>
      </c>
      <c r="J5" s="365" t="s">
        <v>396</v>
      </c>
      <c r="K5" s="365" t="s">
        <v>397</v>
      </c>
      <c r="L5" s="365" t="s">
        <v>398</v>
      </c>
      <c r="M5" s="365" t="s">
        <v>399</v>
      </c>
      <c r="N5" s="365" t="s">
        <v>400</v>
      </c>
      <c r="O5" s="366" t="s">
        <v>401</v>
      </c>
      <c r="P5" s="367" t="s">
        <v>96</v>
      </c>
    </row>
    <row r="6" spans="1:17" ht="13.5" thickBot="1" x14ac:dyDescent="0.25">
      <c r="A6" s="347"/>
      <c r="B6" s="361"/>
      <c r="C6" s="362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7"/>
    </row>
    <row r="7" spans="1:17" ht="13.5" thickBot="1" x14ac:dyDescent="0.25">
      <c r="A7" s="348"/>
      <c r="B7" s="369" t="s">
        <v>402</v>
      </c>
      <c r="C7" s="370"/>
      <c r="D7" s="589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590"/>
      <c r="P7" s="370"/>
    </row>
    <row r="8" spans="1:17" x14ac:dyDescent="0.2">
      <c r="A8" s="349" t="s">
        <v>344</v>
      </c>
      <c r="B8" s="372" t="s">
        <v>576</v>
      </c>
      <c r="C8" s="373">
        <f>SUM('1_mell'!E9)</f>
        <v>501952879</v>
      </c>
      <c r="D8" s="591">
        <v>41121537</v>
      </c>
      <c r="E8" s="592">
        <v>41208200</v>
      </c>
      <c r="F8" s="592">
        <v>42000000</v>
      </c>
      <c r="G8" s="592">
        <v>42000000</v>
      </c>
      <c r="H8" s="592">
        <v>42000000</v>
      </c>
      <c r="I8" s="592">
        <v>42000000</v>
      </c>
      <c r="J8" s="592">
        <v>42000000</v>
      </c>
      <c r="K8" s="592">
        <v>42000000</v>
      </c>
      <c r="L8" s="592">
        <v>42000000</v>
      </c>
      <c r="M8" s="592">
        <v>42000000</v>
      </c>
      <c r="N8" s="592">
        <v>42000000</v>
      </c>
      <c r="O8" s="592">
        <v>41623142</v>
      </c>
      <c r="P8" s="374">
        <f>SUM(D8:O8)</f>
        <v>501952879</v>
      </c>
      <c r="Q8" s="84">
        <f>SUM(C8-P8)</f>
        <v>0</v>
      </c>
    </row>
    <row r="9" spans="1:17" x14ac:dyDescent="0.2">
      <c r="A9" s="350" t="s">
        <v>347</v>
      </c>
      <c r="B9" s="375" t="s">
        <v>404</v>
      </c>
      <c r="C9" s="381">
        <f>SUM('1_mell'!E14)</f>
        <v>236155000</v>
      </c>
      <c r="D9" s="382">
        <v>0</v>
      </c>
      <c r="E9" s="383">
        <v>8000</v>
      </c>
      <c r="F9" s="383">
        <v>80000000</v>
      </c>
      <c r="G9" s="383"/>
      <c r="H9" s="383"/>
      <c r="I9" s="383"/>
      <c r="J9" s="383">
        <v>80000000</v>
      </c>
      <c r="K9" s="383"/>
      <c r="L9" s="383">
        <v>8000000</v>
      </c>
      <c r="M9" s="383"/>
      <c r="N9" s="383"/>
      <c r="O9" s="384">
        <v>68147000</v>
      </c>
      <c r="P9" s="380">
        <f t="shared" ref="P9:P17" si="0">SUM(D9:O9)</f>
        <v>236155000</v>
      </c>
      <c r="Q9" s="84">
        <f t="shared" ref="Q9:Q37" si="1">SUM(C9-P9)</f>
        <v>0</v>
      </c>
    </row>
    <row r="10" spans="1:17" x14ac:dyDescent="0.2">
      <c r="A10" s="350" t="s">
        <v>349</v>
      </c>
      <c r="B10" s="375" t="s">
        <v>405</v>
      </c>
      <c r="C10" s="381">
        <f>SUM('1_mell'!E15)</f>
        <v>41697401</v>
      </c>
      <c r="D10" s="377">
        <v>7433787</v>
      </c>
      <c r="E10" s="377">
        <v>1977488</v>
      </c>
      <c r="F10" s="377">
        <v>3000000</v>
      </c>
      <c r="G10" s="377">
        <v>3000000</v>
      </c>
      <c r="H10" s="377">
        <v>4000000</v>
      </c>
      <c r="I10" s="377">
        <v>3000000</v>
      </c>
      <c r="J10" s="377">
        <v>3000000</v>
      </c>
      <c r="K10" s="377">
        <v>3000000</v>
      </c>
      <c r="L10" s="377">
        <v>4000000</v>
      </c>
      <c r="M10" s="377">
        <v>3000000</v>
      </c>
      <c r="N10" s="377">
        <v>3000000</v>
      </c>
      <c r="O10" s="377">
        <v>3286126</v>
      </c>
      <c r="P10" s="380">
        <f t="shared" si="0"/>
        <v>41697401</v>
      </c>
      <c r="Q10" s="84">
        <f t="shared" si="1"/>
        <v>0</v>
      </c>
    </row>
    <row r="11" spans="1:17" x14ac:dyDescent="0.2">
      <c r="A11" s="351" t="s">
        <v>353</v>
      </c>
      <c r="B11" s="385" t="s">
        <v>406</v>
      </c>
      <c r="C11" s="386">
        <f>SUM('1_mell'!E17)</f>
        <v>0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87"/>
      <c r="P11" s="380">
        <f t="shared" si="0"/>
        <v>0</v>
      </c>
      <c r="Q11" s="84">
        <f t="shared" si="1"/>
        <v>0</v>
      </c>
    </row>
    <row r="12" spans="1:17" ht="13.5" thickBot="1" x14ac:dyDescent="0.25">
      <c r="A12" s="351"/>
      <c r="B12" s="388" t="s">
        <v>407</v>
      </c>
      <c r="C12" s="386">
        <f>SUM('1_mell'!C19)</f>
        <v>94819770</v>
      </c>
      <c r="D12" s="389"/>
      <c r="E12" s="389"/>
      <c r="F12" s="389">
        <v>9500000</v>
      </c>
      <c r="G12" s="389">
        <v>9500000</v>
      </c>
      <c r="H12" s="389">
        <v>9500000</v>
      </c>
      <c r="I12" s="389">
        <v>9500000</v>
      </c>
      <c r="J12" s="389">
        <v>9500000</v>
      </c>
      <c r="K12" s="389">
        <v>9500000</v>
      </c>
      <c r="L12" s="389">
        <v>9500000</v>
      </c>
      <c r="M12" s="389">
        <v>9500000</v>
      </c>
      <c r="N12" s="389">
        <v>9500000</v>
      </c>
      <c r="O12" s="389">
        <v>9319770</v>
      </c>
      <c r="P12" s="391">
        <f t="shared" si="0"/>
        <v>94819770</v>
      </c>
      <c r="Q12" s="84">
        <f t="shared" si="1"/>
        <v>0</v>
      </c>
    </row>
    <row r="13" spans="1:17" ht="14.25" thickBot="1" x14ac:dyDescent="0.25">
      <c r="A13" s="352"/>
      <c r="B13" s="392" t="s">
        <v>408</v>
      </c>
      <c r="C13" s="393">
        <f>SUM(C8:C12)</f>
        <v>874625050</v>
      </c>
      <c r="D13" s="394">
        <f>SUM(D8:D12)</f>
        <v>48555324</v>
      </c>
      <c r="E13" s="395">
        <f>SUM(E8:E12)</f>
        <v>43193688</v>
      </c>
      <c r="F13" s="395">
        <f t="shared" ref="F13:O13" si="2">SUM(F8:F12)</f>
        <v>134500000</v>
      </c>
      <c r="G13" s="395">
        <f t="shared" si="2"/>
        <v>54500000</v>
      </c>
      <c r="H13" s="395">
        <f t="shared" si="2"/>
        <v>55500000</v>
      </c>
      <c r="I13" s="395">
        <f t="shared" si="2"/>
        <v>54500000</v>
      </c>
      <c r="J13" s="395">
        <f t="shared" si="2"/>
        <v>134500000</v>
      </c>
      <c r="K13" s="395">
        <f t="shared" si="2"/>
        <v>54500000</v>
      </c>
      <c r="L13" s="395">
        <f t="shared" si="2"/>
        <v>63500000</v>
      </c>
      <c r="M13" s="395">
        <f t="shared" si="2"/>
        <v>54500000</v>
      </c>
      <c r="N13" s="395">
        <f t="shared" si="2"/>
        <v>54500000</v>
      </c>
      <c r="O13" s="395">
        <f t="shared" si="2"/>
        <v>122376038</v>
      </c>
      <c r="P13" s="400">
        <f t="shared" si="0"/>
        <v>874625050</v>
      </c>
      <c r="Q13" s="84">
        <f t="shared" si="1"/>
        <v>0</v>
      </c>
    </row>
    <row r="14" spans="1:17" x14ac:dyDescent="0.2">
      <c r="A14" s="350" t="s">
        <v>346</v>
      </c>
      <c r="B14" s="375" t="s">
        <v>403</v>
      </c>
      <c r="C14" s="376">
        <f>SUM('1_mell'!E13)</f>
        <v>133840000</v>
      </c>
      <c r="D14" s="377"/>
      <c r="E14" s="378"/>
      <c r="F14" s="378"/>
      <c r="G14" s="378">
        <v>83840000</v>
      </c>
      <c r="H14" s="378"/>
      <c r="I14" s="378"/>
      <c r="J14" s="378"/>
      <c r="K14" s="378">
        <v>50000000</v>
      </c>
      <c r="L14" s="378"/>
      <c r="M14" s="378"/>
      <c r="N14" s="378"/>
      <c r="O14" s="379"/>
      <c r="P14" s="374">
        <f>SUM(D14:O14)</f>
        <v>133840000</v>
      </c>
      <c r="Q14" s="84">
        <f t="shared" si="1"/>
        <v>0</v>
      </c>
    </row>
    <row r="15" spans="1:17" x14ac:dyDescent="0.2">
      <c r="A15" s="353" t="s">
        <v>351</v>
      </c>
      <c r="B15" s="397" t="s">
        <v>410</v>
      </c>
      <c r="C15" s="376">
        <f>SUM('1_mell'!E16)</f>
        <v>0</v>
      </c>
      <c r="D15" s="382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  <c r="P15" s="391">
        <f t="shared" si="0"/>
        <v>0</v>
      </c>
      <c r="Q15" s="84">
        <f t="shared" si="1"/>
        <v>0</v>
      </c>
    </row>
    <row r="16" spans="1:17" x14ac:dyDescent="0.2">
      <c r="A16" s="350" t="s">
        <v>355</v>
      </c>
      <c r="B16" s="375" t="s">
        <v>412</v>
      </c>
      <c r="C16" s="381">
        <f>SUM('1_mell'!E18)</f>
        <v>0</v>
      </c>
      <c r="D16" s="377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87"/>
      <c r="P16" s="380">
        <f t="shared" si="0"/>
        <v>0</v>
      </c>
      <c r="Q16" s="84">
        <f t="shared" si="1"/>
        <v>0</v>
      </c>
    </row>
    <row r="17" spans="1:17" ht="13.5" thickBot="1" x14ac:dyDescent="0.25">
      <c r="A17" s="349"/>
      <c r="B17" s="388" t="s">
        <v>407</v>
      </c>
      <c r="C17" s="552">
        <f>SUM('1_mell'!D19)</f>
        <v>-94819770</v>
      </c>
      <c r="D17" s="389"/>
      <c r="E17" s="398"/>
      <c r="F17" s="398">
        <v>-9500000</v>
      </c>
      <c r="G17" s="398">
        <v>-9500000</v>
      </c>
      <c r="H17" s="398">
        <v>-9500000</v>
      </c>
      <c r="I17" s="398">
        <v>-9500000</v>
      </c>
      <c r="J17" s="398">
        <v>-9500000</v>
      </c>
      <c r="K17" s="398">
        <v>-9500000</v>
      </c>
      <c r="L17" s="398">
        <v>-9500000</v>
      </c>
      <c r="M17" s="398">
        <v>-9500000</v>
      </c>
      <c r="N17" s="398">
        <v>-9500000</v>
      </c>
      <c r="O17" s="390">
        <v>-9319770</v>
      </c>
      <c r="P17" s="553">
        <f t="shared" si="0"/>
        <v>-94819770</v>
      </c>
      <c r="Q17" s="84">
        <f t="shared" si="1"/>
        <v>0</v>
      </c>
    </row>
    <row r="18" spans="1:17" ht="14.25" thickBot="1" x14ac:dyDescent="0.25">
      <c r="A18" s="352"/>
      <c r="B18" s="427" t="s">
        <v>419</v>
      </c>
      <c r="C18" s="420">
        <f>SUM(C14:C17)</f>
        <v>39020230</v>
      </c>
      <c r="D18" s="421">
        <f>SUM(D14:D17)</f>
        <v>0</v>
      </c>
      <c r="E18" s="421">
        <f t="shared" ref="E18:O18" si="3">SUM(E14:E17)</f>
        <v>0</v>
      </c>
      <c r="F18" s="421">
        <f t="shared" si="3"/>
        <v>-9500000</v>
      </c>
      <c r="G18" s="421">
        <f t="shared" si="3"/>
        <v>74340000</v>
      </c>
      <c r="H18" s="421">
        <f t="shared" si="3"/>
        <v>-9500000</v>
      </c>
      <c r="I18" s="421">
        <f t="shared" si="3"/>
        <v>-9500000</v>
      </c>
      <c r="J18" s="421">
        <f t="shared" si="3"/>
        <v>-9500000</v>
      </c>
      <c r="K18" s="421">
        <f t="shared" si="3"/>
        <v>40500000</v>
      </c>
      <c r="L18" s="421">
        <f t="shared" si="3"/>
        <v>-9500000</v>
      </c>
      <c r="M18" s="421">
        <f t="shared" si="3"/>
        <v>-9500000</v>
      </c>
      <c r="N18" s="421">
        <f t="shared" si="3"/>
        <v>-9500000</v>
      </c>
      <c r="O18" s="421">
        <f t="shared" si="3"/>
        <v>-9319770</v>
      </c>
      <c r="P18" s="420">
        <f>SUM(P14:P17)</f>
        <v>39020230</v>
      </c>
      <c r="Q18" s="84">
        <f t="shared" si="1"/>
        <v>0</v>
      </c>
    </row>
    <row r="19" spans="1:17" ht="13.5" thickBot="1" x14ac:dyDescent="0.25">
      <c r="A19" s="348" t="s">
        <v>357</v>
      </c>
      <c r="B19" s="554" t="s">
        <v>578</v>
      </c>
      <c r="C19" s="555">
        <f>SUM('1_mell'!E25)</f>
        <v>674676855</v>
      </c>
      <c r="D19" s="556">
        <v>16779750</v>
      </c>
      <c r="E19" s="556">
        <v>30200000</v>
      </c>
      <c r="F19" s="556"/>
      <c r="G19" s="556">
        <v>43868661</v>
      </c>
      <c r="H19" s="556">
        <v>130000000</v>
      </c>
      <c r="I19" s="557">
        <v>102500000</v>
      </c>
      <c r="J19" s="557">
        <v>60000000</v>
      </c>
      <c r="K19" s="557">
        <v>51328444</v>
      </c>
      <c r="L19" s="557">
        <v>60000000</v>
      </c>
      <c r="M19" s="557">
        <v>63000000</v>
      </c>
      <c r="N19" s="557">
        <v>85000000</v>
      </c>
      <c r="O19" s="557">
        <v>32000000</v>
      </c>
      <c r="P19" s="411">
        <f>SUM(D19:O19)</f>
        <v>674676855</v>
      </c>
      <c r="Q19" s="84">
        <f t="shared" si="1"/>
        <v>0</v>
      </c>
    </row>
    <row r="20" spans="1:17" ht="14.25" thickBot="1" x14ac:dyDescent="0.25">
      <c r="A20" s="352"/>
      <c r="B20" s="399" t="s">
        <v>413</v>
      </c>
      <c r="C20" s="393">
        <f>SUM(C13+C18+C19)</f>
        <v>1588322135</v>
      </c>
      <c r="D20" s="558">
        <f t="shared" ref="D20:P20" si="4">SUM(D13+D18+D19)</f>
        <v>65335074</v>
      </c>
      <c r="E20" s="396">
        <f t="shared" si="4"/>
        <v>73393688</v>
      </c>
      <c r="F20" s="396">
        <f t="shared" si="4"/>
        <v>125000000</v>
      </c>
      <c r="G20" s="396">
        <f t="shared" si="4"/>
        <v>172708661</v>
      </c>
      <c r="H20" s="396">
        <f t="shared" si="4"/>
        <v>176000000</v>
      </c>
      <c r="I20" s="396">
        <f t="shared" si="4"/>
        <v>147500000</v>
      </c>
      <c r="J20" s="396">
        <f t="shared" si="4"/>
        <v>185000000</v>
      </c>
      <c r="K20" s="396">
        <f t="shared" si="4"/>
        <v>146328444</v>
      </c>
      <c r="L20" s="396">
        <f t="shared" si="4"/>
        <v>114000000</v>
      </c>
      <c r="M20" s="396">
        <f t="shared" si="4"/>
        <v>108000000</v>
      </c>
      <c r="N20" s="396">
        <f t="shared" si="4"/>
        <v>130000000</v>
      </c>
      <c r="O20" s="559">
        <f t="shared" si="4"/>
        <v>145056268</v>
      </c>
      <c r="P20" s="393">
        <f t="shared" si="4"/>
        <v>1588322135</v>
      </c>
      <c r="Q20" s="84">
        <f t="shared" si="1"/>
        <v>0</v>
      </c>
    </row>
    <row r="21" spans="1:17" x14ac:dyDescent="0.2">
      <c r="A21" s="355"/>
      <c r="B21" s="401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3"/>
      <c r="Q21" s="84">
        <f t="shared" si="1"/>
        <v>0</v>
      </c>
    </row>
    <row r="22" spans="1:17" ht="13.5" thickBot="1" x14ac:dyDescent="0.25">
      <c r="A22" s="356"/>
      <c r="B22" s="404" t="s">
        <v>414</v>
      </c>
      <c r="C22" s="405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7"/>
      <c r="Q22" s="84">
        <f t="shared" si="1"/>
        <v>0</v>
      </c>
    </row>
    <row r="23" spans="1:17" x14ac:dyDescent="0.2">
      <c r="A23" s="353" t="s">
        <v>358</v>
      </c>
      <c r="B23" s="408" t="s">
        <v>415</v>
      </c>
      <c r="C23" s="409">
        <f>SUM('1_mell'!E32)</f>
        <v>439463701</v>
      </c>
      <c r="D23" s="410">
        <v>31796650</v>
      </c>
      <c r="E23" s="444">
        <v>31796650</v>
      </c>
      <c r="F23" s="913">
        <v>31796650</v>
      </c>
      <c r="G23" s="444">
        <f>SUM([1]össz_kiadás!O23)</f>
        <v>30453754</v>
      </c>
      <c r="H23" s="444">
        <f>SUM([1]össz_kiadás!P23)</f>
        <v>53224975</v>
      </c>
      <c r="I23" s="444">
        <f>SUM([1]össz_kiadás!Q23)</f>
        <v>33956906</v>
      </c>
      <c r="J23" s="444">
        <f>SUM([1]össz_kiadás!R23)</f>
        <v>45741281</v>
      </c>
      <c r="K23" s="444">
        <f>SUM([1]össz_kiadás!S23)</f>
        <v>32219315</v>
      </c>
      <c r="L23" s="444">
        <f>SUM([1]össz_kiadás!T23)</f>
        <v>34680280</v>
      </c>
      <c r="M23" s="444">
        <v>37932413</v>
      </c>
      <c r="N23" s="444">
        <v>37932413</v>
      </c>
      <c r="O23" s="444">
        <v>37932414</v>
      </c>
      <c r="P23" s="374">
        <f>SUM(D23:O23)</f>
        <v>439463701</v>
      </c>
      <c r="Q23" s="84">
        <f t="shared" si="1"/>
        <v>0</v>
      </c>
    </row>
    <row r="24" spans="1:17" x14ac:dyDescent="0.2">
      <c r="A24" s="353" t="s">
        <v>359</v>
      </c>
      <c r="B24" s="412" t="s">
        <v>416</v>
      </c>
      <c r="C24" s="417">
        <f>SUM('1_mell'!E33)</f>
        <v>73754986</v>
      </c>
      <c r="D24" s="414">
        <v>4986669</v>
      </c>
      <c r="E24" s="445">
        <v>4986669</v>
      </c>
      <c r="F24" s="914">
        <v>4986669</v>
      </c>
      <c r="G24" s="915">
        <f>SUM([1]össz_kiadás!O24)</f>
        <v>5230936</v>
      </c>
      <c r="H24" s="915">
        <f>SUM([1]össz_kiadás!P24)</f>
        <v>9880570</v>
      </c>
      <c r="I24" s="915">
        <f>SUM([1]össz_kiadás!Q24)</f>
        <v>5521608</v>
      </c>
      <c r="J24" s="915">
        <f>SUM([1]össz_kiadás!R24)</f>
        <v>8033190</v>
      </c>
      <c r="K24" s="915">
        <f>SUM([1]össz_kiadás!S24)</f>
        <v>5009634</v>
      </c>
      <c r="L24" s="915">
        <f>SUM([1]össz_kiadás!T24)</f>
        <v>5162026</v>
      </c>
      <c r="M24" s="915">
        <v>6652338</v>
      </c>
      <c r="N24" s="915">
        <v>6652338</v>
      </c>
      <c r="O24" s="915">
        <v>6652339</v>
      </c>
      <c r="P24" s="391">
        <f>SUM(D24:O24)</f>
        <v>73754986</v>
      </c>
      <c r="Q24" s="84">
        <f t="shared" si="1"/>
        <v>0</v>
      </c>
    </row>
    <row r="25" spans="1:17" x14ac:dyDescent="0.2">
      <c r="A25" s="353" t="s">
        <v>360</v>
      </c>
      <c r="B25" s="412" t="s">
        <v>417</v>
      </c>
      <c r="C25" s="417">
        <f>SUM('1_mell'!E34)</f>
        <v>288860612</v>
      </c>
      <c r="D25" s="415">
        <v>18273195</v>
      </c>
      <c r="E25" s="418">
        <v>18273196</v>
      </c>
      <c r="F25" s="423">
        <v>18273196</v>
      </c>
      <c r="G25" s="593">
        <f>SUM([1]össz_kiadás!O63)</f>
        <v>18680753</v>
      </c>
      <c r="H25" s="593">
        <f>SUM([1]össz_kiadás!P63)</f>
        <v>20543284</v>
      </c>
      <c r="I25" s="593">
        <f>SUM([1]össz_kiadás!Q63)</f>
        <v>25357016</v>
      </c>
      <c r="J25" s="593">
        <f>SUM([1]össz_kiadás!R63)</f>
        <v>18539494</v>
      </c>
      <c r="K25" s="593">
        <f>SUM([1]össz_kiadás!S63)</f>
        <v>18172946</v>
      </c>
      <c r="L25" s="593">
        <f>SUM([1]össz_kiadás!T63)</f>
        <v>57740445</v>
      </c>
      <c r="M25" s="593">
        <v>25002362</v>
      </c>
      <c r="N25" s="593">
        <v>25002362</v>
      </c>
      <c r="O25" s="593">
        <v>25002363</v>
      </c>
      <c r="P25" s="391">
        <f>SUM(D25:O25)</f>
        <v>288860612</v>
      </c>
      <c r="Q25" s="84">
        <f t="shared" si="1"/>
        <v>0</v>
      </c>
    </row>
    <row r="26" spans="1:17" x14ac:dyDescent="0.2">
      <c r="A26" s="353" t="s">
        <v>361</v>
      </c>
      <c r="B26" s="416" t="s">
        <v>197</v>
      </c>
      <c r="C26" s="417">
        <f>SUM('1_mell'!E35)</f>
        <v>8770000</v>
      </c>
      <c r="D26" s="415">
        <v>395766</v>
      </c>
      <c r="E26" s="418">
        <v>395767</v>
      </c>
      <c r="F26" s="423">
        <v>395767</v>
      </c>
      <c r="G26" s="593">
        <f>SUM([1]össz_kiadás!O123)</f>
        <v>409200</v>
      </c>
      <c r="H26" s="593">
        <f>SUM([1]össz_kiadás!P123)</f>
        <v>275300</v>
      </c>
      <c r="I26" s="593">
        <f>SUM([1]össz_kiadás!Q123)</f>
        <v>208700</v>
      </c>
      <c r="J26" s="593">
        <f>SUM([1]össz_kiadás!R123)</f>
        <v>122800</v>
      </c>
      <c r="K26" s="593">
        <f>SUM([1]össz_kiadás!S123)</f>
        <v>115600</v>
      </c>
      <c r="L26" s="593">
        <f>SUM([1]össz_kiadás!T123)</f>
        <v>264635</v>
      </c>
      <c r="M26" s="593">
        <v>2062155</v>
      </c>
      <c r="N26" s="593">
        <v>2062155</v>
      </c>
      <c r="O26" s="593">
        <v>2062155</v>
      </c>
      <c r="P26" s="391">
        <f>SUM(D26:O26)</f>
        <v>8770000</v>
      </c>
      <c r="Q26" s="84">
        <f t="shared" si="1"/>
        <v>0</v>
      </c>
    </row>
    <row r="27" spans="1:17" ht="13.5" thickBot="1" x14ac:dyDescent="0.25">
      <c r="A27" s="350" t="s">
        <v>362</v>
      </c>
      <c r="B27" s="416" t="s">
        <v>577</v>
      </c>
      <c r="C27" s="413">
        <f>SUM('1_mell'!E36)</f>
        <v>46276648</v>
      </c>
      <c r="D27" s="415"/>
      <c r="E27" s="418"/>
      <c r="F27" s="423"/>
      <c r="G27" s="594">
        <f>SUM([1]össz_kiadás!O193)</f>
        <v>7962481</v>
      </c>
      <c r="H27" s="594">
        <f>SUM([1]össz_kiadás!P193)</f>
        <v>6004474</v>
      </c>
      <c r="I27" s="594">
        <f>SUM([1]össz_kiadás!Q193)</f>
        <v>9701816</v>
      </c>
      <c r="J27" s="594">
        <f>SUM([1]össz_kiadás!R193)</f>
        <v>11517886</v>
      </c>
      <c r="K27" s="594">
        <f>SUM([1]össz_kiadás!S193)</f>
        <v>10445555</v>
      </c>
      <c r="L27" s="594">
        <v>644436</v>
      </c>
      <c r="M27" s="916"/>
      <c r="N27" s="594">
        <f>SUM([1]össz_kiadás!V193)</f>
        <v>0</v>
      </c>
      <c r="O27" s="594">
        <f>SUM([1]össz_kiadás!W193)</f>
        <v>0</v>
      </c>
      <c r="P27" s="391">
        <f>SUM(D27:O27)</f>
        <v>46276648</v>
      </c>
      <c r="Q27" s="84">
        <f t="shared" si="1"/>
        <v>0</v>
      </c>
    </row>
    <row r="28" spans="1:17" ht="14.25" thickBot="1" x14ac:dyDescent="0.25">
      <c r="A28" s="357"/>
      <c r="B28" s="419" t="s">
        <v>418</v>
      </c>
      <c r="C28" s="420">
        <f t="shared" ref="C28:P28" si="5">SUM(C23:C27)</f>
        <v>857125947</v>
      </c>
      <c r="D28" s="421">
        <f t="shared" si="5"/>
        <v>55452280</v>
      </c>
      <c r="E28" s="428">
        <f t="shared" si="5"/>
        <v>55452282</v>
      </c>
      <c r="F28" s="421">
        <f t="shared" si="5"/>
        <v>55452282</v>
      </c>
      <c r="G28" s="428">
        <f t="shared" si="5"/>
        <v>62737124</v>
      </c>
      <c r="H28" s="421">
        <f t="shared" si="5"/>
        <v>89928603</v>
      </c>
      <c r="I28" s="428">
        <f t="shared" si="5"/>
        <v>74746046</v>
      </c>
      <c r="J28" s="421">
        <f t="shared" si="5"/>
        <v>83954651</v>
      </c>
      <c r="K28" s="428">
        <f t="shared" si="5"/>
        <v>65963050</v>
      </c>
      <c r="L28" s="421">
        <f t="shared" si="5"/>
        <v>98491822</v>
      </c>
      <c r="M28" s="428">
        <f t="shared" si="5"/>
        <v>71649268</v>
      </c>
      <c r="N28" s="421">
        <f t="shared" si="5"/>
        <v>71649268</v>
      </c>
      <c r="O28" s="446">
        <f t="shared" si="5"/>
        <v>71649271</v>
      </c>
      <c r="P28" s="420">
        <f t="shared" si="5"/>
        <v>857125947</v>
      </c>
      <c r="Q28" s="84">
        <f t="shared" si="1"/>
        <v>0</v>
      </c>
    </row>
    <row r="29" spans="1:17" x14ac:dyDescent="0.2">
      <c r="A29" s="353" t="s">
        <v>362</v>
      </c>
      <c r="B29" s="422" t="s">
        <v>249</v>
      </c>
      <c r="C29" s="413">
        <f>SUM('1_mell'!E37)</f>
        <v>10740000</v>
      </c>
      <c r="D29" s="917"/>
      <c r="E29" s="918"/>
      <c r="F29" s="917"/>
      <c r="G29" s="918"/>
      <c r="H29" s="917"/>
      <c r="I29" s="918"/>
      <c r="J29" s="917"/>
      <c r="K29" s="918"/>
      <c r="L29" s="917"/>
      <c r="M29" s="918"/>
      <c r="N29" s="917"/>
      <c r="O29" s="919">
        <v>10740000</v>
      </c>
      <c r="P29" s="391">
        <f>SUM(D29:O29)</f>
        <v>10740000</v>
      </c>
      <c r="Q29" s="84">
        <f t="shared" si="1"/>
        <v>0</v>
      </c>
    </row>
    <row r="30" spans="1:17" x14ac:dyDescent="0.2">
      <c r="A30" s="353" t="s">
        <v>363</v>
      </c>
      <c r="B30" s="412" t="s">
        <v>179</v>
      </c>
      <c r="C30" s="413">
        <f>SUM('1_mell'!E38)</f>
        <v>138839430</v>
      </c>
      <c r="D30" s="415"/>
      <c r="E30" s="418"/>
      <c r="F30" s="423">
        <f>SUM([1]össz_kiadás!E204)</f>
        <v>913010</v>
      </c>
      <c r="G30" s="418">
        <f>SUM([1]össz_kiadás!O204)</f>
        <v>698672</v>
      </c>
      <c r="H30" s="418">
        <f>SUM([1]össz_kiadás!P204)</f>
        <v>1053837</v>
      </c>
      <c r="I30" s="418">
        <f>SUM([1]össz_kiadás!Q204)</f>
        <v>4189846</v>
      </c>
      <c r="J30" s="418">
        <f>SUM([1]össz_kiadás!R204)</f>
        <v>22658717</v>
      </c>
      <c r="K30" s="418">
        <f>SUM([1]össz_kiadás!S204)</f>
        <v>5367490</v>
      </c>
      <c r="L30" s="418">
        <f>SUM([1]össz_kiadás!T204)</f>
        <v>21832237</v>
      </c>
      <c r="M30" s="418">
        <v>50000000</v>
      </c>
      <c r="N30" s="418">
        <v>32125621</v>
      </c>
      <c r="O30" s="418">
        <f>SUM([1]össz_kiadás!W204)</f>
        <v>0</v>
      </c>
      <c r="P30" s="391">
        <f>SUM(D30:O30)</f>
        <v>138839430</v>
      </c>
      <c r="Q30" s="84">
        <f t="shared" si="1"/>
        <v>0</v>
      </c>
    </row>
    <row r="31" spans="1:17" x14ac:dyDescent="0.2">
      <c r="A31" s="350" t="s">
        <v>364</v>
      </c>
      <c r="B31" s="412" t="s">
        <v>145</v>
      </c>
      <c r="C31" s="413">
        <f>SUM('1_mell'!E39)</f>
        <v>54492800</v>
      </c>
      <c r="D31" s="423"/>
      <c r="E31" s="418"/>
      <c r="F31" s="423">
        <f>SUM([1]össz_kiadás!E209)</f>
        <v>815213</v>
      </c>
      <c r="G31" s="418">
        <f>SUM([1]össz_kiadás!O209)</f>
        <v>0</v>
      </c>
      <c r="H31" s="418">
        <f>SUM([1]össz_kiadás!P209)</f>
        <v>0</v>
      </c>
      <c r="I31" s="418">
        <f>SUM([1]össz_kiadás!Q209)</f>
        <v>2178856</v>
      </c>
      <c r="J31" s="418">
        <f>SUM([1]össz_kiadás!R209)</f>
        <v>5745977</v>
      </c>
      <c r="K31" s="418">
        <f>SUM([1]össz_kiadás!S209)</f>
        <v>230358</v>
      </c>
      <c r="L31" s="418">
        <f>SUM([1]össz_kiadás!T209)</f>
        <v>9096083</v>
      </c>
      <c r="M31" s="418">
        <v>36426313</v>
      </c>
      <c r="N31" s="418">
        <f>SUM([1]össz_kiadás!V209)</f>
        <v>0</v>
      </c>
      <c r="O31" s="418">
        <f>SUM([1]össz_kiadás!W209)</f>
        <v>0</v>
      </c>
      <c r="P31" s="380">
        <f>SUM(D31:O31)</f>
        <v>54492800</v>
      </c>
      <c r="Q31" s="84">
        <f t="shared" si="1"/>
        <v>0</v>
      </c>
    </row>
    <row r="32" spans="1:17" ht="13.5" thickBot="1" x14ac:dyDescent="0.25">
      <c r="A32" s="349" t="s">
        <v>383</v>
      </c>
      <c r="B32" s="424" t="s">
        <v>422</v>
      </c>
      <c r="C32" s="413">
        <f>SUM('1_mell'!E40)</f>
        <v>10012500</v>
      </c>
      <c r="D32" s="425"/>
      <c r="E32" s="426"/>
      <c r="F32" s="425">
        <f>SUM([1]össz_kiadás!E271)</f>
        <v>646600</v>
      </c>
      <c r="G32" s="426">
        <f>SUM([1]össz_kiadás!O271)</f>
        <v>0</v>
      </c>
      <c r="H32" s="426">
        <f>SUM([1]össz_kiadás!P271)</f>
        <v>2182342</v>
      </c>
      <c r="I32" s="426">
        <f>SUM([1]össz_kiadás!Q271)</f>
        <v>225090</v>
      </c>
      <c r="J32" s="426">
        <f>SUM([1]össz_kiadás!R271)</f>
        <v>0</v>
      </c>
      <c r="K32" s="426">
        <f>SUM([1]össz_kiadás!S271)</f>
        <v>0</v>
      </c>
      <c r="L32" s="426">
        <f>SUM([1]össz_kiadás!T271)</f>
        <v>0</v>
      </c>
      <c r="M32" s="426">
        <v>6958468</v>
      </c>
      <c r="N32" s="426">
        <f>SUM([1]össz_kiadás!V271)</f>
        <v>0</v>
      </c>
      <c r="O32" s="426">
        <f>SUM([1]össz_kiadás!W271)</f>
        <v>0</v>
      </c>
      <c r="P32" s="380">
        <f>SUM(D32:O32)</f>
        <v>10012500</v>
      </c>
      <c r="Q32" s="84">
        <f t="shared" si="1"/>
        <v>0</v>
      </c>
    </row>
    <row r="33" spans="1:17" ht="14.25" thickBot="1" x14ac:dyDescent="0.25">
      <c r="A33" s="352"/>
      <c r="B33" s="427" t="s">
        <v>419</v>
      </c>
      <c r="C33" s="420">
        <f>SUM(C29:C32)</f>
        <v>214084730</v>
      </c>
      <c r="D33" s="421">
        <f>SUM(D29:D31)</f>
        <v>0</v>
      </c>
      <c r="E33" s="428">
        <f t="shared" ref="E33:O33" si="6">SUM(E29:E31)</f>
        <v>0</v>
      </c>
      <c r="F33" s="421">
        <f>SUM(F29:F32)</f>
        <v>2374823</v>
      </c>
      <c r="G33" s="428">
        <f t="shared" si="6"/>
        <v>698672</v>
      </c>
      <c r="H33" s="421">
        <f t="shared" si="6"/>
        <v>1053837</v>
      </c>
      <c r="I33" s="428">
        <f t="shared" si="6"/>
        <v>6368702</v>
      </c>
      <c r="J33" s="421">
        <f t="shared" si="6"/>
        <v>28404694</v>
      </c>
      <c r="K33" s="428">
        <f t="shared" si="6"/>
        <v>5597848</v>
      </c>
      <c r="L33" s="421">
        <f t="shared" si="6"/>
        <v>30928320</v>
      </c>
      <c r="M33" s="428">
        <f t="shared" si="6"/>
        <v>86426313</v>
      </c>
      <c r="N33" s="421">
        <f t="shared" si="6"/>
        <v>32125621</v>
      </c>
      <c r="O33" s="446">
        <f t="shared" si="6"/>
        <v>10740000</v>
      </c>
      <c r="P33" s="420">
        <f>SUM(P29:P32)</f>
        <v>214084730</v>
      </c>
      <c r="Q33" s="84">
        <f t="shared" si="1"/>
        <v>0</v>
      </c>
    </row>
    <row r="34" spans="1:17" s="2" customFormat="1" ht="13.5" thickBot="1" x14ac:dyDescent="0.25">
      <c r="A34" s="348" t="s">
        <v>365</v>
      </c>
      <c r="B34" s="437" t="s">
        <v>212</v>
      </c>
      <c r="C34" s="438">
        <f>SUM('1_mell'!E45)</f>
        <v>517111458</v>
      </c>
      <c r="D34" s="439">
        <v>9882794</v>
      </c>
      <c r="E34" s="442">
        <v>8000000</v>
      </c>
      <c r="F34" s="439">
        <v>48117206</v>
      </c>
      <c r="G34" s="439">
        <v>50000000</v>
      </c>
      <c r="H34" s="439">
        <v>50000000</v>
      </c>
      <c r="I34" s="439">
        <v>50000000</v>
      </c>
      <c r="J34" s="439">
        <v>50000000</v>
      </c>
      <c r="K34" s="439">
        <v>50000000</v>
      </c>
      <c r="L34" s="439">
        <v>50000000</v>
      </c>
      <c r="M34" s="439">
        <v>50000000</v>
      </c>
      <c r="N34" s="439">
        <v>50000000</v>
      </c>
      <c r="O34" s="439">
        <v>51111458</v>
      </c>
      <c r="P34" s="440">
        <f>SUM(D34:O34)</f>
        <v>517111458</v>
      </c>
      <c r="Q34" s="84">
        <f t="shared" si="1"/>
        <v>0</v>
      </c>
    </row>
    <row r="35" spans="1:17" ht="13.5" thickBot="1" x14ac:dyDescent="0.25">
      <c r="A35" s="354"/>
      <c r="B35" s="399" t="s">
        <v>420</v>
      </c>
      <c r="C35" s="429">
        <f>SUM(C28+C33+C34)</f>
        <v>1588322135</v>
      </c>
      <c r="D35" s="441">
        <f t="shared" ref="D35:P35" si="7">SUM(D28+D33+D34)</f>
        <v>65335074</v>
      </c>
      <c r="E35" s="430">
        <f t="shared" si="7"/>
        <v>63452282</v>
      </c>
      <c r="F35" s="431">
        <f t="shared" si="7"/>
        <v>105944311</v>
      </c>
      <c r="G35" s="430">
        <f t="shared" si="7"/>
        <v>113435796</v>
      </c>
      <c r="H35" s="431">
        <f t="shared" si="7"/>
        <v>140982440</v>
      </c>
      <c r="I35" s="430">
        <f t="shared" si="7"/>
        <v>131114748</v>
      </c>
      <c r="J35" s="431">
        <f t="shared" si="7"/>
        <v>162359345</v>
      </c>
      <c r="K35" s="430">
        <f t="shared" si="7"/>
        <v>121560898</v>
      </c>
      <c r="L35" s="431">
        <f t="shared" si="7"/>
        <v>179420142</v>
      </c>
      <c r="M35" s="430">
        <f t="shared" si="7"/>
        <v>208075581</v>
      </c>
      <c r="N35" s="431">
        <f t="shared" si="7"/>
        <v>153774889</v>
      </c>
      <c r="O35" s="443">
        <f t="shared" si="7"/>
        <v>133500729</v>
      </c>
      <c r="P35" s="429">
        <f t="shared" si="7"/>
        <v>1588322135</v>
      </c>
      <c r="Q35" s="84">
        <f t="shared" si="1"/>
        <v>0</v>
      </c>
    </row>
    <row r="36" spans="1:17" ht="13.5" thickBot="1" x14ac:dyDescent="0.25">
      <c r="Q36" s="84">
        <f t="shared" si="1"/>
        <v>0</v>
      </c>
    </row>
    <row r="37" spans="1:17" ht="13.5" thickBot="1" x14ac:dyDescent="0.25">
      <c r="A37" s="358"/>
      <c r="B37" s="433" t="s">
        <v>421</v>
      </c>
      <c r="C37" s="432">
        <f>SUM(C20-C35)</f>
        <v>0</v>
      </c>
      <c r="D37" s="434">
        <f>SUM(D20-D35)</f>
        <v>0</v>
      </c>
      <c r="E37" s="435">
        <f t="shared" ref="E37:O37" si="8">SUM(E20-E35)+D37</f>
        <v>9941406</v>
      </c>
      <c r="F37" s="435">
        <f t="shared" si="8"/>
        <v>28997095</v>
      </c>
      <c r="G37" s="435">
        <f t="shared" si="8"/>
        <v>88269960</v>
      </c>
      <c r="H37" s="435">
        <f t="shared" si="8"/>
        <v>123287520</v>
      </c>
      <c r="I37" s="435">
        <f t="shared" si="8"/>
        <v>139672772</v>
      </c>
      <c r="J37" s="435">
        <f t="shared" si="8"/>
        <v>162313427</v>
      </c>
      <c r="K37" s="435">
        <f t="shared" si="8"/>
        <v>187080973</v>
      </c>
      <c r="L37" s="435">
        <f t="shared" si="8"/>
        <v>121660831</v>
      </c>
      <c r="M37" s="435">
        <f t="shared" si="8"/>
        <v>21585250</v>
      </c>
      <c r="N37" s="435">
        <f t="shared" si="8"/>
        <v>-2189639</v>
      </c>
      <c r="O37" s="435">
        <f t="shared" si="8"/>
        <v>9365900</v>
      </c>
      <c r="P37" s="432">
        <f>SUM(P20-P35)</f>
        <v>0</v>
      </c>
      <c r="Q37" s="84">
        <f t="shared" si="1"/>
        <v>0</v>
      </c>
    </row>
    <row r="38" spans="1:17" x14ac:dyDescent="0.2">
      <c r="C38" s="436"/>
    </row>
  </sheetData>
  <mergeCells count="1">
    <mergeCell ref="A3:P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103"/>
  <sheetViews>
    <sheetView zoomScaleNormal="100" workbookViewId="0">
      <selection activeCell="B1" sqref="B1:U1"/>
    </sheetView>
  </sheetViews>
  <sheetFormatPr defaultRowHeight="12.75" x14ac:dyDescent="0.2"/>
  <cols>
    <col min="1" max="1" width="3.7109375" customWidth="1"/>
    <col min="2" max="2" width="32.42578125" style="213" customWidth="1"/>
    <col min="3" max="3" width="18.42578125" bestFit="1" customWidth="1"/>
    <col min="4" max="4" width="9.28515625" bestFit="1" customWidth="1"/>
    <col min="5" max="5" width="12.7109375" bestFit="1" customWidth="1"/>
    <col min="6" max="6" width="11.28515625" customWidth="1"/>
    <col min="7" max="7" width="11.7109375" bestFit="1" customWidth="1"/>
    <col min="8" max="8" width="11.28515625" customWidth="1"/>
    <col min="9" max="9" width="10.28515625" customWidth="1"/>
    <col min="10" max="10" width="13" customWidth="1"/>
    <col min="11" max="11" width="10.140625" bestFit="1" customWidth="1"/>
    <col min="12" max="12" width="10" customWidth="1"/>
    <col min="13" max="13" width="12" customWidth="1"/>
    <col min="14" max="14" width="11.7109375" customWidth="1"/>
    <col min="15" max="16" width="10.28515625" bestFit="1" customWidth="1"/>
    <col min="17" max="17" width="13.140625" style="213" customWidth="1"/>
    <col min="18" max="18" width="11.7109375" customWidth="1"/>
    <col min="19" max="19" width="11.7109375" bestFit="1" customWidth="1"/>
    <col min="20" max="20" width="11.28515625" bestFit="1" customWidth="1"/>
    <col min="21" max="21" width="12.7109375" customWidth="1"/>
    <col min="22" max="22" width="10.7109375" bestFit="1" customWidth="1"/>
  </cols>
  <sheetData>
    <row r="1" spans="1:32" ht="13.5" thickBot="1" x14ac:dyDescent="0.25">
      <c r="A1" s="209"/>
      <c r="B1" s="3832" t="s">
        <v>1954</v>
      </c>
      <c r="C1" s="3832"/>
      <c r="D1" s="3832"/>
      <c r="E1" s="3832"/>
      <c r="F1" s="3832"/>
      <c r="G1" s="3832"/>
      <c r="H1" s="3832"/>
      <c r="I1" s="3832"/>
      <c r="J1" s="3832"/>
      <c r="K1" s="3832"/>
      <c r="L1" s="3832"/>
      <c r="M1" s="3832"/>
      <c r="N1" s="3832"/>
      <c r="O1" s="3832"/>
      <c r="P1" s="3832"/>
      <c r="Q1" s="3832"/>
      <c r="R1" s="3832"/>
      <c r="S1" s="3832"/>
      <c r="T1" s="3832"/>
      <c r="U1" s="3832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ht="13.5" thickBot="1" x14ac:dyDescent="0.25">
      <c r="A2" s="209"/>
      <c r="B2" s="751"/>
      <c r="C2" s="687"/>
      <c r="D2" s="208"/>
      <c r="E2" s="688"/>
      <c r="F2" s="208"/>
      <c r="G2" s="691"/>
      <c r="H2" s="208"/>
      <c r="I2" s="689"/>
      <c r="J2" s="208"/>
      <c r="K2" s="208"/>
      <c r="L2" s="691"/>
      <c r="M2" s="208"/>
      <c r="N2" s="208"/>
      <c r="O2" s="208"/>
      <c r="P2" s="208"/>
      <c r="Q2" s="751"/>
      <c r="R2" s="690"/>
      <c r="S2" s="690"/>
      <c r="T2" s="208"/>
      <c r="U2" s="3699" t="s">
        <v>269</v>
      </c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x14ac:dyDescent="0.2">
      <c r="A3" s="209"/>
      <c r="B3" s="3836" t="s">
        <v>92</v>
      </c>
      <c r="C3" s="3838" t="s">
        <v>655</v>
      </c>
      <c r="D3" s="3840" t="s">
        <v>656</v>
      </c>
      <c r="E3" s="3842" t="s">
        <v>96</v>
      </c>
      <c r="F3" s="3844" t="s">
        <v>657</v>
      </c>
      <c r="G3" s="3845"/>
      <c r="H3" s="3846" t="s">
        <v>686</v>
      </c>
      <c r="I3" s="3848" t="s">
        <v>348</v>
      </c>
      <c r="J3" s="3849"/>
      <c r="K3" s="3849"/>
      <c r="L3" s="3850"/>
      <c r="M3" s="3846" t="s">
        <v>658</v>
      </c>
      <c r="N3" s="3851" t="s">
        <v>352</v>
      </c>
      <c r="O3" s="3853" t="s">
        <v>659</v>
      </c>
      <c r="P3" s="3854"/>
      <c r="Q3" s="3855" t="s">
        <v>660</v>
      </c>
      <c r="R3" s="3849" t="s">
        <v>661</v>
      </c>
      <c r="S3" s="3849"/>
      <c r="T3" s="3849"/>
      <c r="U3" s="3855" t="s">
        <v>662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</row>
    <row r="4" spans="1:32" ht="48.75" thickBot="1" x14ac:dyDescent="0.25">
      <c r="A4" s="692" t="s">
        <v>283</v>
      </c>
      <c r="B4" s="3837"/>
      <c r="C4" s="3839"/>
      <c r="D4" s="3841"/>
      <c r="E4" s="3843"/>
      <c r="F4" s="693" t="s">
        <v>663</v>
      </c>
      <c r="G4" s="694" t="s">
        <v>664</v>
      </c>
      <c r="H4" s="3847"/>
      <c r="I4" s="693" t="s">
        <v>685</v>
      </c>
      <c r="J4" s="1714" t="s">
        <v>665</v>
      </c>
      <c r="K4" s="694" t="s">
        <v>666</v>
      </c>
      <c r="L4" s="694" t="s">
        <v>251</v>
      </c>
      <c r="M4" s="3847"/>
      <c r="N4" s="3852"/>
      <c r="O4" s="1714" t="s">
        <v>667</v>
      </c>
      <c r="P4" s="694" t="s">
        <v>883</v>
      </c>
      <c r="Q4" s="3856"/>
      <c r="R4" s="693" t="s">
        <v>668</v>
      </c>
      <c r="S4" s="694" t="s">
        <v>683</v>
      </c>
      <c r="T4" s="694" t="s">
        <v>684</v>
      </c>
      <c r="U4" s="3856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</row>
    <row r="5" spans="1:32" ht="13.5" thickBot="1" x14ac:dyDescent="0.25">
      <c r="A5" s="209"/>
      <c r="B5" s="3833" t="s">
        <v>166</v>
      </c>
      <c r="C5" s="3834"/>
      <c r="D5" s="3834"/>
      <c r="E5" s="3835"/>
      <c r="F5" s="695"/>
      <c r="G5" s="696"/>
      <c r="H5" s="696"/>
      <c r="I5" s="696"/>
      <c r="J5" s="696"/>
      <c r="K5" s="696"/>
      <c r="L5" s="696"/>
      <c r="M5" s="696"/>
      <c r="N5" s="696"/>
      <c r="O5" s="697"/>
      <c r="P5" s="696"/>
      <c r="Q5" s="698"/>
      <c r="R5" s="696"/>
      <c r="S5" s="696"/>
      <c r="T5" s="696"/>
      <c r="U5" s="699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32" ht="13.5" thickBot="1" x14ac:dyDescent="0.25">
      <c r="A6" s="209"/>
      <c r="B6" s="700" t="s">
        <v>267</v>
      </c>
      <c r="C6" s="701" t="s">
        <v>682</v>
      </c>
      <c r="D6" s="702">
        <v>44197</v>
      </c>
      <c r="E6" s="703">
        <f>SUM(Q6+U6)</f>
        <v>1588322135</v>
      </c>
      <c r="F6" s="704">
        <v>382056383</v>
      </c>
      <c r="G6" s="705">
        <v>119896496</v>
      </c>
      <c r="H6" s="705">
        <v>133840000</v>
      </c>
      <c r="I6" s="706">
        <v>17500000</v>
      </c>
      <c r="J6" s="705">
        <v>214125000</v>
      </c>
      <c r="K6" s="705">
        <v>2000000</v>
      </c>
      <c r="L6" s="705">
        <v>2530000</v>
      </c>
      <c r="M6" s="704">
        <v>41697401</v>
      </c>
      <c r="N6" s="705">
        <v>0</v>
      </c>
      <c r="O6" s="706">
        <v>0</v>
      </c>
      <c r="P6" s="707">
        <v>0</v>
      </c>
      <c r="Q6" s="708">
        <f t="shared" ref="Q6:Q15" si="0">SUM(F6:P6)</f>
        <v>913645280</v>
      </c>
      <c r="R6" s="704">
        <v>175064500</v>
      </c>
      <c r="S6" s="705">
        <v>499612355</v>
      </c>
      <c r="T6" s="707">
        <v>0</v>
      </c>
      <c r="U6" s="703">
        <f>SUM(R6:T6)</f>
        <v>674676855</v>
      </c>
      <c r="V6" s="188"/>
      <c r="W6" s="87"/>
      <c r="X6" s="87"/>
      <c r="Y6" s="87"/>
      <c r="Z6" s="87"/>
      <c r="AB6" s="87"/>
      <c r="AC6" s="87"/>
      <c r="AD6" s="87"/>
      <c r="AE6" s="87"/>
      <c r="AF6" s="87"/>
    </row>
    <row r="7" spans="1:32" ht="13.5" thickBot="1" x14ac:dyDescent="0.25">
      <c r="A7" s="209"/>
      <c r="B7" s="797" t="s">
        <v>700</v>
      </c>
      <c r="C7" s="798"/>
      <c r="D7" s="787"/>
      <c r="E7" s="703">
        <f>SUM(Q7+U7)</f>
        <v>0</v>
      </c>
      <c r="F7" s="799">
        <v>55421177</v>
      </c>
      <c r="G7" s="790">
        <v>-55421177</v>
      </c>
      <c r="H7" s="790"/>
      <c r="I7" s="791"/>
      <c r="J7" s="790"/>
      <c r="K7" s="790"/>
      <c r="L7" s="789"/>
      <c r="M7" s="789"/>
      <c r="N7" s="790"/>
      <c r="O7" s="791"/>
      <c r="P7" s="792"/>
      <c r="Q7" s="793">
        <f>SUM(F7:P7)</f>
        <v>0</v>
      </c>
      <c r="R7" s="789"/>
      <c r="S7" s="794"/>
      <c r="T7" s="792"/>
      <c r="U7" s="788"/>
      <c r="V7" s="188"/>
      <c r="W7" s="87"/>
      <c r="X7" s="87"/>
      <c r="Y7" s="87"/>
      <c r="Z7" s="87"/>
      <c r="AA7" s="87"/>
      <c r="AB7" s="87"/>
      <c r="AC7" s="87"/>
      <c r="AD7" s="87"/>
      <c r="AE7" s="87"/>
      <c r="AF7" s="87"/>
    </row>
    <row r="8" spans="1:32" ht="13.5" thickBot="1" x14ac:dyDescent="0.25">
      <c r="A8" s="209"/>
      <c r="B8" s="700" t="s">
        <v>267</v>
      </c>
      <c r="C8" s="701"/>
      <c r="D8" s="749">
        <v>44197</v>
      </c>
      <c r="E8" s="703">
        <f>SUM(Q8+U8)</f>
        <v>1588322135</v>
      </c>
      <c r="F8" s="704">
        <f>SUM(F6:F7)</f>
        <v>437477560</v>
      </c>
      <c r="G8" s="704">
        <f t="shared" ref="G8:U8" si="1">SUM(G6:G7)</f>
        <v>64475319</v>
      </c>
      <c r="H8" s="704">
        <f t="shared" si="1"/>
        <v>133840000</v>
      </c>
      <c r="I8" s="704">
        <f t="shared" si="1"/>
        <v>17500000</v>
      </c>
      <c r="J8" s="704">
        <f t="shared" si="1"/>
        <v>214125000</v>
      </c>
      <c r="K8" s="704">
        <f t="shared" si="1"/>
        <v>2000000</v>
      </c>
      <c r="L8" s="704">
        <f t="shared" si="1"/>
        <v>2530000</v>
      </c>
      <c r="M8" s="704">
        <f t="shared" si="1"/>
        <v>41697401</v>
      </c>
      <c r="N8" s="704">
        <f t="shared" si="1"/>
        <v>0</v>
      </c>
      <c r="O8" s="704">
        <f t="shared" si="1"/>
        <v>0</v>
      </c>
      <c r="P8" s="704">
        <f t="shared" si="1"/>
        <v>0</v>
      </c>
      <c r="Q8" s="704">
        <f t="shared" si="1"/>
        <v>913645280</v>
      </c>
      <c r="R8" s="704">
        <f t="shared" si="1"/>
        <v>175064500</v>
      </c>
      <c r="S8" s="704">
        <f t="shared" si="1"/>
        <v>499612355</v>
      </c>
      <c r="T8" s="795">
        <f t="shared" si="1"/>
        <v>0</v>
      </c>
      <c r="U8" s="796">
        <f t="shared" si="1"/>
        <v>674676855</v>
      </c>
      <c r="V8" s="188"/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32" s="2" customFormat="1" x14ac:dyDescent="0.2">
      <c r="A9" s="209" t="s">
        <v>304</v>
      </c>
      <c r="B9" s="715" t="s">
        <v>692</v>
      </c>
      <c r="C9" s="716"/>
      <c r="D9" s="784"/>
      <c r="E9" s="724">
        <f t="shared" ref="E9:E17" si="2">SUM(Q9+U9)</f>
        <v>820040</v>
      </c>
      <c r="F9" s="776">
        <v>820040</v>
      </c>
      <c r="G9" s="777"/>
      <c r="H9" s="777"/>
      <c r="I9" s="785"/>
      <c r="J9" s="777"/>
      <c r="K9" s="777"/>
      <c r="L9" s="776"/>
      <c r="M9" s="776"/>
      <c r="N9" s="777"/>
      <c r="O9" s="785"/>
      <c r="P9" s="786"/>
      <c r="Q9" s="745">
        <f t="shared" si="0"/>
        <v>820040</v>
      </c>
      <c r="R9" s="776"/>
      <c r="S9" s="778"/>
      <c r="T9" s="786"/>
      <c r="U9" s="724">
        <f t="shared" ref="U9:U15" si="3">SUM(R9:T9)</f>
        <v>0</v>
      </c>
      <c r="V9" s="188"/>
      <c r="W9" s="87"/>
      <c r="X9" s="87"/>
      <c r="Y9" s="87"/>
      <c r="Z9" s="87"/>
      <c r="AA9" s="87"/>
      <c r="AB9" s="87"/>
      <c r="AC9" s="87"/>
      <c r="AD9" s="87"/>
      <c r="AE9" s="87"/>
      <c r="AF9" s="87"/>
    </row>
    <row r="10" spans="1:32" s="2" customFormat="1" x14ac:dyDescent="0.2">
      <c r="A10" s="209"/>
      <c r="B10" s="715" t="s">
        <v>709</v>
      </c>
      <c r="C10" s="716"/>
      <c r="D10" s="717"/>
      <c r="E10" s="710">
        <f t="shared" si="2"/>
        <v>4665630</v>
      </c>
      <c r="F10" s="718">
        <v>4665630</v>
      </c>
      <c r="G10" s="719"/>
      <c r="H10" s="719"/>
      <c r="I10" s="720"/>
      <c r="J10" s="719"/>
      <c r="K10" s="719"/>
      <c r="L10" s="718"/>
      <c r="M10" s="718"/>
      <c r="N10" s="719"/>
      <c r="O10" s="720"/>
      <c r="P10" s="722"/>
      <c r="Q10" s="714">
        <f t="shared" si="0"/>
        <v>4665630</v>
      </c>
      <c r="R10" s="718"/>
      <c r="S10" s="721"/>
      <c r="T10" s="722"/>
      <c r="U10" s="710">
        <f t="shared" si="3"/>
        <v>0</v>
      </c>
      <c r="V10" s="188"/>
      <c r="W10" s="87"/>
      <c r="X10" s="87"/>
      <c r="Y10" s="87"/>
      <c r="Z10" s="87"/>
      <c r="AA10" s="87"/>
      <c r="AB10" s="87"/>
      <c r="AC10" s="87"/>
      <c r="AD10" s="87"/>
      <c r="AE10" s="87"/>
      <c r="AF10" s="87"/>
    </row>
    <row r="11" spans="1:32" s="2" customFormat="1" x14ac:dyDescent="0.2">
      <c r="A11" s="209"/>
      <c r="B11" s="715" t="s">
        <v>710</v>
      </c>
      <c r="C11" s="723"/>
      <c r="D11" s="717"/>
      <c r="E11" s="724">
        <f t="shared" si="2"/>
        <v>481222</v>
      </c>
      <c r="F11" s="725">
        <v>481222</v>
      </c>
      <c r="G11" s="719"/>
      <c r="H11" s="719"/>
      <c r="I11" s="720"/>
      <c r="J11" s="719"/>
      <c r="K11" s="719"/>
      <c r="L11" s="718"/>
      <c r="M11" s="718"/>
      <c r="N11" s="719"/>
      <c r="O11" s="720"/>
      <c r="P11" s="722"/>
      <c r="Q11" s="714">
        <f t="shared" si="0"/>
        <v>481222</v>
      </c>
      <c r="R11" s="718"/>
      <c r="S11" s="721"/>
      <c r="T11" s="722"/>
      <c r="U11" s="710">
        <f t="shared" si="3"/>
        <v>0</v>
      </c>
      <c r="V11" s="188"/>
      <c r="W11" s="87"/>
      <c r="X11" s="87"/>
      <c r="Y11" s="87"/>
      <c r="Z11" s="87"/>
      <c r="AA11" s="87"/>
      <c r="AB11" s="87"/>
      <c r="AC11" s="87"/>
      <c r="AD11" s="87"/>
      <c r="AE11" s="87"/>
      <c r="AF11" s="87"/>
    </row>
    <row r="12" spans="1:32" s="2" customFormat="1" x14ac:dyDescent="0.2">
      <c r="A12" s="209"/>
      <c r="B12" s="715" t="s">
        <v>693</v>
      </c>
      <c r="C12" s="726"/>
      <c r="D12" s="727"/>
      <c r="E12" s="724">
        <f t="shared" si="2"/>
        <v>3564000</v>
      </c>
      <c r="F12" s="728">
        <v>3564000</v>
      </c>
      <c r="G12" s="729"/>
      <c r="H12" s="729"/>
      <c r="I12" s="730"/>
      <c r="J12" s="729"/>
      <c r="K12" s="729"/>
      <c r="L12" s="728"/>
      <c r="M12" s="728"/>
      <c r="N12" s="729"/>
      <c r="O12" s="730"/>
      <c r="P12" s="732"/>
      <c r="Q12" s="714">
        <f t="shared" si="0"/>
        <v>3564000</v>
      </c>
      <c r="R12" s="728"/>
      <c r="S12" s="731"/>
      <c r="T12" s="732"/>
      <c r="U12" s="710">
        <f t="shared" si="3"/>
        <v>0</v>
      </c>
      <c r="V12" s="188"/>
      <c r="W12" s="87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2" x14ac:dyDescent="0.2">
      <c r="A13" s="733"/>
      <c r="B13" s="715" t="s">
        <v>694</v>
      </c>
      <c r="C13" s="734"/>
      <c r="D13" s="735"/>
      <c r="E13" s="710">
        <f t="shared" si="2"/>
        <v>1089396</v>
      </c>
      <c r="F13" s="736">
        <v>1089396</v>
      </c>
      <c r="G13" s="737"/>
      <c r="H13" s="737"/>
      <c r="I13" s="737"/>
      <c r="J13" s="737"/>
      <c r="K13" s="737"/>
      <c r="L13" s="736"/>
      <c r="M13" s="737"/>
      <c r="N13" s="737"/>
      <c r="O13" s="737"/>
      <c r="P13" s="738"/>
      <c r="Q13" s="714">
        <f t="shared" si="0"/>
        <v>1089396</v>
      </c>
      <c r="R13" s="736"/>
      <c r="S13" s="738"/>
      <c r="T13" s="738"/>
      <c r="U13" s="710">
        <f t="shared" si="3"/>
        <v>0</v>
      </c>
      <c r="V13" s="739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</row>
    <row r="14" spans="1:32" x14ac:dyDescent="0.2">
      <c r="A14" s="741"/>
      <c r="B14" s="715" t="s">
        <v>695</v>
      </c>
      <c r="C14" s="742"/>
      <c r="D14" s="735"/>
      <c r="E14" s="710">
        <f t="shared" si="2"/>
        <v>266400</v>
      </c>
      <c r="F14" s="736">
        <v>266400</v>
      </c>
      <c r="G14" s="737"/>
      <c r="H14" s="737"/>
      <c r="I14" s="737"/>
      <c r="J14" s="737"/>
      <c r="K14" s="737"/>
      <c r="L14" s="736"/>
      <c r="M14" s="737"/>
      <c r="N14" s="737"/>
      <c r="O14" s="738"/>
      <c r="P14" s="738"/>
      <c r="Q14" s="714">
        <f t="shared" si="0"/>
        <v>266400</v>
      </c>
      <c r="R14" s="743"/>
      <c r="S14" s="738"/>
      <c r="T14" s="738"/>
      <c r="U14" s="710">
        <f t="shared" si="3"/>
        <v>0</v>
      </c>
      <c r="V14" s="739"/>
      <c r="W14" s="740"/>
      <c r="X14" s="740"/>
      <c r="Y14" s="740"/>
      <c r="Z14" s="740"/>
      <c r="AA14" s="740"/>
      <c r="AB14" s="740"/>
      <c r="AC14" s="740"/>
      <c r="AD14" s="740"/>
      <c r="AE14" s="740"/>
      <c r="AF14" s="740"/>
    </row>
    <row r="15" spans="1:32" x14ac:dyDescent="0.2">
      <c r="A15" s="741" t="s">
        <v>331</v>
      </c>
      <c r="B15" s="715" t="s">
        <v>696</v>
      </c>
      <c r="C15" s="742"/>
      <c r="D15" s="735"/>
      <c r="E15" s="710">
        <f t="shared" si="2"/>
        <v>10000000</v>
      </c>
      <c r="F15" s="736"/>
      <c r="G15" s="737"/>
      <c r="H15" s="737"/>
      <c r="I15" s="737"/>
      <c r="J15" s="737"/>
      <c r="K15" s="737"/>
      <c r="L15" s="736"/>
      <c r="M15" s="737"/>
      <c r="N15" s="737">
        <v>10000000</v>
      </c>
      <c r="O15" s="738"/>
      <c r="P15" s="738"/>
      <c r="Q15" s="714">
        <f t="shared" si="0"/>
        <v>10000000</v>
      </c>
      <c r="R15" s="743"/>
      <c r="S15" s="738"/>
      <c r="T15" s="738"/>
      <c r="U15" s="710">
        <f t="shared" si="3"/>
        <v>0</v>
      </c>
      <c r="V15" s="739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</row>
    <row r="16" spans="1:32" x14ac:dyDescent="0.2">
      <c r="A16" s="209" t="s">
        <v>282</v>
      </c>
      <c r="B16" s="715" t="s">
        <v>690</v>
      </c>
      <c r="C16" s="742"/>
      <c r="D16" s="735"/>
      <c r="E16" s="710">
        <f t="shared" si="2"/>
        <v>85000000</v>
      </c>
      <c r="F16" s="736"/>
      <c r="G16" s="737"/>
      <c r="H16" s="737">
        <v>85000000</v>
      </c>
      <c r="I16" s="737"/>
      <c r="J16" s="737"/>
      <c r="K16" s="737"/>
      <c r="L16" s="736"/>
      <c r="M16" s="737"/>
      <c r="N16" s="737"/>
      <c r="O16" s="738"/>
      <c r="P16" s="738"/>
      <c r="Q16" s="714">
        <f>SUM(F16:P16)</f>
        <v>85000000</v>
      </c>
      <c r="R16" s="743"/>
      <c r="S16" s="738"/>
      <c r="T16" s="738"/>
      <c r="U16" s="710">
        <f>SUM(R16:T16)</f>
        <v>0</v>
      </c>
      <c r="V16" s="739"/>
      <c r="W16" s="740"/>
      <c r="X16" s="740"/>
      <c r="Y16" s="740"/>
      <c r="Z16" s="740"/>
      <c r="AA16" s="740"/>
      <c r="AB16" s="740"/>
      <c r="AC16" s="740"/>
      <c r="AD16" s="740"/>
      <c r="AE16" s="740"/>
      <c r="AF16" s="740"/>
    </row>
    <row r="17" spans="1:32" s="817" customFormat="1" thickBot="1" x14ac:dyDescent="0.25">
      <c r="A17" s="741" t="s">
        <v>699</v>
      </c>
      <c r="B17" s="808" t="s">
        <v>715</v>
      </c>
      <c r="C17" s="814" t="s">
        <v>728</v>
      </c>
      <c r="D17" s="735"/>
      <c r="E17" s="710">
        <f t="shared" si="2"/>
        <v>55421177</v>
      </c>
      <c r="F17" s="736"/>
      <c r="G17" s="737">
        <v>55421177</v>
      </c>
      <c r="H17" s="737"/>
      <c r="I17" s="737"/>
      <c r="J17" s="737"/>
      <c r="K17" s="737"/>
      <c r="L17" s="736"/>
      <c r="M17" s="737"/>
      <c r="N17" s="737"/>
      <c r="O17" s="738"/>
      <c r="P17" s="738"/>
      <c r="Q17" s="714">
        <f>SUM(F17:P17)</f>
        <v>55421177</v>
      </c>
      <c r="R17" s="743"/>
      <c r="S17" s="738"/>
      <c r="T17" s="738"/>
      <c r="U17" s="710">
        <f>SUM(R17:T17)</f>
        <v>0</v>
      </c>
      <c r="V17" s="815"/>
      <c r="W17" s="816"/>
      <c r="X17" s="816"/>
      <c r="Y17" s="816"/>
      <c r="Z17" s="816"/>
      <c r="AA17" s="816"/>
      <c r="AB17" s="816"/>
      <c r="AC17" s="816"/>
      <c r="AD17" s="816"/>
      <c r="AE17" s="816"/>
      <c r="AF17" s="816"/>
    </row>
    <row r="18" spans="1:32" s="817" customFormat="1" thickBot="1" x14ac:dyDescent="0.25">
      <c r="B18" s="747" t="s">
        <v>669</v>
      </c>
      <c r="C18" s="748" t="s">
        <v>670</v>
      </c>
      <c r="D18" s="749">
        <v>44377</v>
      </c>
      <c r="E18" s="750">
        <f t="shared" ref="E18:U18" si="4">SUM(E8:E17)</f>
        <v>1749630000</v>
      </c>
      <c r="F18" s="783">
        <f t="shared" si="4"/>
        <v>448364248</v>
      </c>
      <c r="G18" s="810">
        <f t="shared" si="4"/>
        <v>119896496</v>
      </c>
      <c r="H18" s="810">
        <f t="shared" si="4"/>
        <v>218840000</v>
      </c>
      <c r="I18" s="810">
        <f t="shared" si="4"/>
        <v>17500000</v>
      </c>
      <c r="J18" s="810">
        <f t="shared" si="4"/>
        <v>214125000</v>
      </c>
      <c r="K18" s="810">
        <f t="shared" si="4"/>
        <v>2000000</v>
      </c>
      <c r="L18" s="810">
        <f t="shared" si="4"/>
        <v>2530000</v>
      </c>
      <c r="M18" s="810">
        <f t="shared" si="4"/>
        <v>41697401</v>
      </c>
      <c r="N18" s="810">
        <f t="shared" si="4"/>
        <v>10000000</v>
      </c>
      <c r="O18" s="810">
        <f t="shared" si="4"/>
        <v>0</v>
      </c>
      <c r="P18" s="809">
        <f t="shared" si="4"/>
        <v>0</v>
      </c>
      <c r="Q18" s="750">
        <f t="shared" si="4"/>
        <v>1074953145</v>
      </c>
      <c r="R18" s="783">
        <f t="shared" si="4"/>
        <v>175064500</v>
      </c>
      <c r="S18" s="810">
        <f t="shared" si="4"/>
        <v>499612355</v>
      </c>
      <c r="T18" s="809">
        <f t="shared" si="4"/>
        <v>0</v>
      </c>
      <c r="U18" s="750">
        <f t="shared" si="4"/>
        <v>674676855</v>
      </c>
    </row>
    <row r="19" spans="1:32" s="208" customFormat="1" ht="12" x14ac:dyDescent="0.2">
      <c r="A19" s="209"/>
      <c r="B19" s="715" t="s">
        <v>727</v>
      </c>
      <c r="C19" s="1762" t="s">
        <v>865</v>
      </c>
      <c r="D19" s="784" t="s">
        <v>762</v>
      </c>
      <c r="E19" s="724">
        <f t="shared" ref="E19:E42" si="5">SUM(Q19+U19)</f>
        <v>54496223</v>
      </c>
      <c r="F19" s="776">
        <v>54496223</v>
      </c>
      <c r="G19" s="777"/>
      <c r="H19" s="777"/>
      <c r="I19" s="785"/>
      <c r="J19" s="777"/>
      <c r="K19" s="777"/>
      <c r="L19" s="776"/>
      <c r="M19" s="776"/>
      <c r="N19" s="777"/>
      <c r="O19" s="785"/>
      <c r="P19" s="786"/>
      <c r="Q19" s="745">
        <f t="shared" ref="Q19:Q34" si="6">SUM(F19:P19)</f>
        <v>54496223</v>
      </c>
      <c r="R19" s="776"/>
      <c r="S19" s="778"/>
      <c r="T19" s="786"/>
      <c r="U19" s="710">
        <f t="shared" ref="U19:U34" si="7">SUM(R19:T19)</f>
        <v>0</v>
      </c>
      <c r="V19" s="691"/>
    </row>
    <row r="20" spans="1:32" s="208" customFormat="1" ht="12" x14ac:dyDescent="0.2">
      <c r="A20" s="733"/>
      <c r="B20" s="715" t="s">
        <v>735</v>
      </c>
      <c r="C20" s="828" t="s">
        <v>728</v>
      </c>
      <c r="D20" s="717"/>
      <c r="E20" s="724">
        <f t="shared" si="5"/>
        <v>828737</v>
      </c>
      <c r="F20" s="776">
        <v>828737</v>
      </c>
      <c r="G20" s="737"/>
      <c r="H20" s="737"/>
      <c r="I20" s="737"/>
      <c r="J20" s="737"/>
      <c r="K20" s="737"/>
      <c r="L20" s="736"/>
      <c r="M20" s="736"/>
      <c r="N20" s="737"/>
      <c r="O20" s="737"/>
      <c r="P20" s="835"/>
      <c r="Q20" s="714">
        <f t="shared" si="6"/>
        <v>828737</v>
      </c>
      <c r="R20" s="836"/>
      <c r="S20" s="738"/>
      <c r="T20" s="835"/>
      <c r="U20" s="710">
        <f t="shared" si="7"/>
        <v>0</v>
      </c>
      <c r="V20" s="829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</row>
    <row r="21" spans="1:32" s="208" customFormat="1" ht="12" x14ac:dyDescent="0.2">
      <c r="A21" s="733"/>
      <c r="B21" s="715" t="s">
        <v>738</v>
      </c>
      <c r="C21" s="828" t="s">
        <v>733</v>
      </c>
      <c r="D21" s="717"/>
      <c r="E21" s="724">
        <f t="shared" si="5"/>
        <v>857564</v>
      </c>
      <c r="F21" s="718">
        <v>857564</v>
      </c>
      <c r="G21" s="737"/>
      <c r="H21" s="737"/>
      <c r="I21" s="737"/>
      <c r="J21" s="737"/>
      <c r="K21" s="737"/>
      <c r="L21" s="736"/>
      <c r="M21" s="736"/>
      <c r="N21" s="737"/>
      <c r="O21" s="737"/>
      <c r="P21" s="835"/>
      <c r="Q21" s="714">
        <f t="shared" si="6"/>
        <v>857564</v>
      </c>
      <c r="R21" s="836"/>
      <c r="S21" s="738"/>
      <c r="T21" s="835"/>
      <c r="U21" s="710">
        <f t="shared" si="7"/>
        <v>0</v>
      </c>
      <c r="V21" s="829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</row>
    <row r="22" spans="1:32" s="208" customFormat="1" ht="12" x14ac:dyDescent="0.2">
      <c r="A22" s="733"/>
      <c r="B22" s="715" t="s">
        <v>737</v>
      </c>
      <c r="C22" s="828" t="s">
        <v>732</v>
      </c>
      <c r="D22" s="717"/>
      <c r="E22" s="724">
        <f t="shared" si="5"/>
        <v>857565</v>
      </c>
      <c r="F22" s="725">
        <v>857565</v>
      </c>
      <c r="G22" s="737"/>
      <c r="H22" s="737"/>
      <c r="I22" s="737"/>
      <c r="J22" s="737"/>
      <c r="K22" s="737"/>
      <c r="L22" s="736"/>
      <c r="M22" s="736"/>
      <c r="N22" s="737"/>
      <c r="O22" s="737"/>
      <c r="P22" s="835"/>
      <c r="Q22" s="714">
        <f t="shared" si="6"/>
        <v>857565</v>
      </c>
      <c r="R22" s="836"/>
      <c r="S22" s="738"/>
      <c r="T22" s="835"/>
      <c r="U22" s="710">
        <f t="shared" si="7"/>
        <v>0</v>
      </c>
      <c r="V22" s="829"/>
      <c r="W22" s="830"/>
      <c r="X22" s="830"/>
      <c r="Y22" s="830"/>
      <c r="Z22" s="830"/>
      <c r="AA22" s="830"/>
      <c r="AB22" s="830"/>
      <c r="AC22" s="830"/>
      <c r="AD22" s="830"/>
      <c r="AE22" s="830"/>
      <c r="AF22" s="830"/>
    </row>
    <row r="23" spans="1:32" s="208" customFormat="1" ht="12" x14ac:dyDescent="0.2">
      <c r="A23" s="733"/>
      <c r="B23" s="715" t="s">
        <v>736</v>
      </c>
      <c r="C23" s="828" t="s">
        <v>731</v>
      </c>
      <c r="D23" s="717"/>
      <c r="E23" s="724">
        <f t="shared" si="5"/>
        <v>759696</v>
      </c>
      <c r="F23" s="728">
        <v>759696</v>
      </c>
      <c r="G23" s="737"/>
      <c r="H23" s="737"/>
      <c r="I23" s="737"/>
      <c r="J23" s="737"/>
      <c r="K23" s="737"/>
      <c r="L23" s="736"/>
      <c r="M23" s="736"/>
      <c r="N23" s="737"/>
      <c r="O23" s="737"/>
      <c r="P23" s="835"/>
      <c r="Q23" s="714">
        <f t="shared" si="6"/>
        <v>759696</v>
      </c>
      <c r="R23" s="836"/>
      <c r="S23" s="738"/>
      <c r="T23" s="835"/>
      <c r="U23" s="710">
        <f t="shared" si="7"/>
        <v>0</v>
      </c>
      <c r="V23" s="829"/>
      <c r="W23" s="830"/>
      <c r="X23" s="830"/>
      <c r="Y23" s="830"/>
      <c r="Z23" s="830"/>
      <c r="AA23" s="830"/>
      <c r="AB23" s="830"/>
      <c r="AC23" s="830"/>
      <c r="AD23" s="830"/>
      <c r="AE23" s="830"/>
      <c r="AF23" s="830"/>
    </row>
    <row r="24" spans="1:32" s="208" customFormat="1" ht="12" x14ac:dyDescent="0.2">
      <c r="A24" s="733"/>
      <c r="B24" s="715" t="s">
        <v>734</v>
      </c>
      <c r="C24" s="828" t="s">
        <v>730</v>
      </c>
      <c r="D24" s="717"/>
      <c r="E24" s="724">
        <f t="shared" si="5"/>
        <v>828438</v>
      </c>
      <c r="F24" s="736">
        <v>828438</v>
      </c>
      <c r="G24" s="737"/>
      <c r="H24" s="737"/>
      <c r="I24" s="737"/>
      <c r="J24" s="737"/>
      <c r="K24" s="737"/>
      <c r="L24" s="736"/>
      <c r="M24" s="736"/>
      <c r="N24" s="737"/>
      <c r="O24" s="737"/>
      <c r="P24" s="835"/>
      <c r="Q24" s="714">
        <f t="shared" si="6"/>
        <v>828438</v>
      </c>
      <c r="R24" s="836"/>
      <c r="S24" s="738"/>
      <c r="T24" s="835"/>
      <c r="U24" s="710">
        <f t="shared" si="7"/>
        <v>0</v>
      </c>
      <c r="V24" s="829"/>
      <c r="W24" s="830"/>
      <c r="X24" s="830"/>
      <c r="Y24" s="830"/>
      <c r="Z24" s="830"/>
      <c r="AA24" s="830"/>
      <c r="AB24" s="830"/>
      <c r="AC24" s="830"/>
      <c r="AD24" s="830"/>
      <c r="AE24" s="830"/>
      <c r="AF24" s="830"/>
    </row>
    <row r="25" spans="1:32" s="208" customFormat="1" ht="12" x14ac:dyDescent="0.2">
      <c r="A25" s="733"/>
      <c r="B25" s="715" t="s">
        <v>761</v>
      </c>
      <c r="C25" s="828"/>
      <c r="D25" s="717"/>
      <c r="E25" s="724">
        <f t="shared" si="5"/>
        <v>114375</v>
      </c>
      <c r="F25" s="736">
        <v>114375</v>
      </c>
      <c r="G25" s="737"/>
      <c r="H25" s="737"/>
      <c r="I25" s="737"/>
      <c r="J25" s="737"/>
      <c r="K25" s="737"/>
      <c r="L25" s="736"/>
      <c r="M25" s="736"/>
      <c r="N25" s="737"/>
      <c r="O25" s="737"/>
      <c r="P25" s="835"/>
      <c r="Q25" s="714">
        <f t="shared" si="6"/>
        <v>114375</v>
      </c>
      <c r="R25" s="836"/>
      <c r="S25" s="738"/>
      <c r="T25" s="835"/>
      <c r="U25" s="710">
        <f t="shared" si="7"/>
        <v>0</v>
      </c>
      <c r="V25" s="829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</row>
    <row r="26" spans="1:32" s="208" customFormat="1" ht="12" x14ac:dyDescent="0.2">
      <c r="A26" s="209"/>
      <c r="B26" s="715" t="s">
        <v>746</v>
      </c>
      <c r="C26" s="828" t="s">
        <v>729</v>
      </c>
      <c r="D26" s="717" t="s">
        <v>760</v>
      </c>
      <c r="E26" s="724">
        <f t="shared" si="5"/>
        <v>1395934</v>
      </c>
      <c r="F26" s="736">
        <v>1395934</v>
      </c>
      <c r="G26" s="737"/>
      <c r="H26" s="737"/>
      <c r="I26" s="737"/>
      <c r="J26" s="737"/>
      <c r="K26" s="737"/>
      <c r="L26" s="736"/>
      <c r="M26" s="736"/>
      <c r="N26" s="737"/>
      <c r="O26" s="737"/>
      <c r="P26" s="835"/>
      <c r="Q26" s="714">
        <f t="shared" si="6"/>
        <v>1395934</v>
      </c>
      <c r="R26" s="836"/>
      <c r="S26" s="738"/>
      <c r="T26" s="835"/>
      <c r="U26" s="710">
        <f t="shared" si="7"/>
        <v>0</v>
      </c>
      <c r="V26" s="691"/>
    </row>
    <row r="27" spans="1:32" s="208" customFormat="1" ht="15" customHeight="1" x14ac:dyDescent="0.2">
      <c r="A27" s="209"/>
      <c r="B27" s="715" t="s">
        <v>748</v>
      </c>
      <c r="C27" s="831"/>
      <c r="D27" s="717"/>
      <c r="E27" s="724">
        <f t="shared" si="5"/>
        <v>5074537</v>
      </c>
      <c r="F27" s="718"/>
      <c r="G27" s="719">
        <v>5074537</v>
      </c>
      <c r="H27" s="737"/>
      <c r="I27" s="737"/>
      <c r="J27" s="737"/>
      <c r="K27" s="737"/>
      <c r="L27" s="736"/>
      <c r="M27" s="736"/>
      <c r="N27" s="737"/>
      <c r="O27" s="737"/>
      <c r="P27" s="835"/>
      <c r="Q27" s="714">
        <f t="shared" si="6"/>
        <v>5074537</v>
      </c>
      <c r="R27" s="836"/>
      <c r="S27" s="738"/>
      <c r="T27" s="835"/>
      <c r="U27" s="710">
        <f t="shared" si="7"/>
        <v>0</v>
      </c>
      <c r="V27" s="691"/>
    </row>
    <row r="28" spans="1:32" s="852" customFormat="1" ht="24" x14ac:dyDescent="0.2">
      <c r="A28" s="837"/>
      <c r="B28" s="838" t="s">
        <v>777</v>
      </c>
      <c r="C28" s="839"/>
      <c r="D28" s="840"/>
      <c r="E28" s="841">
        <f t="shared" si="5"/>
        <v>7500000</v>
      </c>
      <c r="F28" s="842"/>
      <c r="G28" s="843">
        <v>4870000</v>
      </c>
      <c r="H28" s="843">
        <v>2630000</v>
      </c>
      <c r="I28" s="844"/>
      <c r="J28" s="844"/>
      <c r="K28" s="844"/>
      <c r="L28" s="845"/>
      <c r="M28" s="845"/>
      <c r="N28" s="844"/>
      <c r="O28" s="844"/>
      <c r="P28" s="846"/>
      <c r="Q28" s="847">
        <f t="shared" si="6"/>
        <v>7500000</v>
      </c>
      <c r="R28" s="848"/>
      <c r="S28" s="849"/>
      <c r="T28" s="846"/>
      <c r="U28" s="850">
        <f t="shared" si="7"/>
        <v>0</v>
      </c>
      <c r="V28" s="851"/>
    </row>
    <row r="29" spans="1:32" s="208" customFormat="1" ht="12" x14ac:dyDescent="0.2">
      <c r="A29" s="209"/>
      <c r="B29" s="715" t="s">
        <v>749</v>
      </c>
      <c r="C29" s="1762" t="s">
        <v>863</v>
      </c>
      <c r="D29" s="717" t="s">
        <v>763</v>
      </c>
      <c r="E29" s="724">
        <f t="shared" si="5"/>
        <v>4843806</v>
      </c>
      <c r="F29" s="718"/>
      <c r="G29" s="729"/>
      <c r="H29" s="729">
        <v>4843806</v>
      </c>
      <c r="I29" s="737"/>
      <c r="J29" s="737"/>
      <c r="K29" s="737"/>
      <c r="L29" s="736"/>
      <c r="M29" s="736"/>
      <c r="N29" s="737"/>
      <c r="O29" s="737"/>
      <c r="P29" s="835"/>
      <c r="Q29" s="714">
        <f t="shared" si="6"/>
        <v>4843806</v>
      </c>
      <c r="R29" s="836"/>
      <c r="S29" s="738"/>
      <c r="T29" s="835"/>
      <c r="U29" s="710">
        <f t="shared" si="7"/>
        <v>0</v>
      </c>
      <c r="V29" s="691"/>
    </row>
    <row r="30" spans="1:32" s="208" customFormat="1" ht="12" x14ac:dyDescent="0.2">
      <c r="A30" s="209"/>
      <c r="B30" s="744" t="s">
        <v>743</v>
      </c>
      <c r="C30" s="723"/>
      <c r="D30" s="818"/>
      <c r="E30" s="710">
        <f t="shared" si="5"/>
        <v>56360</v>
      </c>
      <c r="F30" s="819"/>
      <c r="G30" s="820">
        <v>56360</v>
      </c>
      <c r="H30" s="820"/>
      <c r="I30" s="820"/>
      <c r="J30" s="820"/>
      <c r="K30" s="821"/>
      <c r="L30" s="820"/>
      <c r="M30" s="819"/>
      <c r="N30" s="820"/>
      <c r="O30" s="820"/>
      <c r="P30" s="821"/>
      <c r="Q30" s="745">
        <f t="shared" si="6"/>
        <v>56360</v>
      </c>
      <c r="R30" s="821"/>
      <c r="S30" s="821"/>
      <c r="T30" s="823"/>
      <c r="U30" s="710">
        <f t="shared" si="7"/>
        <v>0</v>
      </c>
    </row>
    <row r="31" spans="1:32" s="208" customFormat="1" ht="12" x14ac:dyDescent="0.2">
      <c r="A31" s="209"/>
      <c r="B31" s="744" t="s">
        <v>739</v>
      </c>
      <c r="C31" s="1677" t="s">
        <v>740</v>
      </c>
      <c r="D31" s="1677"/>
      <c r="E31" s="710">
        <f t="shared" si="5"/>
        <v>627750</v>
      </c>
      <c r="F31" s="819"/>
      <c r="G31" s="820">
        <v>627750</v>
      </c>
      <c r="H31" s="820"/>
      <c r="I31" s="820"/>
      <c r="J31" s="820"/>
      <c r="K31" s="821"/>
      <c r="L31" s="820"/>
      <c r="M31" s="819"/>
      <c r="N31" s="820"/>
      <c r="O31" s="820"/>
      <c r="P31" s="821"/>
      <c r="Q31" s="745">
        <f t="shared" si="6"/>
        <v>627750</v>
      </c>
      <c r="R31" s="821"/>
      <c r="S31" s="821"/>
      <c r="T31" s="823"/>
      <c r="U31" s="710">
        <f t="shared" si="7"/>
        <v>0</v>
      </c>
    </row>
    <row r="32" spans="1:32" s="208" customFormat="1" ht="12" x14ac:dyDescent="0.2">
      <c r="A32" s="209"/>
      <c r="B32" s="744" t="s">
        <v>741</v>
      </c>
      <c r="C32" s="723"/>
      <c r="D32" s="818"/>
      <c r="E32" s="710">
        <f t="shared" si="5"/>
        <v>2525000</v>
      </c>
      <c r="F32" s="819"/>
      <c r="G32" s="820"/>
      <c r="H32" s="820"/>
      <c r="I32" s="820"/>
      <c r="J32" s="820"/>
      <c r="K32" s="821"/>
      <c r="L32" s="820"/>
      <c r="M32" s="819">
        <v>2525000</v>
      </c>
      <c r="N32" s="820"/>
      <c r="O32" s="820"/>
      <c r="P32" s="821"/>
      <c r="Q32" s="745">
        <f t="shared" si="6"/>
        <v>2525000</v>
      </c>
      <c r="R32" s="821"/>
      <c r="S32" s="821"/>
      <c r="T32" s="823"/>
      <c r="U32" s="710">
        <f t="shared" si="7"/>
        <v>0</v>
      </c>
    </row>
    <row r="33" spans="1:32" s="208" customFormat="1" ht="24" x14ac:dyDescent="0.2">
      <c r="A33" s="806"/>
      <c r="B33" s="744" t="s">
        <v>776</v>
      </c>
      <c r="C33" s="1677" t="s">
        <v>754</v>
      </c>
      <c r="D33" s="818"/>
      <c r="E33" s="710">
        <f t="shared" si="5"/>
        <v>1549498</v>
      </c>
      <c r="F33" s="819"/>
      <c r="G33" s="820"/>
      <c r="H33" s="820"/>
      <c r="I33" s="820"/>
      <c r="J33" s="820"/>
      <c r="K33" s="821"/>
      <c r="L33" s="820"/>
      <c r="M33" s="819"/>
      <c r="N33" s="820"/>
      <c r="O33" s="820">
        <v>1549498</v>
      </c>
      <c r="P33" s="821"/>
      <c r="Q33" s="745">
        <f t="shared" si="6"/>
        <v>1549498</v>
      </c>
      <c r="R33" s="821"/>
      <c r="S33" s="821"/>
      <c r="T33" s="823"/>
      <c r="U33" s="710">
        <f t="shared" si="7"/>
        <v>0</v>
      </c>
    </row>
    <row r="34" spans="1:32" s="208" customFormat="1" ht="12" x14ac:dyDescent="0.2">
      <c r="A34" s="209"/>
      <c r="B34" s="744" t="s">
        <v>744</v>
      </c>
      <c r="C34" s="1677" t="s">
        <v>745</v>
      </c>
      <c r="D34" s="818"/>
      <c r="E34" s="710">
        <f t="shared" si="5"/>
        <v>8000000</v>
      </c>
      <c r="F34" s="819"/>
      <c r="G34" s="820">
        <v>8000000</v>
      </c>
      <c r="H34" s="820"/>
      <c r="I34" s="820"/>
      <c r="J34" s="820"/>
      <c r="K34" s="821"/>
      <c r="L34" s="820"/>
      <c r="M34" s="819"/>
      <c r="N34" s="820"/>
      <c r="O34" s="820"/>
      <c r="P34" s="821"/>
      <c r="Q34" s="745">
        <f t="shared" si="6"/>
        <v>8000000</v>
      </c>
      <c r="R34" s="821"/>
      <c r="S34" s="821"/>
      <c r="T34" s="823"/>
      <c r="U34" s="710">
        <f t="shared" si="7"/>
        <v>0</v>
      </c>
    </row>
    <row r="35" spans="1:32" s="208" customFormat="1" ht="12" x14ac:dyDescent="0.2">
      <c r="A35" s="209"/>
      <c r="B35" s="807" t="s">
        <v>755</v>
      </c>
      <c r="C35" s="746" t="s">
        <v>742</v>
      </c>
      <c r="D35" s="818"/>
      <c r="E35" s="710">
        <f t="shared" si="5"/>
        <v>870602</v>
      </c>
      <c r="F35" s="819"/>
      <c r="G35" s="820">
        <v>870602</v>
      </c>
      <c r="H35" s="777"/>
      <c r="I35" s="820"/>
      <c r="J35" s="820"/>
      <c r="K35" s="821"/>
      <c r="L35" s="820"/>
      <c r="M35" s="819"/>
      <c r="N35" s="820"/>
      <c r="O35" s="821"/>
      <c r="P35" s="821"/>
      <c r="Q35" s="745">
        <f t="shared" ref="Q35:Q42" si="8">SUM(F35:P35)</f>
        <v>870602</v>
      </c>
      <c r="R35" s="827"/>
      <c r="S35" s="821"/>
      <c r="T35" s="821"/>
      <c r="U35" s="710">
        <f t="shared" ref="U35:U42" si="9">SUM(R35:T35)</f>
        <v>0</v>
      </c>
      <c r="V35" s="764"/>
    </row>
    <row r="36" spans="1:32" s="208" customFormat="1" ht="15" customHeight="1" x14ac:dyDescent="0.2">
      <c r="A36" s="209"/>
      <c r="B36" s="807" t="s">
        <v>767</v>
      </c>
      <c r="C36" s="746" t="s">
        <v>742</v>
      </c>
      <c r="D36" s="818"/>
      <c r="E36" s="710">
        <f t="shared" si="5"/>
        <v>313000</v>
      </c>
      <c r="F36" s="819"/>
      <c r="G36" s="820">
        <v>313000</v>
      </c>
      <c r="H36" s="820"/>
      <c r="I36" s="820"/>
      <c r="J36" s="820"/>
      <c r="K36" s="821"/>
      <c r="L36" s="820"/>
      <c r="M36" s="819"/>
      <c r="N36" s="820"/>
      <c r="O36" s="821"/>
      <c r="P36" s="821"/>
      <c r="Q36" s="745">
        <f t="shared" si="8"/>
        <v>313000</v>
      </c>
      <c r="R36" s="827"/>
      <c r="S36" s="821"/>
      <c r="T36" s="821"/>
      <c r="U36" s="710">
        <f t="shared" si="9"/>
        <v>0</v>
      </c>
      <c r="V36" s="764"/>
    </row>
    <row r="37" spans="1:32" s="208" customFormat="1" ht="12" x14ac:dyDescent="0.2">
      <c r="A37" s="209"/>
      <c r="B37" s="715" t="s">
        <v>778</v>
      </c>
      <c r="C37" s="746"/>
      <c r="D37" s="818"/>
      <c r="E37" s="710">
        <f t="shared" si="5"/>
        <v>2688182</v>
      </c>
      <c r="F37" s="819"/>
      <c r="G37" s="820"/>
      <c r="H37" s="820"/>
      <c r="I37" s="820"/>
      <c r="J37" s="820"/>
      <c r="K37" s="821"/>
      <c r="L37" s="820"/>
      <c r="M37" s="819"/>
      <c r="N37" s="820"/>
      <c r="O37" s="821"/>
      <c r="P37" s="821"/>
      <c r="Q37" s="745">
        <f t="shared" si="8"/>
        <v>0</v>
      </c>
      <c r="R37" s="827"/>
      <c r="S37" s="821">
        <v>2688182</v>
      </c>
      <c r="T37" s="821"/>
      <c r="U37" s="710">
        <f t="shared" si="9"/>
        <v>2688182</v>
      </c>
      <c r="V37" s="764"/>
    </row>
    <row r="38" spans="1:32" s="208" customFormat="1" ht="12" x14ac:dyDescent="0.2">
      <c r="A38" s="209"/>
      <c r="B38" s="715" t="s">
        <v>781</v>
      </c>
      <c r="C38" s="726"/>
      <c r="D38" s="818"/>
      <c r="E38" s="710">
        <f t="shared" si="5"/>
        <v>6317137</v>
      </c>
      <c r="F38" s="819"/>
      <c r="G38" s="820"/>
      <c r="H38" s="820"/>
      <c r="I38" s="820"/>
      <c r="J38" s="820"/>
      <c r="K38" s="821"/>
      <c r="L38" s="820"/>
      <c r="M38" s="819"/>
      <c r="N38" s="820"/>
      <c r="O38" s="821"/>
      <c r="P38" s="821"/>
      <c r="Q38" s="745">
        <f t="shared" si="8"/>
        <v>0</v>
      </c>
      <c r="R38" s="827"/>
      <c r="S38" s="821">
        <v>6317137</v>
      </c>
      <c r="T38" s="821"/>
      <c r="U38" s="710">
        <f t="shared" si="9"/>
        <v>6317137</v>
      </c>
      <c r="V38" s="764"/>
    </row>
    <row r="39" spans="1:32" s="208" customFormat="1" ht="12" x14ac:dyDescent="0.2">
      <c r="A39" s="209"/>
      <c r="B39" s="715" t="s">
        <v>779</v>
      </c>
      <c r="C39" s="726"/>
      <c r="D39" s="818"/>
      <c r="E39" s="710">
        <f t="shared" si="5"/>
        <v>1249630</v>
      </c>
      <c r="F39" s="819"/>
      <c r="G39" s="820"/>
      <c r="H39" s="820"/>
      <c r="I39" s="820"/>
      <c r="J39" s="820"/>
      <c r="K39" s="821"/>
      <c r="L39" s="820"/>
      <c r="M39" s="819"/>
      <c r="N39" s="820"/>
      <c r="O39" s="821"/>
      <c r="P39" s="821"/>
      <c r="Q39" s="745">
        <f t="shared" si="8"/>
        <v>0</v>
      </c>
      <c r="R39" s="827"/>
      <c r="S39" s="821">
        <v>1249630</v>
      </c>
      <c r="T39" s="821"/>
      <c r="U39" s="710">
        <f t="shared" si="9"/>
        <v>1249630</v>
      </c>
      <c r="V39" s="764"/>
    </row>
    <row r="40" spans="1:32" s="208" customFormat="1" ht="12" x14ac:dyDescent="0.2">
      <c r="A40" s="209"/>
      <c r="B40" s="715" t="s">
        <v>771</v>
      </c>
      <c r="C40" s="726"/>
      <c r="D40" s="818"/>
      <c r="E40" s="710">
        <f t="shared" si="5"/>
        <v>500000</v>
      </c>
      <c r="F40" s="819"/>
      <c r="G40" s="820">
        <v>500000</v>
      </c>
      <c r="H40" s="820"/>
      <c r="I40" s="820"/>
      <c r="J40" s="820"/>
      <c r="K40" s="821"/>
      <c r="L40" s="820"/>
      <c r="M40" s="819"/>
      <c r="N40" s="820"/>
      <c r="O40" s="821"/>
      <c r="P40" s="821"/>
      <c r="Q40" s="745">
        <f t="shared" si="8"/>
        <v>500000</v>
      </c>
      <c r="R40" s="827"/>
      <c r="S40" s="821"/>
      <c r="T40" s="821"/>
      <c r="U40" s="710">
        <f t="shared" si="9"/>
        <v>0</v>
      </c>
      <c r="V40" s="764"/>
    </row>
    <row r="41" spans="1:32" s="208" customFormat="1" ht="12" x14ac:dyDescent="0.2">
      <c r="A41" s="209"/>
      <c r="B41" s="715" t="s">
        <v>780</v>
      </c>
      <c r="C41" s="726"/>
      <c r="D41" s="818"/>
      <c r="E41" s="710">
        <f t="shared" si="5"/>
        <v>400000</v>
      </c>
      <c r="F41" s="819"/>
      <c r="G41" s="820">
        <v>400000</v>
      </c>
      <c r="H41" s="820"/>
      <c r="I41" s="820"/>
      <c r="J41" s="820"/>
      <c r="K41" s="821"/>
      <c r="L41" s="820"/>
      <c r="M41" s="819"/>
      <c r="N41" s="820"/>
      <c r="O41" s="821"/>
      <c r="P41" s="821"/>
      <c r="Q41" s="745">
        <f t="shared" si="8"/>
        <v>400000</v>
      </c>
      <c r="R41" s="827"/>
      <c r="S41" s="821"/>
      <c r="T41" s="821"/>
      <c r="U41" s="710">
        <f t="shared" si="9"/>
        <v>0</v>
      </c>
      <c r="V41" s="764"/>
    </row>
    <row r="42" spans="1:32" s="852" customFormat="1" ht="13.5" customHeight="1" thickBot="1" x14ac:dyDescent="0.25">
      <c r="A42" s="837"/>
      <c r="B42" s="838" t="s">
        <v>773</v>
      </c>
      <c r="C42" s="853"/>
      <c r="D42" s="854"/>
      <c r="E42" s="850">
        <f t="shared" si="5"/>
        <v>1500000</v>
      </c>
      <c r="F42" s="855"/>
      <c r="G42" s="1697">
        <v>1500000</v>
      </c>
      <c r="H42" s="1697"/>
      <c r="I42" s="1697"/>
      <c r="J42" s="1697"/>
      <c r="K42" s="856"/>
      <c r="L42" s="1697"/>
      <c r="M42" s="855"/>
      <c r="N42" s="1697"/>
      <c r="O42" s="856"/>
      <c r="P42" s="856"/>
      <c r="Q42" s="857">
        <f t="shared" si="8"/>
        <v>1500000</v>
      </c>
      <c r="R42" s="858"/>
      <c r="S42" s="856"/>
      <c r="T42" s="856"/>
      <c r="U42" s="850">
        <f t="shared" si="9"/>
        <v>0</v>
      </c>
      <c r="V42" s="859"/>
    </row>
    <row r="43" spans="1:32" s="208" customFormat="1" thickBot="1" x14ac:dyDescent="0.25">
      <c r="B43" s="747" t="s">
        <v>669</v>
      </c>
      <c r="C43" s="748" t="s">
        <v>726</v>
      </c>
      <c r="D43" s="749">
        <v>44469</v>
      </c>
      <c r="E43" s="750">
        <f t="shared" ref="E43:U43" si="10">SUM(E18:E42)</f>
        <v>1853784034</v>
      </c>
      <c r="F43" s="783">
        <f t="shared" si="10"/>
        <v>508502780</v>
      </c>
      <c r="G43" s="810">
        <f t="shared" si="10"/>
        <v>142108745</v>
      </c>
      <c r="H43" s="810">
        <f t="shared" si="10"/>
        <v>226313806</v>
      </c>
      <c r="I43" s="810">
        <f t="shared" si="10"/>
        <v>17500000</v>
      </c>
      <c r="J43" s="810">
        <f t="shared" si="10"/>
        <v>214125000</v>
      </c>
      <c r="K43" s="810">
        <f t="shared" si="10"/>
        <v>2000000</v>
      </c>
      <c r="L43" s="810">
        <f t="shared" si="10"/>
        <v>2530000</v>
      </c>
      <c r="M43" s="810">
        <f t="shared" si="10"/>
        <v>44222401</v>
      </c>
      <c r="N43" s="810">
        <f t="shared" si="10"/>
        <v>10000000</v>
      </c>
      <c r="O43" s="810">
        <f t="shared" si="10"/>
        <v>1549498</v>
      </c>
      <c r="P43" s="809">
        <f t="shared" si="10"/>
        <v>0</v>
      </c>
      <c r="Q43" s="750">
        <f t="shared" si="10"/>
        <v>1168852230</v>
      </c>
      <c r="R43" s="783">
        <f t="shared" si="10"/>
        <v>175064500</v>
      </c>
      <c r="S43" s="810">
        <f t="shared" si="10"/>
        <v>509867304</v>
      </c>
      <c r="T43" s="809">
        <f t="shared" si="10"/>
        <v>0</v>
      </c>
      <c r="U43" s="750">
        <f t="shared" si="10"/>
        <v>684931804</v>
      </c>
    </row>
    <row r="44" spans="1:32" s="208" customFormat="1" ht="12" x14ac:dyDescent="0.2">
      <c r="A44" s="209"/>
      <c r="B44" s="709" t="s">
        <v>727</v>
      </c>
      <c r="C44" s="1762" t="s">
        <v>865</v>
      </c>
      <c r="D44" s="898" t="s">
        <v>762</v>
      </c>
      <c r="E44" s="724">
        <f t="shared" ref="E44:E56" si="11">SUM(Q44+U44)</f>
        <v>54496222</v>
      </c>
      <c r="F44" s="776">
        <v>54496222</v>
      </c>
      <c r="G44" s="777"/>
      <c r="H44" s="777"/>
      <c r="I44" s="785"/>
      <c r="J44" s="777"/>
      <c r="K44" s="777"/>
      <c r="L44" s="776"/>
      <c r="M44" s="776"/>
      <c r="N44" s="777"/>
      <c r="O44" s="785"/>
      <c r="P44" s="786"/>
      <c r="Q44" s="745">
        <f t="shared" ref="Q44:Q56" si="12">SUM(F44:P44)</f>
        <v>54496222</v>
      </c>
      <c r="R44" s="776"/>
      <c r="S44" s="778"/>
      <c r="T44" s="786"/>
      <c r="U44" s="710">
        <f t="shared" ref="U44:U56" si="13">SUM(R44:T44)</f>
        <v>0</v>
      </c>
      <c r="V44" s="691"/>
    </row>
    <row r="45" spans="1:32" s="208" customFormat="1" ht="12" x14ac:dyDescent="0.2">
      <c r="A45" s="733"/>
      <c r="B45" s="744" t="s">
        <v>743</v>
      </c>
      <c r="C45" s="828"/>
      <c r="D45" s="717"/>
      <c r="E45" s="724">
        <f t="shared" si="11"/>
        <v>952368</v>
      </c>
      <c r="F45" s="776"/>
      <c r="G45" s="737">
        <v>952368</v>
      </c>
      <c r="H45" s="737"/>
      <c r="I45" s="737"/>
      <c r="J45" s="737"/>
      <c r="K45" s="737"/>
      <c r="L45" s="736"/>
      <c r="M45" s="736"/>
      <c r="N45" s="737"/>
      <c r="O45" s="737"/>
      <c r="P45" s="835"/>
      <c r="Q45" s="714">
        <f t="shared" si="12"/>
        <v>952368</v>
      </c>
      <c r="R45" s="836"/>
      <c r="S45" s="738"/>
      <c r="T45" s="835"/>
      <c r="U45" s="710">
        <f t="shared" si="13"/>
        <v>0</v>
      </c>
      <c r="V45" s="829"/>
      <c r="W45" s="830"/>
      <c r="X45" s="830"/>
      <c r="Y45" s="830"/>
      <c r="Z45" s="830"/>
      <c r="AA45" s="830"/>
      <c r="AB45" s="830"/>
      <c r="AC45" s="830"/>
      <c r="AD45" s="830"/>
      <c r="AE45" s="830"/>
      <c r="AF45" s="830"/>
    </row>
    <row r="46" spans="1:32" s="208" customFormat="1" ht="12" x14ac:dyDescent="0.2">
      <c r="A46" s="733"/>
      <c r="B46" s="715" t="s">
        <v>839</v>
      </c>
      <c r="C46" s="828"/>
      <c r="D46" s="717"/>
      <c r="E46" s="724">
        <f t="shared" si="11"/>
        <v>146640000</v>
      </c>
      <c r="F46" s="718"/>
      <c r="G46" s="737"/>
      <c r="H46" s="737">
        <v>146640000</v>
      </c>
      <c r="I46" s="737"/>
      <c r="J46" s="737"/>
      <c r="K46" s="737"/>
      <c r="L46" s="736"/>
      <c r="M46" s="736"/>
      <c r="N46" s="737"/>
      <c r="O46" s="737"/>
      <c r="P46" s="835"/>
      <c r="Q46" s="714">
        <f t="shared" si="12"/>
        <v>146640000</v>
      </c>
      <c r="R46" s="836"/>
      <c r="S46" s="738"/>
      <c r="T46" s="835"/>
      <c r="U46" s="710">
        <f t="shared" si="13"/>
        <v>0</v>
      </c>
      <c r="V46" s="829"/>
      <c r="W46" s="830"/>
      <c r="X46" s="830"/>
      <c r="Y46" s="830"/>
      <c r="Z46" s="830"/>
      <c r="AA46" s="830"/>
      <c r="AB46" s="830"/>
      <c r="AC46" s="830"/>
      <c r="AD46" s="830"/>
      <c r="AE46" s="830"/>
      <c r="AF46" s="830"/>
    </row>
    <row r="47" spans="1:32" s="208" customFormat="1" ht="12" x14ac:dyDescent="0.2">
      <c r="A47" s="733"/>
      <c r="B47" s="715" t="s">
        <v>1934</v>
      </c>
      <c r="C47" s="828"/>
      <c r="D47" s="717"/>
      <c r="E47" s="724">
        <f t="shared" si="11"/>
        <v>41100000</v>
      </c>
      <c r="F47" s="725"/>
      <c r="G47" s="737"/>
      <c r="H47" s="737">
        <v>41100000</v>
      </c>
      <c r="I47" s="737"/>
      <c r="J47" s="737"/>
      <c r="K47" s="737"/>
      <c r="L47" s="736"/>
      <c r="M47" s="736"/>
      <c r="N47" s="737"/>
      <c r="O47" s="737"/>
      <c r="P47" s="835"/>
      <c r="Q47" s="714">
        <f t="shared" si="12"/>
        <v>41100000</v>
      </c>
      <c r="R47" s="836"/>
      <c r="S47" s="738"/>
      <c r="T47" s="835"/>
      <c r="U47" s="710">
        <f t="shared" si="13"/>
        <v>0</v>
      </c>
      <c r="V47" s="829"/>
      <c r="W47" s="830"/>
      <c r="X47" s="830"/>
      <c r="Y47" s="830"/>
      <c r="Z47" s="830"/>
      <c r="AA47" s="830"/>
      <c r="AB47" s="830"/>
      <c r="AC47" s="830"/>
      <c r="AD47" s="830"/>
      <c r="AE47" s="830"/>
      <c r="AF47" s="830"/>
    </row>
    <row r="48" spans="1:32" s="852" customFormat="1" ht="22.5" customHeight="1" x14ac:dyDescent="0.2">
      <c r="A48" s="938"/>
      <c r="B48" s="939" t="s">
        <v>884</v>
      </c>
      <c r="C48" s="940"/>
      <c r="D48" s="840"/>
      <c r="E48" s="841">
        <f t="shared" si="11"/>
        <v>12000000</v>
      </c>
      <c r="F48" s="941"/>
      <c r="G48" s="844"/>
      <c r="H48" s="844">
        <v>12000000</v>
      </c>
      <c r="I48" s="844"/>
      <c r="J48" s="844"/>
      <c r="K48" s="844"/>
      <c r="L48" s="845"/>
      <c r="M48" s="845"/>
      <c r="N48" s="844"/>
      <c r="O48" s="844"/>
      <c r="P48" s="846"/>
      <c r="Q48" s="847">
        <f t="shared" si="12"/>
        <v>12000000</v>
      </c>
      <c r="R48" s="848"/>
      <c r="S48" s="849"/>
      <c r="T48" s="846"/>
      <c r="U48" s="850">
        <f t="shared" si="13"/>
        <v>0</v>
      </c>
      <c r="V48" s="942"/>
      <c r="W48" s="943"/>
      <c r="X48" s="943"/>
      <c r="Y48" s="943"/>
      <c r="Z48" s="943"/>
      <c r="AA48" s="943"/>
      <c r="AB48" s="943"/>
      <c r="AC48" s="943"/>
      <c r="AD48" s="943"/>
      <c r="AE48" s="943"/>
      <c r="AF48" s="943"/>
    </row>
    <row r="49" spans="1:32" s="208" customFormat="1" ht="12" x14ac:dyDescent="0.2">
      <c r="A49" s="733"/>
      <c r="B49" s="937" t="s">
        <v>1933</v>
      </c>
      <c r="C49" s="828"/>
      <c r="D49" s="717"/>
      <c r="E49" s="724">
        <f t="shared" si="11"/>
        <v>5000000</v>
      </c>
      <c r="F49" s="736"/>
      <c r="G49" s="737">
        <v>5000000</v>
      </c>
      <c r="H49" s="737"/>
      <c r="I49" s="737"/>
      <c r="J49" s="737"/>
      <c r="K49" s="737"/>
      <c r="L49" s="736"/>
      <c r="M49" s="736"/>
      <c r="N49" s="737"/>
      <c r="O49" s="737"/>
      <c r="P49" s="835"/>
      <c r="Q49" s="714">
        <f t="shared" si="12"/>
        <v>5000000</v>
      </c>
      <c r="R49" s="836"/>
      <c r="S49" s="738"/>
      <c r="T49" s="835"/>
      <c r="U49" s="710">
        <f t="shared" si="13"/>
        <v>0</v>
      </c>
      <c r="V49" s="829"/>
      <c r="W49" s="830"/>
      <c r="X49" s="830"/>
      <c r="Y49" s="830"/>
      <c r="Z49" s="830"/>
      <c r="AA49" s="830"/>
      <c r="AB49" s="830"/>
      <c r="AC49" s="830"/>
      <c r="AD49" s="830"/>
      <c r="AE49" s="830"/>
      <c r="AF49" s="830"/>
    </row>
    <row r="50" spans="1:32" s="208" customFormat="1" ht="12" x14ac:dyDescent="0.2">
      <c r="A50" s="733"/>
      <c r="B50" s="715" t="s">
        <v>832</v>
      </c>
      <c r="C50" s="828"/>
      <c r="D50" s="717"/>
      <c r="E50" s="724">
        <f t="shared" si="11"/>
        <v>300000</v>
      </c>
      <c r="F50" s="736"/>
      <c r="G50" s="737">
        <v>300000</v>
      </c>
      <c r="H50" s="737"/>
      <c r="I50" s="737"/>
      <c r="J50" s="737"/>
      <c r="K50" s="737"/>
      <c r="L50" s="736"/>
      <c r="M50" s="736"/>
      <c r="N50" s="737"/>
      <c r="O50" s="737"/>
      <c r="P50" s="835"/>
      <c r="Q50" s="714">
        <f t="shared" si="12"/>
        <v>300000</v>
      </c>
      <c r="R50" s="836"/>
      <c r="S50" s="738"/>
      <c r="T50" s="835"/>
      <c r="U50" s="710">
        <f t="shared" si="13"/>
        <v>0</v>
      </c>
      <c r="V50" s="829"/>
      <c r="W50" s="830"/>
      <c r="X50" s="830"/>
      <c r="Y50" s="830"/>
      <c r="Z50" s="830"/>
      <c r="AA50" s="830"/>
      <c r="AB50" s="830"/>
      <c r="AC50" s="830"/>
      <c r="AD50" s="830"/>
      <c r="AE50" s="830"/>
      <c r="AF50" s="830"/>
    </row>
    <row r="51" spans="1:32" s="208" customFormat="1" ht="12" x14ac:dyDescent="0.2">
      <c r="A51" s="209"/>
      <c r="B51" s="715" t="s">
        <v>846</v>
      </c>
      <c r="C51" s="828"/>
      <c r="D51" s="717"/>
      <c r="E51" s="724">
        <f t="shared" si="11"/>
        <v>2667389</v>
      </c>
      <c r="F51" s="736"/>
      <c r="G51" s="737"/>
      <c r="H51" s="737"/>
      <c r="I51" s="737"/>
      <c r="J51" s="737"/>
      <c r="K51" s="737"/>
      <c r="L51" s="736"/>
      <c r="M51" s="736"/>
      <c r="N51" s="737"/>
      <c r="O51" s="737"/>
      <c r="P51" s="835"/>
      <c r="Q51" s="714">
        <f t="shared" si="12"/>
        <v>0</v>
      </c>
      <c r="R51" s="836"/>
      <c r="S51" s="738">
        <v>2667389</v>
      </c>
      <c r="T51" s="835"/>
      <c r="U51" s="710">
        <f t="shared" si="13"/>
        <v>2667389</v>
      </c>
      <c r="V51" s="691"/>
    </row>
    <row r="52" spans="1:32" s="208" customFormat="1" ht="12" x14ac:dyDescent="0.2">
      <c r="A52" s="209"/>
      <c r="B52" s="715" t="s">
        <v>840</v>
      </c>
      <c r="C52" s="831"/>
      <c r="D52" s="717"/>
      <c r="E52" s="724">
        <f t="shared" si="11"/>
        <v>29220</v>
      </c>
      <c r="F52" s="718">
        <v>29220</v>
      </c>
      <c r="G52" s="719"/>
      <c r="H52" s="737"/>
      <c r="I52" s="737"/>
      <c r="J52" s="737"/>
      <c r="K52" s="737"/>
      <c r="L52" s="736"/>
      <c r="M52" s="736"/>
      <c r="N52" s="737"/>
      <c r="O52" s="737"/>
      <c r="P52" s="835"/>
      <c r="Q52" s="714">
        <f t="shared" si="12"/>
        <v>29220</v>
      </c>
      <c r="R52" s="836"/>
      <c r="S52" s="738"/>
      <c r="T52" s="835"/>
      <c r="U52" s="710">
        <f t="shared" si="13"/>
        <v>0</v>
      </c>
      <c r="V52" s="691"/>
    </row>
    <row r="53" spans="1:32" s="852" customFormat="1" ht="12" x14ac:dyDescent="0.2">
      <c r="A53" s="837"/>
      <c r="B53" s="715" t="s">
        <v>841</v>
      </c>
      <c r="C53" s="839"/>
      <c r="D53" s="840"/>
      <c r="E53" s="841">
        <f t="shared" si="11"/>
        <v>-1601490</v>
      </c>
      <c r="F53" s="842">
        <v>-1601490</v>
      </c>
      <c r="G53" s="843"/>
      <c r="H53" s="843"/>
      <c r="I53" s="844"/>
      <c r="J53" s="844"/>
      <c r="K53" s="844"/>
      <c r="L53" s="845"/>
      <c r="M53" s="845"/>
      <c r="N53" s="844"/>
      <c r="O53" s="844"/>
      <c r="P53" s="846"/>
      <c r="Q53" s="714">
        <f t="shared" si="12"/>
        <v>-1601490</v>
      </c>
      <c r="R53" s="848"/>
      <c r="S53" s="849"/>
      <c r="T53" s="846"/>
      <c r="U53" s="850">
        <f t="shared" si="13"/>
        <v>0</v>
      </c>
      <c r="V53" s="851"/>
    </row>
    <row r="54" spans="1:32" s="208" customFormat="1" ht="12" x14ac:dyDescent="0.2">
      <c r="A54" s="209"/>
      <c r="B54" s="715" t="s">
        <v>842</v>
      </c>
      <c r="C54" s="831"/>
      <c r="D54" s="717"/>
      <c r="E54" s="724">
        <f t="shared" si="11"/>
        <v>-106740</v>
      </c>
      <c r="F54" s="718">
        <v>-106740</v>
      </c>
      <c r="G54" s="729"/>
      <c r="H54" s="729"/>
      <c r="I54" s="737"/>
      <c r="J54" s="737"/>
      <c r="K54" s="737"/>
      <c r="L54" s="736"/>
      <c r="M54" s="736"/>
      <c r="N54" s="737"/>
      <c r="O54" s="737"/>
      <c r="P54" s="835"/>
      <c r="Q54" s="714">
        <f t="shared" si="12"/>
        <v>-106740</v>
      </c>
      <c r="R54" s="836"/>
      <c r="S54" s="738"/>
      <c r="T54" s="835"/>
      <c r="U54" s="710">
        <f t="shared" si="13"/>
        <v>0</v>
      </c>
      <c r="V54" s="691"/>
    </row>
    <row r="55" spans="1:32" s="208" customFormat="1" ht="12" x14ac:dyDescent="0.2">
      <c r="A55" s="209"/>
      <c r="B55" s="715" t="s">
        <v>860</v>
      </c>
      <c r="C55" s="828" t="s">
        <v>845</v>
      </c>
      <c r="D55" s="811"/>
      <c r="E55" s="710">
        <f t="shared" si="11"/>
        <v>854449</v>
      </c>
      <c r="F55" s="819">
        <v>854449</v>
      </c>
      <c r="G55" s="820"/>
      <c r="H55" s="820"/>
      <c r="I55" s="820"/>
      <c r="J55" s="820"/>
      <c r="K55" s="821"/>
      <c r="L55" s="820"/>
      <c r="M55" s="819"/>
      <c r="N55" s="820"/>
      <c r="O55" s="820"/>
      <c r="P55" s="821"/>
      <c r="Q55" s="714">
        <f t="shared" si="12"/>
        <v>854449</v>
      </c>
      <c r="R55" s="821"/>
      <c r="S55" s="821"/>
      <c r="T55" s="823"/>
      <c r="U55" s="710">
        <f t="shared" si="13"/>
        <v>0</v>
      </c>
    </row>
    <row r="56" spans="1:32" s="208" customFormat="1" ht="13.5" thickBot="1" x14ac:dyDescent="0.25">
      <c r="A56" s="209"/>
      <c r="B56" s="715" t="s">
        <v>843</v>
      </c>
      <c r="C56" s="1762" t="s">
        <v>844</v>
      </c>
      <c r="D56" s="901"/>
      <c r="E56" s="710">
        <f t="shared" si="11"/>
        <v>824561</v>
      </c>
      <c r="F56" s="819">
        <v>824561</v>
      </c>
      <c r="G56" s="820"/>
      <c r="H56" s="820"/>
      <c r="I56" s="820"/>
      <c r="J56" s="820"/>
      <c r="K56" s="821"/>
      <c r="L56" s="820"/>
      <c r="M56" s="819"/>
      <c r="N56" s="820"/>
      <c r="O56" s="820"/>
      <c r="P56" s="821"/>
      <c r="Q56" s="714">
        <f t="shared" si="12"/>
        <v>824561</v>
      </c>
      <c r="R56" s="821"/>
      <c r="S56" s="821"/>
      <c r="T56" s="823"/>
      <c r="U56" s="710">
        <f t="shared" si="13"/>
        <v>0</v>
      </c>
    </row>
    <row r="57" spans="1:32" s="208" customFormat="1" thickBot="1" x14ac:dyDescent="0.25">
      <c r="B57" s="747" t="s">
        <v>669</v>
      </c>
      <c r="C57" s="748" t="s">
        <v>822</v>
      </c>
      <c r="D57" s="749">
        <v>44530</v>
      </c>
      <c r="E57" s="750">
        <f t="shared" ref="E57:U57" si="14">SUM(E43:E56)</f>
        <v>2116940013</v>
      </c>
      <c r="F57" s="783">
        <f t="shared" si="14"/>
        <v>562999002</v>
      </c>
      <c r="G57" s="810">
        <f t="shared" si="14"/>
        <v>148361113</v>
      </c>
      <c r="H57" s="810">
        <f t="shared" si="14"/>
        <v>426053806</v>
      </c>
      <c r="I57" s="810">
        <f t="shared" si="14"/>
        <v>17500000</v>
      </c>
      <c r="J57" s="810">
        <f t="shared" si="14"/>
        <v>214125000</v>
      </c>
      <c r="K57" s="810">
        <f t="shared" si="14"/>
        <v>2000000</v>
      </c>
      <c r="L57" s="810">
        <f t="shared" si="14"/>
        <v>2530000</v>
      </c>
      <c r="M57" s="810">
        <f t="shared" si="14"/>
        <v>44222401</v>
      </c>
      <c r="N57" s="810">
        <f t="shared" si="14"/>
        <v>10000000</v>
      </c>
      <c r="O57" s="810">
        <f t="shared" si="14"/>
        <v>1549498</v>
      </c>
      <c r="P57" s="809">
        <f t="shared" si="14"/>
        <v>0</v>
      </c>
      <c r="Q57" s="750">
        <f t="shared" si="14"/>
        <v>1429340820</v>
      </c>
      <c r="R57" s="783">
        <f t="shared" si="14"/>
        <v>175064500</v>
      </c>
      <c r="S57" s="810">
        <f t="shared" si="14"/>
        <v>512534693</v>
      </c>
      <c r="T57" s="809">
        <f t="shared" si="14"/>
        <v>0</v>
      </c>
      <c r="U57" s="750">
        <f t="shared" si="14"/>
        <v>687599193</v>
      </c>
    </row>
    <row r="58" spans="1:32" s="208" customFormat="1" ht="12" x14ac:dyDescent="0.2">
      <c r="A58" s="733"/>
      <c r="B58" s="709" t="s">
        <v>857</v>
      </c>
      <c r="C58" s="828"/>
      <c r="D58" s="717"/>
      <c r="E58" s="724">
        <f t="shared" ref="E58:E67" si="15">SUM(Q58+U58)</f>
        <v>2241107</v>
      </c>
      <c r="F58" s="725"/>
      <c r="G58" s="737"/>
      <c r="H58" s="777">
        <v>2241107</v>
      </c>
      <c r="I58" s="737"/>
      <c r="J58" s="737"/>
      <c r="K58" s="737"/>
      <c r="L58" s="736"/>
      <c r="M58" s="736"/>
      <c r="N58" s="737"/>
      <c r="O58" s="737"/>
      <c r="P58" s="835"/>
      <c r="Q58" s="714">
        <f t="shared" ref="Q58:Q67" si="16">SUM(F58:P58)</f>
        <v>2241107</v>
      </c>
      <c r="R58" s="836"/>
      <c r="S58" s="738"/>
      <c r="T58" s="835"/>
      <c r="U58" s="710">
        <f t="shared" ref="U58:U67" si="17">SUM(R58:T58)</f>
        <v>0</v>
      </c>
      <c r="V58" s="829"/>
      <c r="W58" s="830"/>
      <c r="X58" s="830"/>
      <c r="Y58" s="830"/>
      <c r="Z58" s="830"/>
      <c r="AA58" s="830"/>
      <c r="AB58" s="830"/>
      <c r="AC58" s="830"/>
      <c r="AD58" s="830"/>
      <c r="AE58" s="830"/>
      <c r="AF58" s="830"/>
    </row>
    <row r="59" spans="1:32" s="208" customFormat="1" ht="12" x14ac:dyDescent="0.2">
      <c r="A59" s="733"/>
      <c r="B59" s="715" t="s">
        <v>858</v>
      </c>
      <c r="C59" s="828"/>
      <c r="D59" s="717"/>
      <c r="E59" s="724">
        <f t="shared" si="15"/>
        <v>7220352</v>
      </c>
      <c r="F59" s="728"/>
      <c r="G59" s="737"/>
      <c r="H59" s="737">
        <v>7220352</v>
      </c>
      <c r="I59" s="737"/>
      <c r="J59" s="737"/>
      <c r="K59" s="737"/>
      <c r="L59" s="736"/>
      <c r="M59" s="736"/>
      <c r="N59" s="737"/>
      <c r="O59" s="737"/>
      <c r="P59" s="835"/>
      <c r="Q59" s="714">
        <f t="shared" si="16"/>
        <v>7220352</v>
      </c>
      <c r="R59" s="836"/>
      <c r="S59" s="738"/>
      <c r="T59" s="835"/>
      <c r="U59" s="710">
        <f t="shared" si="17"/>
        <v>0</v>
      </c>
      <c r="V59" s="829"/>
      <c r="W59" s="830"/>
      <c r="X59" s="830"/>
      <c r="Y59" s="830"/>
      <c r="Z59" s="830"/>
      <c r="AA59" s="830"/>
      <c r="AB59" s="830"/>
      <c r="AC59" s="830"/>
      <c r="AD59" s="830"/>
      <c r="AE59" s="830"/>
      <c r="AF59" s="830"/>
    </row>
    <row r="60" spans="1:32" s="208" customFormat="1" ht="12" x14ac:dyDescent="0.2">
      <c r="A60" s="733"/>
      <c r="B60" s="715" t="s">
        <v>859</v>
      </c>
      <c r="C60" s="828"/>
      <c r="D60" s="717"/>
      <c r="E60" s="724">
        <f t="shared" si="15"/>
        <v>8915896</v>
      </c>
      <c r="F60" s="736"/>
      <c r="G60" s="737"/>
      <c r="H60" s="737">
        <v>8915896</v>
      </c>
      <c r="I60" s="737"/>
      <c r="J60" s="737"/>
      <c r="K60" s="737"/>
      <c r="L60" s="736"/>
      <c r="M60" s="736"/>
      <c r="N60" s="737"/>
      <c r="O60" s="737"/>
      <c r="P60" s="835"/>
      <c r="Q60" s="714">
        <f t="shared" si="16"/>
        <v>8915896</v>
      </c>
      <c r="R60" s="836"/>
      <c r="S60" s="738"/>
      <c r="T60" s="835"/>
      <c r="U60" s="710">
        <f t="shared" si="17"/>
        <v>0</v>
      </c>
      <c r="V60" s="829"/>
      <c r="W60" s="830"/>
      <c r="X60" s="830"/>
      <c r="Y60" s="830"/>
      <c r="Z60" s="830"/>
      <c r="AA60" s="830"/>
      <c r="AB60" s="830"/>
      <c r="AC60" s="830"/>
      <c r="AD60" s="830"/>
      <c r="AE60" s="830"/>
      <c r="AF60" s="830"/>
    </row>
    <row r="61" spans="1:32" s="208" customFormat="1" ht="24" x14ac:dyDescent="0.2">
      <c r="A61" s="924"/>
      <c r="B61" s="715" t="s">
        <v>861</v>
      </c>
      <c r="C61" s="929" t="s">
        <v>864</v>
      </c>
      <c r="D61" s="901"/>
      <c r="E61" s="710">
        <f t="shared" si="15"/>
        <v>1156907</v>
      </c>
      <c r="F61" s="819">
        <v>1156907</v>
      </c>
      <c r="G61" s="820"/>
      <c r="H61" s="820"/>
      <c r="I61" s="820"/>
      <c r="J61" s="820"/>
      <c r="K61" s="821"/>
      <c r="L61" s="820"/>
      <c r="M61" s="819"/>
      <c r="N61" s="820"/>
      <c r="O61" s="820"/>
      <c r="P61" s="821"/>
      <c r="Q61" s="714">
        <f t="shared" si="16"/>
        <v>1156907</v>
      </c>
      <c r="R61" s="821"/>
      <c r="S61" s="821"/>
      <c r="T61" s="823"/>
      <c r="U61" s="710">
        <f t="shared" si="17"/>
        <v>0</v>
      </c>
    </row>
    <row r="62" spans="1:32" s="208" customFormat="1" ht="12" x14ac:dyDescent="0.2">
      <c r="A62" s="923"/>
      <c r="B62" s="715" t="s">
        <v>862</v>
      </c>
      <c r="C62" s="929" t="s">
        <v>866</v>
      </c>
      <c r="D62" s="717"/>
      <c r="E62" s="724">
        <f t="shared" si="15"/>
        <v>829318</v>
      </c>
      <c r="F62" s="736">
        <v>829318</v>
      </c>
      <c r="G62" s="737"/>
      <c r="H62" s="737"/>
      <c r="I62" s="737"/>
      <c r="J62" s="737"/>
      <c r="K62" s="737"/>
      <c r="L62" s="736"/>
      <c r="M62" s="736"/>
      <c r="N62" s="737"/>
      <c r="O62" s="737"/>
      <c r="P62" s="835"/>
      <c r="Q62" s="714">
        <f t="shared" si="16"/>
        <v>829318</v>
      </c>
      <c r="R62" s="836"/>
      <c r="S62" s="738"/>
      <c r="T62" s="835"/>
      <c r="U62" s="710">
        <f t="shared" si="17"/>
        <v>0</v>
      </c>
      <c r="V62" s="691"/>
    </row>
    <row r="63" spans="1:32" s="208" customFormat="1" x14ac:dyDescent="0.2">
      <c r="A63" s="924"/>
      <c r="B63" s="715" t="s">
        <v>872</v>
      </c>
      <c r="C63" s="831"/>
      <c r="D63" s="901"/>
      <c r="E63" s="710">
        <f t="shared" si="15"/>
        <v>1311492</v>
      </c>
      <c r="F63" s="819"/>
      <c r="G63" s="820"/>
      <c r="H63" s="820">
        <v>1311492</v>
      </c>
      <c r="I63" s="820"/>
      <c r="J63" s="820"/>
      <c r="K63" s="821"/>
      <c r="L63" s="820"/>
      <c r="M63" s="819"/>
      <c r="N63" s="820"/>
      <c r="O63" s="820"/>
      <c r="P63" s="821"/>
      <c r="Q63" s="714">
        <f t="shared" si="16"/>
        <v>1311492</v>
      </c>
      <c r="R63" s="821"/>
      <c r="S63" s="821"/>
      <c r="T63" s="823"/>
      <c r="U63" s="710">
        <f t="shared" si="17"/>
        <v>0</v>
      </c>
    </row>
    <row r="64" spans="1:32" s="208" customFormat="1" x14ac:dyDescent="0.2">
      <c r="A64" s="924"/>
      <c r="B64" s="807" t="s">
        <v>873</v>
      </c>
      <c r="C64" s="831"/>
      <c r="D64" s="901"/>
      <c r="E64" s="710">
        <f t="shared" si="15"/>
        <v>566698</v>
      </c>
      <c r="F64" s="819"/>
      <c r="G64" s="820"/>
      <c r="H64" s="820">
        <v>566698</v>
      </c>
      <c r="I64" s="820"/>
      <c r="J64" s="820"/>
      <c r="K64" s="821"/>
      <c r="L64" s="820"/>
      <c r="M64" s="819"/>
      <c r="N64" s="820"/>
      <c r="O64" s="820"/>
      <c r="P64" s="821"/>
      <c r="Q64" s="714">
        <f t="shared" si="16"/>
        <v>566698</v>
      </c>
      <c r="R64" s="821"/>
      <c r="S64" s="821"/>
      <c r="T64" s="823"/>
      <c r="U64" s="710">
        <f t="shared" si="17"/>
        <v>0</v>
      </c>
    </row>
    <row r="65" spans="1:32" s="208" customFormat="1" x14ac:dyDescent="0.2">
      <c r="A65" s="924"/>
      <c r="B65" s="715" t="s">
        <v>874</v>
      </c>
      <c r="C65" s="831"/>
      <c r="D65" s="901"/>
      <c r="E65" s="710">
        <f t="shared" si="15"/>
        <v>200000</v>
      </c>
      <c r="F65" s="819"/>
      <c r="G65" s="820"/>
      <c r="H65" s="820"/>
      <c r="I65" s="820"/>
      <c r="J65" s="820"/>
      <c r="K65" s="821"/>
      <c r="L65" s="820"/>
      <c r="M65" s="819">
        <v>200000</v>
      </c>
      <c r="N65" s="820"/>
      <c r="O65" s="820"/>
      <c r="P65" s="821"/>
      <c r="Q65" s="714">
        <f t="shared" si="16"/>
        <v>200000</v>
      </c>
      <c r="R65" s="821"/>
      <c r="S65" s="821"/>
      <c r="T65" s="823"/>
      <c r="U65" s="710">
        <f t="shared" si="17"/>
        <v>0</v>
      </c>
    </row>
    <row r="66" spans="1:32" s="208" customFormat="1" x14ac:dyDescent="0.2">
      <c r="A66" s="924"/>
      <c r="B66" s="715" t="s">
        <v>875</v>
      </c>
      <c r="C66" s="831"/>
      <c r="D66" s="901"/>
      <c r="E66" s="710">
        <f t="shared" si="15"/>
        <v>3968122</v>
      </c>
      <c r="F66" s="819"/>
      <c r="G66" s="820"/>
      <c r="H66" s="820"/>
      <c r="I66" s="820"/>
      <c r="J66" s="820"/>
      <c r="K66" s="821"/>
      <c r="L66" s="820"/>
      <c r="M66" s="819"/>
      <c r="N66" s="820"/>
      <c r="O66" s="820"/>
      <c r="P66" s="821"/>
      <c r="Q66" s="714">
        <f t="shared" si="16"/>
        <v>0</v>
      </c>
      <c r="R66" s="821"/>
      <c r="S66" s="821">
        <v>3968122</v>
      </c>
      <c r="T66" s="823"/>
      <c r="U66" s="710">
        <f t="shared" si="17"/>
        <v>3968122</v>
      </c>
    </row>
    <row r="67" spans="1:32" s="208" customFormat="1" ht="13.5" thickBot="1" x14ac:dyDescent="0.25">
      <c r="A67" s="924"/>
      <c r="B67" s="715" t="s">
        <v>876</v>
      </c>
      <c r="C67" s="831"/>
      <c r="D67" s="901"/>
      <c r="E67" s="710">
        <f t="shared" si="15"/>
        <v>1900000</v>
      </c>
      <c r="F67" s="819"/>
      <c r="G67" s="820"/>
      <c r="H67" s="820"/>
      <c r="I67" s="820"/>
      <c r="J67" s="820"/>
      <c r="K67" s="821"/>
      <c r="L67" s="820"/>
      <c r="M67" s="819"/>
      <c r="N67" s="820"/>
      <c r="O67" s="820"/>
      <c r="P67" s="821"/>
      <c r="Q67" s="714">
        <f t="shared" si="16"/>
        <v>0</v>
      </c>
      <c r="R67" s="821"/>
      <c r="S67" s="821">
        <v>1900000</v>
      </c>
      <c r="T67" s="823"/>
      <c r="U67" s="710">
        <f t="shared" si="17"/>
        <v>1900000</v>
      </c>
    </row>
    <row r="68" spans="1:32" s="208" customFormat="1" thickBot="1" x14ac:dyDescent="0.25">
      <c r="B68" s="747" t="s">
        <v>669</v>
      </c>
      <c r="C68" s="748" t="s">
        <v>856</v>
      </c>
      <c r="D68" s="702">
        <v>44561</v>
      </c>
      <c r="E68" s="750">
        <f t="shared" ref="E68:U68" si="18">SUM(E57:E67)</f>
        <v>2145249905</v>
      </c>
      <c r="F68" s="783">
        <f t="shared" si="18"/>
        <v>564985227</v>
      </c>
      <c r="G68" s="810">
        <f t="shared" si="18"/>
        <v>148361113</v>
      </c>
      <c r="H68" s="810">
        <f t="shared" si="18"/>
        <v>446309351</v>
      </c>
      <c r="I68" s="810">
        <f t="shared" si="18"/>
        <v>17500000</v>
      </c>
      <c r="J68" s="810">
        <f t="shared" si="18"/>
        <v>214125000</v>
      </c>
      <c r="K68" s="810">
        <f t="shared" si="18"/>
        <v>2000000</v>
      </c>
      <c r="L68" s="810">
        <f t="shared" si="18"/>
        <v>2530000</v>
      </c>
      <c r="M68" s="810">
        <f t="shared" si="18"/>
        <v>44422401</v>
      </c>
      <c r="N68" s="936">
        <f t="shared" si="18"/>
        <v>10000000</v>
      </c>
      <c r="O68" s="810">
        <f t="shared" si="18"/>
        <v>1549498</v>
      </c>
      <c r="P68" s="809">
        <f t="shared" si="18"/>
        <v>0</v>
      </c>
      <c r="Q68" s="783">
        <f t="shared" si="18"/>
        <v>1451782590</v>
      </c>
      <c r="R68" s="783">
        <f t="shared" si="18"/>
        <v>175064500</v>
      </c>
      <c r="S68" s="810">
        <f t="shared" si="18"/>
        <v>518402815</v>
      </c>
      <c r="T68" s="809">
        <f t="shared" si="18"/>
        <v>0</v>
      </c>
      <c r="U68" s="750">
        <f t="shared" si="18"/>
        <v>693467315</v>
      </c>
    </row>
    <row r="69" spans="1:32" s="1676" customFormat="1" ht="12" x14ac:dyDescent="0.2">
      <c r="A69" s="733"/>
      <c r="B69" s="715" t="s">
        <v>895</v>
      </c>
      <c r="C69" s="746" t="s">
        <v>896</v>
      </c>
      <c r="D69" s="3700"/>
      <c r="E69" s="724">
        <f t="shared" ref="E69:E88" si="19">SUM(Q69+U69)</f>
        <v>8104621</v>
      </c>
      <c r="F69" s="736">
        <v>8104621</v>
      </c>
      <c r="G69" s="737"/>
      <c r="H69" s="737"/>
      <c r="I69" s="737"/>
      <c r="J69" s="737"/>
      <c r="K69" s="737"/>
      <c r="L69" s="736"/>
      <c r="M69" s="736"/>
      <c r="N69" s="737"/>
      <c r="O69" s="737"/>
      <c r="P69" s="835"/>
      <c r="Q69" s="714">
        <f t="shared" ref="Q69:Q88" si="20">SUM(F69:P69)</f>
        <v>8104621</v>
      </c>
      <c r="R69" s="836"/>
      <c r="S69" s="738"/>
      <c r="T69" s="835"/>
      <c r="U69" s="710">
        <f t="shared" ref="U69:U88" si="21">SUM(R69:T69)</f>
        <v>0</v>
      </c>
      <c r="V69" s="829"/>
      <c r="W69" s="830"/>
      <c r="X69" s="830"/>
      <c r="Y69" s="830"/>
      <c r="Z69" s="830"/>
      <c r="AA69" s="830"/>
      <c r="AB69" s="830"/>
      <c r="AC69" s="830"/>
      <c r="AD69" s="830"/>
      <c r="AE69" s="830"/>
      <c r="AF69" s="830"/>
    </row>
    <row r="70" spans="1:32" s="1676" customFormat="1" x14ac:dyDescent="0.2">
      <c r="A70" s="1709"/>
      <c r="B70" s="715" t="s">
        <v>897</v>
      </c>
      <c r="C70" s="746" t="s">
        <v>896</v>
      </c>
      <c r="D70" s="901"/>
      <c r="E70" s="710">
        <f t="shared" si="19"/>
        <v>-37365126</v>
      </c>
      <c r="F70" s="819"/>
      <c r="G70" s="820">
        <v>-37365126</v>
      </c>
      <c r="H70" s="820"/>
      <c r="I70" s="820"/>
      <c r="J70" s="820"/>
      <c r="K70" s="821"/>
      <c r="L70" s="820"/>
      <c r="M70" s="819"/>
      <c r="N70" s="820"/>
      <c r="O70" s="820"/>
      <c r="P70" s="821"/>
      <c r="Q70" s="714">
        <f t="shared" si="20"/>
        <v>-37365126</v>
      </c>
      <c r="R70" s="821"/>
      <c r="S70" s="820"/>
      <c r="T70" s="823"/>
      <c r="U70" s="710">
        <f t="shared" si="21"/>
        <v>0</v>
      </c>
    </row>
    <row r="71" spans="1:32" s="1676" customFormat="1" x14ac:dyDescent="0.2">
      <c r="A71" s="1711"/>
      <c r="B71" s="715" t="s">
        <v>898</v>
      </c>
      <c r="C71" s="746" t="s">
        <v>896</v>
      </c>
      <c r="D71" s="901"/>
      <c r="E71" s="710">
        <f t="shared" si="19"/>
        <v>2523462</v>
      </c>
      <c r="F71" s="819"/>
      <c r="G71" s="820"/>
      <c r="H71" s="820">
        <v>2523462</v>
      </c>
      <c r="I71" s="820"/>
      <c r="J71" s="820"/>
      <c r="K71" s="821"/>
      <c r="L71" s="820"/>
      <c r="M71" s="819"/>
      <c r="N71" s="820"/>
      <c r="O71" s="820"/>
      <c r="P71" s="821"/>
      <c r="Q71" s="714">
        <f t="shared" si="20"/>
        <v>2523462</v>
      </c>
      <c r="R71" s="825"/>
      <c r="S71" s="820"/>
      <c r="T71" s="823"/>
      <c r="U71" s="710">
        <f t="shared" si="21"/>
        <v>0</v>
      </c>
    </row>
    <row r="72" spans="1:32" s="1676" customFormat="1" x14ac:dyDescent="0.2">
      <c r="A72" s="1711"/>
      <c r="B72" s="715" t="s">
        <v>899</v>
      </c>
      <c r="C72" s="746" t="s">
        <v>896</v>
      </c>
      <c r="D72" s="901"/>
      <c r="E72" s="710">
        <f t="shared" si="19"/>
        <v>1723320</v>
      </c>
      <c r="F72" s="819"/>
      <c r="G72" s="820"/>
      <c r="H72" s="820"/>
      <c r="I72" s="820">
        <v>1723320</v>
      </c>
      <c r="J72" s="820"/>
      <c r="K72" s="821"/>
      <c r="L72" s="820"/>
      <c r="M72" s="819"/>
      <c r="N72" s="820"/>
      <c r="O72" s="820"/>
      <c r="P72" s="821"/>
      <c r="Q72" s="714">
        <f t="shared" si="20"/>
        <v>1723320</v>
      </c>
      <c r="R72" s="825"/>
      <c r="S72" s="820"/>
      <c r="T72" s="823"/>
      <c r="U72" s="710">
        <f t="shared" si="21"/>
        <v>0</v>
      </c>
    </row>
    <row r="73" spans="1:32" s="1676" customFormat="1" x14ac:dyDescent="0.2">
      <c r="A73" s="1711"/>
      <c r="B73" s="715" t="s">
        <v>900</v>
      </c>
      <c r="C73" s="746" t="s">
        <v>896</v>
      </c>
      <c r="D73" s="901"/>
      <c r="E73" s="710">
        <f t="shared" si="19"/>
        <v>3653330</v>
      </c>
      <c r="F73" s="819"/>
      <c r="G73" s="820"/>
      <c r="H73" s="820"/>
      <c r="I73" s="820">
        <v>3653330</v>
      </c>
      <c r="J73" s="820"/>
      <c r="K73" s="821"/>
      <c r="L73" s="820"/>
      <c r="M73" s="819"/>
      <c r="N73" s="820"/>
      <c r="O73" s="820"/>
      <c r="P73" s="821"/>
      <c r="Q73" s="714">
        <f t="shared" si="20"/>
        <v>3653330</v>
      </c>
      <c r="R73" s="825"/>
      <c r="S73" s="820"/>
      <c r="T73" s="823"/>
      <c r="U73" s="710">
        <f t="shared" si="21"/>
        <v>0</v>
      </c>
    </row>
    <row r="74" spans="1:32" s="1676" customFormat="1" x14ac:dyDescent="0.2">
      <c r="A74" s="1711"/>
      <c r="B74" s="715" t="s">
        <v>901</v>
      </c>
      <c r="C74" s="746" t="s">
        <v>896</v>
      </c>
      <c r="D74" s="901"/>
      <c r="E74" s="710">
        <f t="shared" si="19"/>
        <v>33066138</v>
      </c>
      <c r="F74" s="819"/>
      <c r="G74" s="820"/>
      <c r="H74" s="820"/>
      <c r="I74" s="820"/>
      <c r="J74" s="820">
        <v>33066138</v>
      </c>
      <c r="K74" s="821"/>
      <c r="L74" s="820"/>
      <c r="M74" s="819"/>
      <c r="N74" s="820"/>
      <c r="O74" s="820"/>
      <c r="P74" s="821"/>
      <c r="Q74" s="714">
        <f t="shared" si="20"/>
        <v>33066138</v>
      </c>
      <c r="R74" s="825"/>
      <c r="S74" s="820"/>
      <c r="T74" s="823"/>
      <c r="U74" s="710">
        <f t="shared" si="21"/>
        <v>0</v>
      </c>
    </row>
    <row r="75" spans="1:32" s="1676" customFormat="1" x14ac:dyDescent="0.2">
      <c r="A75" s="1711"/>
      <c r="B75" s="715" t="s">
        <v>903</v>
      </c>
      <c r="C75" s="746" t="s">
        <v>896</v>
      </c>
      <c r="D75" s="901"/>
      <c r="E75" s="710">
        <f t="shared" si="19"/>
        <v>443400</v>
      </c>
      <c r="F75" s="819"/>
      <c r="G75" s="820"/>
      <c r="H75" s="820"/>
      <c r="I75" s="820"/>
      <c r="J75" s="820"/>
      <c r="K75" s="821">
        <v>443400</v>
      </c>
      <c r="L75" s="820"/>
      <c r="M75" s="819"/>
      <c r="N75" s="820"/>
      <c r="O75" s="820"/>
      <c r="P75" s="821"/>
      <c r="Q75" s="714">
        <f t="shared" si="20"/>
        <v>443400</v>
      </c>
      <c r="R75" s="825"/>
      <c r="S75" s="820"/>
      <c r="T75" s="823"/>
      <c r="U75" s="710">
        <f t="shared" si="21"/>
        <v>0</v>
      </c>
    </row>
    <row r="76" spans="1:32" s="1676" customFormat="1" x14ac:dyDescent="0.2">
      <c r="A76" s="1711"/>
      <c r="B76" s="715" t="s">
        <v>902</v>
      </c>
      <c r="C76" s="746" t="s">
        <v>896</v>
      </c>
      <c r="D76" s="901"/>
      <c r="E76" s="710">
        <f t="shared" si="19"/>
        <v>750509</v>
      </c>
      <c r="F76" s="819"/>
      <c r="G76" s="820"/>
      <c r="H76" s="820"/>
      <c r="I76" s="820"/>
      <c r="J76" s="820"/>
      <c r="K76" s="821"/>
      <c r="L76" s="820">
        <v>750509</v>
      </c>
      <c r="M76" s="819"/>
      <c r="N76" s="820"/>
      <c r="O76" s="820"/>
      <c r="P76" s="821"/>
      <c r="Q76" s="714">
        <f t="shared" si="20"/>
        <v>750509</v>
      </c>
      <c r="R76" s="825"/>
      <c r="S76" s="820"/>
      <c r="T76" s="823"/>
      <c r="U76" s="710">
        <f t="shared" si="21"/>
        <v>0</v>
      </c>
    </row>
    <row r="77" spans="1:32" s="1676" customFormat="1" x14ac:dyDescent="0.2">
      <c r="A77" s="1711"/>
      <c r="B77" s="715" t="s">
        <v>904</v>
      </c>
      <c r="C77" s="746" t="s">
        <v>896</v>
      </c>
      <c r="D77" s="901"/>
      <c r="E77" s="710">
        <f t="shared" si="19"/>
        <v>34134017</v>
      </c>
      <c r="F77" s="819"/>
      <c r="G77" s="820"/>
      <c r="H77" s="820"/>
      <c r="I77" s="820"/>
      <c r="J77" s="820"/>
      <c r="K77" s="821"/>
      <c r="L77" s="820"/>
      <c r="M77" s="819">
        <v>34134017</v>
      </c>
      <c r="N77" s="820"/>
      <c r="O77" s="820"/>
      <c r="P77" s="821"/>
      <c r="Q77" s="714">
        <f t="shared" si="20"/>
        <v>34134017</v>
      </c>
      <c r="R77" s="825"/>
      <c r="S77" s="820"/>
      <c r="T77" s="823"/>
      <c r="U77" s="710">
        <f t="shared" si="21"/>
        <v>0</v>
      </c>
    </row>
    <row r="78" spans="1:32" s="1676" customFormat="1" x14ac:dyDescent="0.2">
      <c r="A78" s="1711"/>
      <c r="B78" s="715" t="s">
        <v>905</v>
      </c>
      <c r="C78" s="746" t="s">
        <v>896</v>
      </c>
      <c r="D78" s="901"/>
      <c r="E78" s="710">
        <f t="shared" si="19"/>
        <v>629965</v>
      </c>
      <c r="F78" s="819"/>
      <c r="G78" s="820"/>
      <c r="H78" s="820"/>
      <c r="I78" s="820"/>
      <c r="J78" s="820"/>
      <c r="K78" s="821"/>
      <c r="L78" s="820"/>
      <c r="M78" s="819"/>
      <c r="N78" s="820">
        <v>629965</v>
      </c>
      <c r="O78" s="820"/>
      <c r="P78" s="821"/>
      <c r="Q78" s="714">
        <f t="shared" si="20"/>
        <v>629965</v>
      </c>
      <c r="R78" s="825"/>
      <c r="S78" s="820"/>
      <c r="T78" s="823"/>
      <c r="U78" s="710">
        <f t="shared" si="21"/>
        <v>0</v>
      </c>
    </row>
    <row r="79" spans="1:32" s="1676" customFormat="1" x14ac:dyDescent="0.2">
      <c r="A79" s="1711"/>
      <c r="B79" s="715" t="s">
        <v>906</v>
      </c>
      <c r="C79" s="746" t="s">
        <v>896</v>
      </c>
      <c r="D79" s="901"/>
      <c r="E79" s="710">
        <f t="shared" si="19"/>
        <v>1140000</v>
      </c>
      <c r="F79" s="819"/>
      <c r="G79" s="820"/>
      <c r="H79" s="820"/>
      <c r="I79" s="820"/>
      <c r="J79" s="820"/>
      <c r="K79" s="821"/>
      <c r="L79" s="820"/>
      <c r="M79" s="819"/>
      <c r="N79" s="820"/>
      <c r="O79" s="820">
        <v>1140000</v>
      </c>
      <c r="P79" s="821"/>
      <c r="Q79" s="714">
        <f t="shared" si="20"/>
        <v>1140000</v>
      </c>
      <c r="R79" s="825"/>
      <c r="S79" s="820"/>
      <c r="T79" s="823"/>
      <c r="U79" s="710">
        <f t="shared" si="21"/>
        <v>0</v>
      </c>
    </row>
    <row r="80" spans="1:32" s="1676" customFormat="1" x14ac:dyDescent="0.2">
      <c r="A80" s="1711"/>
      <c r="B80" s="715" t="s">
        <v>907</v>
      </c>
      <c r="C80" s="746" t="s">
        <v>896</v>
      </c>
      <c r="D80" s="901"/>
      <c r="E80" s="710">
        <f t="shared" si="19"/>
        <v>2180405</v>
      </c>
      <c r="F80" s="819"/>
      <c r="G80" s="820"/>
      <c r="H80" s="820"/>
      <c r="I80" s="820"/>
      <c r="J80" s="820"/>
      <c r="K80" s="821"/>
      <c r="L80" s="820"/>
      <c r="M80" s="819"/>
      <c r="N80" s="820"/>
      <c r="O80" s="820"/>
      <c r="P80" s="821">
        <v>2180405</v>
      </c>
      <c r="Q80" s="714">
        <f t="shared" si="20"/>
        <v>2180405</v>
      </c>
      <c r="R80" s="825"/>
      <c r="S80" s="820"/>
      <c r="T80" s="823"/>
      <c r="U80" s="710">
        <f t="shared" si="21"/>
        <v>0</v>
      </c>
    </row>
    <row r="81" spans="1:22" s="1676" customFormat="1" x14ac:dyDescent="0.2">
      <c r="A81" s="1711"/>
      <c r="B81" s="715" t="s">
        <v>908</v>
      </c>
      <c r="C81" s="746" t="s">
        <v>896</v>
      </c>
      <c r="D81" s="901"/>
      <c r="E81" s="710">
        <f t="shared" si="19"/>
        <v>17913688</v>
      </c>
      <c r="F81" s="819"/>
      <c r="G81" s="820"/>
      <c r="H81" s="820"/>
      <c r="I81" s="820"/>
      <c r="J81" s="820"/>
      <c r="K81" s="821"/>
      <c r="L81" s="820"/>
      <c r="M81" s="819"/>
      <c r="N81" s="820"/>
      <c r="O81" s="820"/>
      <c r="P81" s="821"/>
      <c r="Q81" s="714">
        <f t="shared" si="20"/>
        <v>0</v>
      </c>
      <c r="R81" s="825"/>
      <c r="S81" s="820"/>
      <c r="T81" s="1712">
        <v>17913688</v>
      </c>
      <c r="U81" s="710">
        <f t="shared" si="21"/>
        <v>17913688</v>
      </c>
    </row>
    <row r="82" spans="1:22" s="1676" customFormat="1" x14ac:dyDescent="0.2">
      <c r="A82" s="1711"/>
      <c r="B82" s="807" t="s">
        <v>916</v>
      </c>
      <c r="C82" s="746" t="s">
        <v>742</v>
      </c>
      <c r="D82" s="901"/>
      <c r="E82" s="710">
        <f t="shared" si="19"/>
        <v>-3599134</v>
      </c>
      <c r="F82" s="819"/>
      <c r="G82" s="820"/>
      <c r="H82" s="820"/>
      <c r="I82" s="820"/>
      <c r="J82" s="820"/>
      <c r="K82" s="821"/>
      <c r="L82" s="820"/>
      <c r="M82" s="819"/>
      <c r="N82" s="820"/>
      <c r="O82" s="820"/>
      <c r="P82" s="821"/>
      <c r="Q82" s="714">
        <f t="shared" si="20"/>
        <v>0</v>
      </c>
      <c r="R82" s="825"/>
      <c r="S82" s="820">
        <v>-3599134</v>
      </c>
      <c r="T82" s="823"/>
      <c r="U82" s="710">
        <f t="shared" si="21"/>
        <v>-3599134</v>
      </c>
    </row>
    <row r="83" spans="1:22" s="1676" customFormat="1" x14ac:dyDescent="0.2">
      <c r="A83" s="1711"/>
      <c r="B83" s="807" t="s">
        <v>915</v>
      </c>
      <c r="C83" s="746" t="s">
        <v>742</v>
      </c>
      <c r="D83" s="901"/>
      <c r="E83" s="710">
        <f t="shared" si="19"/>
        <v>3753194</v>
      </c>
      <c r="F83" s="819"/>
      <c r="G83" s="820"/>
      <c r="H83" s="820"/>
      <c r="I83" s="820"/>
      <c r="J83" s="820"/>
      <c r="K83" s="821"/>
      <c r="L83" s="820"/>
      <c r="M83" s="819"/>
      <c r="N83" s="820"/>
      <c r="O83" s="820"/>
      <c r="P83" s="821"/>
      <c r="Q83" s="714">
        <f t="shared" si="20"/>
        <v>0</v>
      </c>
      <c r="R83" s="825"/>
      <c r="S83" s="820">
        <v>3753194</v>
      </c>
      <c r="T83" s="823"/>
      <c r="U83" s="710">
        <f t="shared" si="21"/>
        <v>3753194</v>
      </c>
    </row>
    <row r="84" spans="1:22" s="1676" customFormat="1" x14ac:dyDescent="0.2">
      <c r="A84" s="1711"/>
      <c r="B84" s="807" t="s">
        <v>914</v>
      </c>
      <c r="C84" s="746" t="s">
        <v>742</v>
      </c>
      <c r="D84" s="901"/>
      <c r="E84" s="710">
        <f t="shared" si="19"/>
        <v>-9593897</v>
      </c>
      <c r="F84" s="819"/>
      <c r="G84" s="820"/>
      <c r="H84" s="820"/>
      <c r="I84" s="820"/>
      <c r="J84" s="820"/>
      <c r="K84" s="821"/>
      <c r="L84" s="820"/>
      <c r="M84" s="819"/>
      <c r="N84" s="820"/>
      <c r="O84" s="820"/>
      <c r="P84" s="821"/>
      <c r="Q84" s="714">
        <f t="shared" si="20"/>
        <v>0</v>
      </c>
      <c r="R84" s="825"/>
      <c r="S84" s="820">
        <v>-9593897</v>
      </c>
      <c r="T84" s="823"/>
      <c r="U84" s="710">
        <f t="shared" si="21"/>
        <v>-9593897</v>
      </c>
    </row>
    <row r="85" spans="1:22" s="1676" customFormat="1" x14ac:dyDescent="0.2">
      <c r="A85" s="1711"/>
      <c r="B85" s="807" t="s">
        <v>912</v>
      </c>
      <c r="C85" s="746" t="s">
        <v>742</v>
      </c>
      <c r="D85" s="901"/>
      <c r="E85" s="710">
        <f t="shared" si="19"/>
        <v>-4297347</v>
      </c>
      <c r="F85" s="819"/>
      <c r="G85" s="820"/>
      <c r="H85" s="820"/>
      <c r="I85" s="820"/>
      <c r="J85" s="820"/>
      <c r="K85" s="821"/>
      <c r="L85" s="820"/>
      <c r="M85" s="819"/>
      <c r="N85" s="820"/>
      <c r="O85" s="820"/>
      <c r="P85" s="821"/>
      <c r="Q85" s="714">
        <f t="shared" si="20"/>
        <v>0</v>
      </c>
      <c r="R85" s="825"/>
      <c r="S85" s="820">
        <v>-4297347</v>
      </c>
      <c r="T85" s="823"/>
      <c r="U85" s="710">
        <f t="shared" si="21"/>
        <v>-4297347</v>
      </c>
    </row>
    <row r="86" spans="1:22" s="1676" customFormat="1" x14ac:dyDescent="0.2">
      <c r="A86" s="1711"/>
      <c r="B86" s="807" t="s">
        <v>918</v>
      </c>
      <c r="C86" s="746" t="s">
        <v>742</v>
      </c>
      <c r="D86" s="901"/>
      <c r="E86" s="710">
        <f t="shared" si="19"/>
        <v>-14912119</v>
      </c>
      <c r="F86" s="819"/>
      <c r="G86" s="820">
        <v>-14188695</v>
      </c>
      <c r="H86" s="820">
        <v>-566698</v>
      </c>
      <c r="I86" s="820"/>
      <c r="J86" s="820"/>
      <c r="K86" s="821"/>
      <c r="L86" s="820"/>
      <c r="M86" s="819">
        <v>-156726</v>
      </c>
      <c r="N86" s="820"/>
      <c r="O86" s="820"/>
      <c r="P86" s="821"/>
      <c r="Q86" s="714">
        <f t="shared" si="20"/>
        <v>-14912119</v>
      </c>
      <c r="R86" s="825"/>
      <c r="S86" s="820"/>
      <c r="T86" s="823"/>
      <c r="U86" s="710">
        <f t="shared" si="21"/>
        <v>0</v>
      </c>
    </row>
    <row r="87" spans="1:22" s="1676" customFormat="1" ht="12" x14ac:dyDescent="0.2">
      <c r="A87" s="1709"/>
      <c r="B87" s="807" t="s">
        <v>917</v>
      </c>
      <c r="C87" s="746" t="s">
        <v>742</v>
      </c>
      <c r="D87" s="717"/>
      <c r="E87" s="710">
        <f t="shared" si="19"/>
        <v>-1585144</v>
      </c>
      <c r="F87" s="736"/>
      <c r="G87" s="737">
        <v>-4329893</v>
      </c>
      <c r="H87" s="737">
        <v>5000000</v>
      </c>
      <c r="I87" s="737"/>
      <c r="J87" s="737"/>
      <c r="K87" s="737"/>
      <c r="L87" s="736"/>
      <c r="M87" s="736">
        <v>-2555251</v>
      </c>
      <c r="N87" s="737"/>
      <c r="O87" s="737">
        <v>300000</v>
      </c>
      <c r="P87" s="835"/>
      <c r="Q87" s="714">
        <f t="shared" si="20"/>
        <v>-1585144</v>
      </c>
      <c r="R87" s="836"/>
      <c r="S87" s="738"/>
      <c r="T87" s="835"/>
      <c r="U87" s="710">
        <f t="shared" si="21"/>
        <v>0</v>
      </c>
      <c r="V87" s="691"/>
    </row>
    <row r="88" spans="1:22" s="1676" customFormat="1" ht="13.5" thickBot="1" x14ac:dyDescent="0.25">
      <c r="A88" s="1709"/>
      <c r="B88" s="807" t="s">
        <v>919</v>
      </c>
      <c r="C88" s="746" t="s">
        <v>742</v>
      </c>
      <c r="D88" s="901"/>
      <c r="E88" s="3047">
        <f t="shared" si="19"/>
        <v>-10085</v>
      </c>
      <c r="F88" s="3048"/>
      <c r="G88" s="3031"/>
      <c r="H88" s="3031"/>
      <c r="I88" s="3031"/>
      <c r="J88" s="3031"/>
      <c r="K88" s="3049"/>
      <c r="L88" s="3031"/>
      <c r="M88" s="3048">
        <v>-10085</v>
      </c>
      <c r="N88" s="3031"/>
      <c r="O88" s="3031"/>
      <c r="P88" s="3049"/>
      <c r="Q88" s="3050">
        <f t="shared" si="20"/>
        <v>-10085</v>
      </c>
      <c r="R88" s="3049"/>
      <c r="S88" s="3049"/>
      <c r="T88" s="3051"/>
      <c r="U88" s="3047">
        <f t="shared" si="21"/>
        <v>0</v>
      </c>
    </row>
    <row r="89" spans="1:22" s="1676" customFormat="1" thickBot="1" x14ac:dyDescent="0.25">
      <c r="A89" s="2357"/>
      <c r="B89" s="747" t="s">
        <v>669</v>
      </c>
      <c r="C89" s="748" t="s">
        <v>1916</v>
      </c>
      <c r="D89" s="749">
        <v>44561</v>
      </c>
      <c r="E89" s="703">
        <f>SUM(E68:E88)</f>
        <v>2183903102</v>
      </c>
      <c r="F89" s="765">
        <f t="shared" ref="F89:U89" si="22">SUM(F68:F88)</f>
        <v>573089848</v>
      </c>
      <c r="G89" s="706">
        <f t="shared" si="22"/>
        <v>92477399</v>
      </c>
      <c r="H89" s="706">
        <f t="shared" si="22"/>
        <v>453266115</v>
      </c>
      <c r="I89" s="706">
        <f t="shared" si="22"/>
        <v>22876650</v>
      </c>
      <c r="J89" s="706">
        <f t="shared" si="22"/>
        <v>247191138</v>
      </c>
      <c r="K89" s="706">
        <f t="shared" si="22"/>
        <v>2443400</v>
      </c>
      <c r="L89" s="706">
        <f t="shared" si="22"/>
        <v>3280509</v>
      </c>
      <c r="M89" s="706">
        <f t="shared" si="22"/>
        <v>75834356</v>
      </c>
      <c r="N89" s="706">
        <f t="shared" si="22"/>
        <v>10629965</v>
      </c>
      <c r="O89" s="706">
        <f t="shared" si="22"/>
        <v>2989498</v>
      </c>
      <c r="P89" s="707">
        <f t="shared" si="22"/>
        <v>2180405</v>
      </c>
      <c r="Q89" s="703">
        <f t="shared" si="22"/>
        <v>1486259283</v>
      </c>
      <c r="R89" s="765">
        <f t="shared" si="22"/>
        <v>175064500</v>
      </c>
      <c r="S89" s="706">
        <f t="shared" si="22"/>
        <v>504665631</v>
      </c>
      <c r="T89" s="707">
        <f t="shared" si="22"/>
        <v>17913688</v>
      </c>
      <c r="U89" s="703">
        <f t="shared" si="22"/>
        <v>697643819</v>
      </c>
    </row>
    <row r="90" spans="1:22" s="1676" customFormat="1" x14ac:dyDescent="0.2">
      <c r="A90" s="2357"/>
      <c r="B90" s="715" t="s">
        <v>895</v>
      </c>
      <c r="C90" s="746" t="s">
        <v>1851</v>
      </c>
      <c r="D90" s="901"/>
      <c r="E90" s="724">
        <f>SUM(Q90+U90)</f>
        <v>-673061</v>
      </c>
      <c r="F90" s="3052">
        <v>-673061</v>
      </c>
      <c r="G90" s="3039"/>
      <c r="H90" s="3039"/>
      <c r="I90" s="3039"/>
      <c r="J90" s="3039"/>
      <c r="K90" s="3053"/>
      <c r="L90" s="3039"/>
      <c r="M90" s="3052"/>
      <c r="N90" s="3039"/>
      <c r="O90" s="3039"/>
      <c r="P90" s="3053"/>
      <c r="Q90" s="2644">
        <f>SUM(F90:P90)</f>
        <v>-673061</v>
      </c>
      <c r="R90" s="3053"/>
      <c r="S90" s="3053"/>
      <c r="T90" s="3054"/>
      <c r="U90" s="724">
        <f>SUM(R90:T90)</f>
        <v>0</v>
      </c>
    </row>
    <row r="91" spans="1:22" s="1676" customFormat="1" x14ac:dyDescent="0.2">
      <c r="A91" s="2357"/>
      <c r="B91" s="715" t="s">
        <v>895</v>
      </c>
      <c r="C91" s="746" t="s">
        <v>1852</v>
      </c>
      <c r="D91" s="901"/>
      <c r="E91" s="710">
        <f t="shared" ref="E91:E96" si="23">SUM(Q91+U91)</f>
        <v>673061</v>
      </c>
      <c r="F91" s="819">
        <v>673061</v>
      </c>
      <c r="G91" s="820"/>
      <c r="H91" s="820"/>
      <c r="I91" s="820"/>
      <c r="J91" s="820"/>
      <c r="K91" s="821"/>
      <c r="L91" s="820"/>
      <c r="M91" s="819"/>
      <c r="N91" s="820"/>
      <c r="O91" s="820"/>
      <c r="P91" s="821"/>
      <c r="Q91" s="714">
        <f t="shared" ref="Q91:Q96" si="24">SUM(F91:P91)</f>
        <v>673061</v>
      </c>
      <c r="R91" s="821"/>
      <c r="S91" s="821"/>
      <c r="T91" s="823"/>
      <c r="U91" s="710">
        <f t="shared" ref="U91:U96" si="25">SUM(R91:T91)</f>
        <v>0</v>
      </c>
    </row>
    <row r="92" spans="1:22" s="1676" customFormat="1" x14ac:dyDescent="0.2">
      <c r="A92" s="2357"/>
      <c r="B92" s="715" t="s">
        <v>1853</v>
      </c>
      <c r="C92" s="746" t="s">
        <v>1855</v>
      </c>
      <c r="D92" s="901"/>
      <c r="E92" s="710">
        <f t="shared" si="23"/>
        <v>1311492</v>
      </c>
      <c r="F92" s="819"/>
      <c r="G92" s="820">
        <v>1311492</v>
      </c>
      <c r="H92" s="820"/>
      <c r="I92" s="820"/>
      <c r="J92" s="820"/>
      <c r="K92" s="821"/>
      <c r="L92" s="820"/>
      <c r="M92" s="819"/>
      <c r="N92" s="820"/>
      <c r="O92" s="820"/>
      <c r="P92" s="821"/>
      <c r="Q92" s="714">
        <f t="shared" si="24"/>
        <v>1311492</v>
      </c>
      <c r="R92" s="821"/>
      <c r="S92" s="821"/>
      <c r="T92" s="823"/>
      <c r="U92" s="710">
        <f t="shared" si="25"/>
        <v>0</v>
      </c>
    </row>
    <row r="93" spans="1:22" s="1676" customFormat="1" x14ac:dyDescent="0.2">
      <c r="A93" s="2357"/>
      <c r="B93" s="715" t="s">
        <v>1854</v>
      </c>
      <c r="C93" s="746" t="s">
        <v>1856</v>
      </c>
      <c r="D93" s="901"/>
      <c r="E93" s="710">
        <f t="shared" si="23"/>
        <v>-1311492</v>
      </c>
      <c r="F93" s="819"/>
      <c r="G93" s="820"/>
      <c r="H93" s="820">
        <v>-1311492</v>
      </c>
      <c r="I93" s="820"/>
      <c r="J93" s="820"/>
      <c r="K93" s="821"/>
      <c r="L93" s="820"/>
      <c r="M93" s="819"/>
      <c r="N93" s="820"/>
      <c r="O93" s="820"/>
      <c r="P93" s="821"/>
      <c r="Q93" s="714">
        <f t="shared" si="24"/>
        <v>-1311492</v>
      </c>
      <c r="R93" s="821"/>
      <c r="S93" s="821"/>
      <c r="T93" s="823"/>
      <c r="U93" s="710">
        <f t="shared" si="25"/>
        <v>0</v>
      </c>
    </row>
    <row r="94" spans="1:22" s="1676" customFormat="1" x14ac:dyDescent="0.2">
      <c r="A94" s="2357"/>
      <c r="B94" s="715" t="s">
        <v>1857</v>
      </c>
      <c r="C94" s="746" t="s">
        <v>1855</v>
      </c>
      <c r="D94" s="901"/>
      <c r="E94" s="710">
        <f t="shared" si="23"/>
        <v>5000000</v>
      </c>
      <c r="F94" s="819"/>
      <c r="G94" s="820">
        <v>5000000</v>
      </c>
      <c r="H94" s="820"/>
      <c r="I94" s="820"/>
      <c r="J94" s="820"/>
      <c r="K94" s="821"/>
      <c r="L94" s="820"/>
      <c r="M94" s="819"/>
      <c r="N94" s="820"/>
      <c r="O94" s="820"/>
      <c r="P94" s="821"/>
      <c r="Q94" s="714">
        <f t="shared" si="24"/>
        <v>5000000</v>
      </c>
      <c r="R94" s="821"/>
      <c r="S94" s="821"/>
      <c r="T94" s="823"/>
      <c r="U94" s="710">
        <f t="shared" si="25"/>
        <v>0</v>
      </c>
    </row>
    <row r="95" spans="1:22" s="1676" customFormat="1" ht="13.5" thickBot="1" x14ac:dyDescent="0.25">
      <c r="A95" s="1709"/>
      <c r="B95" s="715" t="s">
        <v>1858</v>
      </c>
      <c r="C95" s="746" t="s">
        <v>1856</v>
      </c>
      <c r="D95" s="901"/>
      <c r="E95" s="3047">
        <f t="shared" si="23"/>
        <v>-5000000</v>
      </c>
      <c r="F95" s="3048"/>
      <c r="G95" s="3031"/>
      <c r="H95" s="3031">
        <v>-5000000</v>
      </c>
      <c r="I95" s="3031"/>
      <c r="J95" s="3031"/>
      <c r="K95" s="3049"/>
      <c r="L95" s="3031"/>
      <c r="M95" s="3048"/>
      <c r="N95" s="3031"/>
      <c r="O95" s="3031"/>
      <c r="P95" s="3049"/>
      <c r="Q95" s="3050">
        <f t="shared" si="24"/>
        <v>-5000000</v>
      </c>
      <c r="R95" s="3049"/>
      <c r="S95" s="3049"/>
      <c r="T95" s="3051"/>
      <c r="U95" s="3047">
        <f t="shared" si="25"/>
        <v>0</v>
      </c>
    </row>
    <row r="96" spans="1:22" s="1676" customFormat="1" thickBot="1" x14ac:dyDescent="0.25">
      <c r="B96" s="747" t="s">
        <v>669</v>
      </c>
      <c r="C96" s="748" t="s">
        <v>1917</v>
      </c>
      <c r="D96" s="749">
        <v>44561</v>
      </c>
      <c r="E96" s="703">
        <f t="shared" si="23"/>
        <v>2183903102</v>
      </c>
      <c r="F96" s="3055">
        <f t="shared" ref="F96:P96" si="26">SUM(F89:F95)</f>
        <v>573089848</v>
      </c>
      <c r="G96" s="2692">
        <f t="shared" si="26"/>
        <v>98788891</v>
      </c>
      <c r="H96" s="2692">
        <f t="shared" si="26"/>
        <v>446954623</v>
      </c>
      <c r="I96" s="2692">
        <f t="shared" si="26"/>
        <v>22876650</v>
      </c>
      <c r="J96" s="2692">
        <f t="shared" si="26"/>
        <v>247191138</v>
      </c>
      <c r="K96" s="2692">
        <f t="shared" si="26"/>
        <v>2443400</v>
      </c>
      <c r="L96" s="2692">
        <f t="shared" si="26"/>
        <v>3280509</v>
      </c>
      <c r="M96" s="2692">
        <f t="shared" si="26"/>
        <v>75834356</v>
      </c>
      <c r="N96" s="2692">
        <f t="shared" si="26"/>
        <v>10629965</v>
      </c>
      <c r="O96" s="2692">
        <f t="shared" si="26"/>
        <v>2989498</v>
      </c>
      <c r="P96" s="2645">
        <f t="shared" si="26"/>
        <v>2180405</v>
      </c>
      <c r="Q96" s="2643">
        <f t="shared" si="24"/>
        <v>1486259283</v>
      </c>
      <c r="R96" s="3055">
        <f>SUM(R89:R95)</f>
        <v>175064500</v>
      </c>
      <c r="S96" s="2692">
        <f>SUM(S89:S95)</f>
        <v>504665631</v>
      </c>
      <c r="T96" s="2645">
        <f>SUM(T89:T95)</f>
        <v>17913688</v>
      </c>
      <c r="U96" s="703">
        <f t="shared" si="25"/>
        <v>697643819</v>
      </c>
    </row>
    <row r="97" spans="2:21" s="208" customFormat="1" ht="12" x14ac:dyDescent="0.2">
      <c r="B97" s="925"/>
      <c r="C97" s="926"/>
      <c r="D97" s="927"/>
      <c r="E97" s="928"/>
      <c r="F97" s="928"/>
      <c r="G97" s="928"/>
      <c r="H97" s="928"/>
      <c r="I97" s="928"/>
      <c r="J97" s="928"/>
      <c r="K97" s="928"/>
      <c r="L97" s="928"/>
      <c r="M97" s="928"/>
      <c r="N97" s="928"/>
      <c r="O97" s="928"/>
      <c r="P97" s="928"/>
      <c r="Q97" s="928"/>
      <c r="R97" s="928"/>
      <c r="S97" s="928"/>
      <c r="T97" s="928"/>
      <c r="U97" s="928"/>
    </row>
    <row r="98" spans="2:21" x14ac:dyDescent="0.2">
      <c r="E98" s="84">
        <f>SUM(E90:E95)</f>
        <v>0</v>
      </c>
      <c r="F98" s="2392">
        <f t="shared" ref="F98:U98" si="27">SUM(F90:F95)</f>
        <v>0</v>
      </c>
      <c r="G98" s="2392">
        <f t="shared" si="27"/>
        <v>6311492</v>
      </c>
      <c r="H98" s="2392">
        <f t="shared" si="27"/>
        <v>-6311492</v>
      </c>
      <c r="I98" s="2392">
        <f t="shared" si="27"/>
        <v>0</v>
      </c>
      <c r="J98" s="2392">
        <f t="shared" si="27"/>
        <v>0</v>
      </c>
      <c r="K98" s="2392">
        <f t="shared" si="27"/>
        <v>0</v>
      </c>
      <c r="L98" s="2392">
        <f t="shared" si="27"/>
        <v>0</v>
      </c>
      <c r="M98" s="2392">
        <f t="shared" si="27"/>
        <v>0</v>
      </c>
      <c r="N98" s="2392">
        <f t="shared" si="27"/>
        <v>0</v>
      </c>
      <c r="O98" s="2392">
        <f t="shared" si="27"/>
        <v>0</v>
      </c>
      <c r="P98" s="2392">
        <f t="shared" si="27"/>
        <v>0</v>
      </c>
      <c r="Q98" s="2392">
        <f t="shared" si="27"/>
        <v>0</v>
      </c>
      <c r="R98" s="2392">
        <f t="shared" si="27"/>
        <v>0</v>
      </c>
      <c r="S98" s="2392">
        <f t="shared" si="27"/>
        <v>0</v>
      </c>
      <c r="T98" s="2392">
        <f t="shared" si="27"/>
        <v>0</v>
      </c>
      <c r="U98" s="2392">
        <f t="shared" si="27"/>
        <v>0</v>
      </c>
    </row>
    <row r="99" spans="2:21" x14ac:dyDescent="0.2">
      <c r="E99" s="84"/>
    </row>
    <row r="100" spans="2:21" x14ac:dyDescent="0.2">
      <c r="E100" s="84"/>
      <c r="K100" s="84"/>
    </row>
    <row r="101" spans="2:21" x14ac:dyDescent="0.2">
      <c r="E101" s="84"/>
      <c r="F101" s="84"/>
      <c r="Q101" s="833"/>
    </row>
    <row r="102" spans="2:21" x14ac:dyDescent="0.2">
      <c r="E102" s="84"/>
      <c r="Q102" s="833"/>
      <c r="R102" s="84"/>
    </row>
    <row r="103" spans="2:21" x14ac:dyDescent="0.2">
      <c r="Q103" s="833"/>
    </row>
  </sheetData>
  <mergeCells count="15">
    <mergeCell ref="B1:U1"/>
    <mergeCell ref="B5:E5"/>
    <mergeCell ref="B3:B4"/>
    <mergeCell ref="C3:C4"/>
    <mergeCell ref="D3:D4"/>
    <mergeCell ref="E3:E4"/>
    <mergeCell ref="F3:G3"/>
    <mergeCell ref="H3:H4"/>
    <mergeCell ref="I3:L3"/>
    <mergeCell ref="M3:M4"/>
    <mergeCell ref="N3:N4"/>
    <mergeCell ref="O3:P3"/>
    <mergeCell ref="Q3:Q4"/>
    <mergeCell ref="R3:T3"/>
    <mergeCell ref="U3:U4"/>
  </mergeCells>
  <phoneticPr fontId="10" type="noConversion"/>
  <pageMargins left="0.23622047244094491" right="0.23622047244094491" top="0.74803149606299213" bottom="0.74803149606299213" header="0.31496062992125984" footer="0.31496062992125984"/>
  <pageSetup paperSize="8" scale="80" fitToHeight="2" orientation="landscape" r:id="rId1"/>
  <rowBreaks count="1" manualBreakCount="1">
    <brk id="6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135"/>
  <sheetViews>
    <sheetView view="pageBreakPreview" zoomScale="60" zoomScaleNormal="100" workbookViewId="0">
      <pane xSplit="5" ySplit="4" topLeftCell="F32" activePane="bottomRight" state="frozen"/>
      <selection pane="topRight" activeCell="F1" sqref="F1"/>
      <selection pane="bottomLeft" activeCell="A5" sqref="A5"/>
      <selection pane="bottomRight" activeCell="B1" sqref="B1:C1"/>
    </sheetView>
  </sheetViews>
  <sheetFormatPr defaultRowHeight="12.75" x14ac:dyDescent="0.2"/>
  <cols>
    <col min="1" max="1" width="5" customWidth="1"/>
    <col min="2" max="2" width="32.5703125" style="208" customWidth="1"/>
    <col min="3" max="3" width="18.42578125" bestFit="1" customWidth="1"/>
    <col min="4" max="4" width="9.28515625" bestFit="1" customWidth="1"/>
    <col min="5" max="5" width="12.7109375" bestFit="1" customWidth="1"/>
    <col min="6" max="6" width="11.7109375" bestFit="1" customWidth="1"/>
    <col min="7" max="7" width="10.7109375" bestFit="1" customWidth="1"/>
    <col min="8" max="8" width="11.7109375" bestFit="1" customWidth="1"/>
    <col min="9" max="9" width="10.7109375" bestFit="1" customWidth="1"/>
    <col min="10" max="10" width="10.28515625" bestFit="1" customWidth="1"/>
    <col min="11" max="11" width="11.7109375" bestFit="1" customWidth="1"/>
    <col min="12" max="12" width="12.7109375" bestFit="1" customWidth="1"/>
    <col min="13" max="13" width="12.28515625" bestFit="1" customWidth="1"/>
    <col min="14" max="14" width="12.7109375" bestFit="1" customWidth="1"/>
    <col min="15" max="15" width="10.140625" bestFit="1" customWidth="1"/>
    <col min="17" max="17" width="10.7109375" customWidth="1"/>
    <col min="18" max="18" width="12.28515625" bestFit="1" customWidth="1"/>
    <col min="19" max="19" width="11.7109375" bestFit="1" customWidth="1"/>
    <col min="20" max="20" width="11.28515625" customWidth="1"/>
    <col min="21" max="21" width="12.28515625" bestFit="1" customWidth="1"/>
    <col min="22" max="22" width="10.7109375" bestFit="1" customWidth="1"/>
  </cols>
  <sheetData>
    <row r="1" spans="1:27" x14ac:dyDescent="0.2">
      <c r="A1" s="209"/>
      <c r="B1" s="3857" t="s">
        <v>1955</v>
      </c>
      <c r="C1" s="3857"/>
      <c r="D1" s="208"/>
      <c r="E1" s="752"/>
      <c r="F1" s="208"/>
      <c r="G1" s="208"/>
      <c r="H1" s="208"/>
      <c r="I1" s="689"/>
      <c r="J1" s="208"/>
      <c r="K1" s="208"/>
      <c r="L1" s="753"/>
      <c r="M1" s="208"/>
      <c r="N1" s="208"/>
      <c r="O1" s="208"/>
      <c r="P1" s="208"/>
      <c r="Q1" s="208"/>
      <c r="R1" s="753"/>
      <c r="S1" s="690"/>
      <c r="T1" s="690"/>
      <c r="U1" s="753"/>
      <c r="V1" s="208"/>
      <c r="W1" s="208"/>
      <c r="X1" s="359"/>
      <c r="Y1" s="359"/>
      <c r="Z1" s="359"/>
      <c r="AA1" s="10"/>
    </row>
    <row r="2" spans="1:27" x14ac:dyDescent="0.2">
      <c r="A2" s="209"/>
      <c r="B2" s="3822" t="s">
        <v>681</v>
      </c>
      <c r="C2" s="3822"/>
      <c r="D2" s="3822"/>
      <c r="E2" s="3822"/>
      <c r="F2" s="3822"/>
      <c r="G2" s="3822"/>
      <c r="H2" s="3822"/>
      <c r="I2" s="3822"/>
      <c r="J2" s="3822"/>
      <c r="K2" s="3822"/>
      <c r="L2" s="3822"/>
      <c r="M2" s="3822"/>
      <c r="N2" s="3822"/>
      <c r="O2" s="3822"/>
      <c r="P2" s="3822"/>
      <c r="Q2" s="3822"/>
      <c r="R2" s="3822"/>
      <c r="S2" s="3822"/>
      <c r="T2" s="3822"/>
      <c r="U2" s="3822"/>
      <c r="V2" s="208"/>
      <c r="W2" s="208"/>
      <c r="X2" s="359"/>
      <c r="Y2" s="359"/>
      <c r="Z2" s="359"/>
      <c r="AA2" s="10"/>
    </row>
    <row r="3" spans="1:27" ht="13.5" thickBot="1" x14ac:dyDescent="0.25">
      <c r="A3" s="209"/>
      <c r="B3" s="751"/>
      <c r="C3" s="689"/>
      <c r="D3" s="689"/>
      <c r="E3" s="753"/>
      <c r="F3" s="208"/>
      <c r="G3" s="208"/>
      <c r="H3" s="754"/>
      <c r="I3" s="208"/>
      <c r="J3" s="208"/>
      <c r="K3" s="755"/>
      <c r="L3" s="756"/>
      <c r="M3" s="208"/>
      <c r="N3" s="208"/>
      <c r="O3" s="208"/>
      <c r="P3" s="208"/>
      <c r="Q3" s="3858"/>
      <c r="R3" s="3859"/>
      <c r="S3" s="209"/>
      <c r="T3" s="208"/>
      <c r="U3" s="757" t="s">
        <v>269</v>
      </c>
      <c r="V3" s="208"/>
      <c r="W3" s="208"/>
      <c r="X3" s="359"/>
      <c r="Y3" s="359"/>
      <c r="Z3" s="359"/>
      <c r="AA3" s="10"/>
    </row>
    <row r="4" spans="1:27" ht="48.75" thickBot="1" x14ac:dyDescent="0.25">
      <c r="A4" s="692" t="s">
        <v>283</v>
      </c>
      <c r="B4" s="758" t="s">
        <v>92</v>
      </c>
      <c r="C4" s="210" t="s">
        <v>655</v>
      </c>
      <c r="D4" s="759" t="s">
        <v>656</v>
      </c>
      <c r="E4" s="760" t="s">
        <v>96</v>
      </c>
      <c r="F4" s="761" t="s">
        <v>142</v>
      </c>
      <c r="G4" s="210" t="s">
        <v>672</v>
      </c>
      <c r="H4" s="762" t="s">
        <v>143</v>
      </c>
      <c r="I4" s="210" t="s">
        <v>197</v>
      </c>
      <c r="J4" s="210" t="s">
        <v>453</v>
      </c>
      <c r="K4" s="759" t="s">
        <v>673</v>
      </c>
      <c r="L4" s="763" t="s">
        <v>144</v>
      </c>
      <c r="M4" s="761" t="s">
        <v>179</v>
      </c>
      <c r="N4" s="210" t="s">
        <v>145</v>
      </c>
      <c r="O4" s="210" t="s">
        <v>674</v>
      </c>
      <c r="P4" s="210" t="s">
        <v>675</v>
      </c>
      <c r="Q4" s="759" t="s">
        <v>676</v>
      </c>
      <c r="R4" s="763" t="s">
        <v>677</v>
      </c>
      <c r="S4" s="759" t="s">
        <v>678</v>
      </c>
      <c r="T4" s="759" t="s">
        <v>679</v>
      </c>
      <c r="U4" s="763" t="s">
        <v>680</v>
      </c>
      <c r="V4" s="208"/>
      <c r="W4" s="208"/>
      <c r="X4" s="359"/>
      <c r="Y4" s="359"/>
      <c r="Z4" s="359"/>
      <c r="AA4" s="10"/>
    </row>
    <row r="5" spans="1:27" ht="13.5" thickBot="1" x14ac:dyDescent="0.25">
      <c r="A5" s="209"/>
      <c r="B5" s="747" t="s">
        <v>267</v>
      </c>
      <c r="C5" s="701" t="s">
        <v>682</v>
      </c>
      <c r="D5" s="702">
        <v>44197</v>
      </c>
      <c r="E5" s="703">
        <f>SUM(L5+R5+S5+T5)</f>
        <v>1588322135</v>
      </c>
      <c r="F5" s="765">
        <v>439463701</v>
      </c>
      <c r="G5" s="706">
        <v>73754986</v>
      </c>
      <c r="H5" s="706">
        <v>288860612</v>
      </c>
      <c r="I5" s="706">
        <v>8770000</v>
      </c>
      <c r="J5" s="706">
        <v>46276648</v>
      </c>
      <c r="K5" s="707">
        <v>0</v>
      </c>
      <c r="L5" s="703">
        <f>SUM(F5:K5)</f>
        <v>857125947</v>
      </c>
      <c r="M5" s="765">
        <v>138839430</v>
      </c>
      <c r="N5" s="706">
        <v>54492800</v>
      </c>
      <c r="O5" s="706">
        <v>10012500</v>
      </c>
      <c r="P5" s="706">
        <v>0</v>
      </c>
      <c r="Q5" s="707">
        <v>10740000</v>
      </c>
      <c r="R5" s="703">
        <f>SUM(M5:Q5)</f>
        <v>214084730</v>
      </c>
      <c r="S5" s="766">
        <v>499612355</v>
      </c>
      <c r="T5" s="707">
        <v>17499103</v>
      </c>
      <c r="U5" s="750">
        <f>SUM(S5:T5)</f>
        <v>517111458</v>
      </c>
      <c r="V5" s="691"/>
      <c r="W5" s="208"/>
      <c r="X5" s="359"/>
      <c r="Y5" s="359"/>
      <c r="Z5" s="359"/>
      <c r="AA5" s="10"/>
    </row>
    <row r="6" spans="1:27" ht="13.5" thickBot="1" x14ac:dyDescent="0.25">
      <c r="A6" s="209"/>
      <c r="B6" s="800" t="s">
        <v>823</v>
      </c>
      <c r="C6" s="701"/>
      <c r="D6" s="702">
        <v>44197</v>
      </c>
      <c r="E6" s="703">
        <f>SUM(L6+R6+S6+T6)</f>
        <v>0</v>
      </c>
      <c r="F6" s="801"/>
      <c r="G6" s="802"/>
      <c r="H6" s="802"/>
      <c r="I6" s="802"/>
      <c r="J6" s="802"/>
      <c r="K6" s="803"/>
      <c r="L6" s="703">
        <f>SUM(F6:K6)</f>
        <v>0</v>
      </c>
      <c r="M6" s="801"/>
      <c r="N6" s="802"/>
      <c r="O6" s="802"/>
      <c r="P6" s="802"/>
      <c r="Q6" s="803"/>
      <c r="R6" s="703">
        <f>SUM(M6:Q6)</f>
        <v>0</v>
      </c>
      <c r="S6" s="804"/>
      <c r="T6" s="803"/>
      <c r="U6" s="805"/>
      <c r="V6" s="691"/>
      <c r="W6" s="208"/>
      <c r="X6" s="359"/>
      <c r="Y6" s="359"/>
      <c r="Z6" s="359"/>
      <c r="AA6" s="10"/>
    </row>
    <row r="7" spans="1:27" ht="13.5" thickBot="1" x14ac:dyDescent="0.25">
      <c r="A7" s="209"/>
      <c r="B7" s="747" t="s">
        <v>267</v>
      </c>
      <c r="C7" s="701" t="s">
        <v>682</v>
      </c>
      <c r="D7" s="702">
        <v>44197</v>
      </c>
      <c r="E7" s="703">
        <f>SUM(L7+R7+S7+T7)</f>
        <v>1588322135</v>
      </c>
      <c r="F7" s="765">
        <v>439463701</v>
      </c>
      <c r="G7" s="706">
        <v>73754986</v>
      </c>
      <c r="H7" s="706">
        <v>288860612</v>
      </c>
      <c r="I7" s="706">
        <v>8770000</v>
      </c>
      <c r="J7" s="706">
        <v>46276648</v>
      </c>
      <c r="K7" s="707">
        <v>0</v>
      </c>
      <c r="L7" s="703">
        <f>SUM(F7:K7)</f>
        <v>857125947</v>
      </c>
      <c r="M7" s="765">
        <v>138839430</v>
      </c>
      <c r="N7" s="706">
        <v>54492800</v>
      </c>
      <c r="O7" s="706">
        <v>10012500</v>
      </c>
      <c r="P7" s="706">
        <v>0</v>
      </c>
      <c r="Q7" s="707">
        <v>10740000</v>
      </c>
      <c r="R7" s="703">
        <f>SUM(M7:Q7)</f>
        <v>214084730</v>
      </c>
      <c r="S7" s="766">
        <v>499612355</v>
      </c>
      <c r="T7" s="707">
        <v>17499103</v>
      </c>
      <c r="U7" s="750">
        <f>SUM(S7:T7)</f>
        <v>517111458</v>
      </c>
      <c r="V7" s="691"/>
      <c r="W7" s="208"/>
      <c r="X7" s="359"/>
      <c r="Y7" s="359"/>
      <c r="Z7" s="359"/>
      <c r="AA7" s="10"/>
    </row>
    <row r="8" spans="1:27" x14ac:dyDescent="0.2">
      <c r="A8" s="209" t="s">
        <v>163</v>
      </c>
      <c r="B8" s="709" t="s">
        <v>687</v>
      </c>
      <c r="C8" s="767"/>
      <c r="D8" s="768"/>
      <c r="E8" s="769">
        <f>SUM(L8+R8+U8)</f>
        <v>0</v>
      </c>
      <c r="F8" s="711"/>
      <c r="G8" s="712"/>
      <c r="H8" s="712"/>
      <c r="I8" s="712"/>
      <c r="J8" s="712">
        <v>1340780</v>
      </c>
      <c r="K8" s="713">
        <v>-1340780</v>
      </c>
      <c r="L8" s="770">
        <f>SUM(F8:K8)</f>
        <v>0</v>
      </c>
      <c r="M8" s="711"/>
      <c r="N8" s="712"/>
      <c r="O8" s="771"/>
      <c r="P8" s="771"/>
      <c r="Q8" s="713"/>
      <c r="R8" s="772">
        <f>SUM(M8:Q8)</f>
        <v>0</v>
      </c>
      <c r="S8" s="773"/>
      <c r="T8" s="713"/>
      <c r="U8" s="774">
        <f>SUM(S8:T8)</f>
        <v>0</v>
      </c>
      <c r="V8" s="208"/>
      <c r="W8" s="208"/>
      <c r="X8" s="359"/>
      <c r="Y8" s="359"/>
      <c r="Z8" s="359"/>
      <c r="AA8" s="10"/>
    </row>
    <row r="9" spans="1:27" x14ac:dyDescent="0.2">
      <c r="A9" s="209" t="s">
        <v>164</v>
      </c>
      <c r="B9" s="715" t="s">
        <v>688</v>
      </c>
      <c r="C9" s="746"/>
      <c r="D9" s="775"/>
      <c r="E9" s="772">
        <f>SUM(L9+R9+U9)</f>
        <v>0</v>
      </c>
      <c r="F9" s="776"/>
      <c r="G9" s="777"/>
      <c r="H9" s="777"/>
      <c r="I9" s="777"/>
      <c r="J9" s="777">
        <v>-931293</v>
      </c>
      <c r="K9" s="778">
        <v>931293</v>
      </c>
      <c r="L9" s="724">
        <f>SUM(F9:K9)</f>
        <v>0</v>
      </c>
      <c r="M9" s="776"/>
      <c r="N9" s="777"/>
      <c r="O9" s="779"/>
      <c r="P9" s="779"/>
      <c r="Q9" s="778"/>
      <c r="R9" s="772">
        <f>SUM(M9:Q9)</f>
        <v>0</v>
      </c>
      <c r="S9" s="781"/>
      <c r="T9" s="778"/>
      <c r="U9" s="782">
        <f>SUM(S9:T9)</f>
        <v>0</v>
      </c>
      <c r="V9" s="208"/>
      <c r="W9" s="208"/>
      <c r="X9" s="359"/>
      <c r="Y9" s="359"/>
      <c r="Z9" s="359"/>
      <c r="AA9" s="10"/>
    </row>
    <row r="10" spans="1:27" x14ac:dyDescent="0.2">
      <c r="A10" s="209" t="s">
        <v>165</v>
      </c>
      <c r="B10" s="715" t="s">
        <v>689</v>
      </c>
      <c r="C10" s="746"/>
      <c r="D10" s="775"/>
      <c r="E10" s="772">
        <f t="shared" ref="E10:E22" si="0">SUM(L10+R10+U10)</f>
        <v>0</v>
      </c>
      <c r="F10" s="776"/>
      <c r="G10" s="777"/>
      <c r="H10" s="777"/>
      <c r="I10" s="777"/>
      <c r="J10" s="777"/>
      <c r="K10" s="778">
        <v>-106400</v>
      </c>
      <c r="L10" s="724">
        <f t="shared" ref="L10:L22" si="1">SUM(F10:K10)</f>
        <v>-106400</v>
      </c>
      <c r="M10" s="776"/>
      <c r="N10" s="777"/>
      <c r="O10" s="777">
        <v>106400</v>
      </c>
      <c r="P10" s="779"/>
      <c r="Q10" s="778"/>
      <c r="R10" s="772">
        <f t="shared" ref="R10:R19" si="2">SUM(M10:Q10)</f>
        <v>106400</v>
      </c>
      <c r="S10" s="781"/>
      <c r="T10" s="778"/>
      <c r="U10" s="782">
        <f t="shared" ref="U10:U22" si="3">SUM(S10:T10)</f>
        <v>0</v>
      </c>
      <c r="V10" s="208"/>
      <c r="W10" s="208"/>
      <c r="X10" s="359"/>
      <c r="Y10" s="359"/>
      <c r="Z10" s="359"/>
      <c r="AA10" s="10"/>
    </row>
    <row r="11" spans="1:27" x14ac:dyDescent="0.2">
      <c r="A11" s="209" t="s">
        <v>282</v>
      </c>
      <c r="B11" s="715" t="s">
        <v>690</v>
      </c>
      <c r="C11" s="746"/>
      <c r="D11" s="775"/>
      <c r="E11" s="772">
        <f t="shared" si="0"/>
        <v>85000000</v>
      </c>
      <c r="F11" s="776"/>
      <c r="G11" s="777"/>
      <c r="H11" s="777"/>
      <c r="I11" s="777"/>
      <c r="J11" s="777"/>
      <c r="K11" s="778"/>
      <c r="L11" s="724">
        <f t="shared" si="1"/>
        <v>0</v>
      </c>
      <c r="M11" s="776">
        <v>85000000</v>
      </c>
      <c r="N11" s="777"/>
      <c r="O11" s="779"/>
      <c r="P11" s="779"/>
      <c r="Q11" s="778"/>
      <c r="R11" s="772">
        <f t="shared" si="2"/>
        <v>85000000</v>
      </c>
      <c r="S11" s="781"/>
      <c r="T11" s="778"/>
      <c r="U11" s="782">
        <f t="shared" si="3"/>
        <v>0</v>
      </c>
      <c r="V11" s="208"/>
      <c r="W11" s="208"/>
      <c r="X11" s="359"/>
      <c r="Y11" s="359"/>
      <c r="Z11" s="359"/>
      <c r="AA11" s="10"/>
    </row>
    <row r="12" spans="1:27" x14ac:dyDescent="0.2">
      <c r="A12" s="209" t="s">
        <v>304</v>
      </c>
      <c r="B12" s="715" t="s">
        <v>691</v>
      </c>
      <c r="C12" s="746"/>
      <c r="D12" s="775"/>
      <c r="E12" s="772">
        <f t="shared" si="0"/>
        <v>10886688</v>
      </c>
      <c r="F12" s="776"/>
      <c r="G12" s="777"/>
      <c r="H12" s="777"/>
      <c r="I12" s="777"/>
      <c r="J12" s="777"/>
      <c r="K12" s="778">
        <v>10886688</v>
      </c>
      <c r="L12" s="724">
        <f t="shared" si="1"/>
        <v>10886688</v>
      </c>
      <c r="M12" s="776"/>
      <c r="N12" s="777"/>
      <c r="O12" s="779"/>
      <c r="P12" s="779"/>
      <c r="Q12" s="778"/>
      <c r="R12" s="772">
        <f t="shared" si="2"/>
        <v>0</v>
      </c>
      <c r="S12" s="781"/>
      <c r="T12" s="778"/>
      <c r="U12" s="782">
        <f t="shared" si="3"/>
        <v>0</v>
      </c>
      <c r="V12" s="208"/>
      <c r="W12" s="208"/>
      <c r="X12" s="359"/>
      <c r="Y12" s="359"/>
      <c r="Z12" s="359"/>
      <c r="AA12" s="10"/>
    </row>
    <row r="13" spans="1:27" x14ac:dyDescent="0.2">
      <c r="A13" s="209" t="s">
        <v>331</v>
      </c>
      <c r="B13" s="715" t="s">
        <v>696</v>
      </c>
      <c r="C13" s="746"/>
      <c r="D13" s="775"/>
      <c r="E13" s="772">
        <f t="shared" si="0"/>
        <v>10000000</v>
      </c>
      <c r="F13" s="776"/>
      <c r="G13" s="777"/>
      <c r="H13" s="777"/>
      <c r="I13" s="777"/>
      <c r="J13" s="777"/>
      <c r="K13" s="778"/>
      <c r="L13" s="724">
        <f t="shared" si="1"/>
        <v>0</v>
      </c>
      <c r="M13" s="776"/>
      <c r="N13" s="777"/>
      <c r="O13" s="779"/>
      <c r="P13" s="779"/>
      <c r="Q13" s="778">
        <v>10000000</v>
      </c>
      <c r="R13" s="772">
        <f t="shared" si="2"/>
        <v>10000000</v>
      </c>
      <c r="S13" s="781"/>
      <c r="T13" s="778"/>
      <c r="U13" s="782">
        <f t="shared" si="3"/>
        <v>0</v>
      </c>
      <c r="V13" s="208"/>
      <c r="W13" s="208"/>
      <c r="X13" s="359"/>
      <c r="Y13" s="359"/>
      <c r="Z13" s="359"/>
      <c r="AA13" s="10"/>
    </row>
    <row r="14" spans="1:27" x14ac:dyDescent="0.2">
      <c r="A14" s="209" t="s">
        <v>335</v>
      </c>
      <c r="B14" s="715" t="s">
        <v>698</v>
      </c>
      <c r="C14" s="746"/>
      <c r="D14" s="775"/>
      <c r="E14" s="772">
        <f t="shared" si="0"/>
        <v>0</v>
      </c>
      <c r="F14" s="776"/>
      <c r="G14" s="777"/>
      <c r="H14" s="777"/>
      <c r="I14" s="777"/>
      <c r="J14" s="777"/>
      <c r="K14" s="778"/>
      <c r="L14" s="724">
        <f t="shared" si="1"/>
        <v>0</v>
      </c>
      <c r="M14" s="776">
        <v>450000</v>
      </c>
      <c r="N14" s="777"/>
      <c r="O14" s="779"/>
      <c r="P14" s="779"/>
      <c r="Q14" s="778">
        <v>-450000</v>
      </c>
      <c r="R14" s="772">
        <f t="shared" si="2"/>
        <v>0</v>
      </c>
      <c r="S14" s="781"/>
      <c r="T14" s="778"/>
      <c r="U14" s="782">
        <f t="shared" si="3"/>
        <v>0</v>
      </c>
      <c r="V14" s="208"/>
      <c r="W14" s="208"/>
      <c r="X14" s="359"/>
      <c r="Y14" s="359"/>
      <c r="Z14" s="359"/>
      <c r="AA14" s="10"/>
    </row>
    <row r="15" spans="1:27" x14ac:dyDescent="0.2">
      <c r="A15" s="806" t="s">
        <v>409</v>
      </c>
      <c r="B15" s="715" t="s">
        <v>707</v>
      </c>
      <c r="C15" s="746"/>
      <c r="D15" s="775"/>
      <c r="E15" s="772">
        <f t="shared" si="0"/>
        <v>0</v>
      </c>
      <c r="F15" s="776"/>
      <c r="G15" s="777"/>
      <c r="H15" s="777"/>
      <c r="I15" s="777"/>
      <c r="J15" s="777"/>
      <c r="K15" s="778"/>
      <c r="L15" s="724">
        <f t="shared" si="1"/>
        <v>0</v>
      </c>
      <c r="M15" s="776">
        <v>-100000</v>
      </c>
      <c r="N15" s="777"/>
      <c r="O15" s="779"/>
      <c r="P15" s="779"/>
      <c r="Q15" s="778">
        <v>100000</v>
      </c>
      <c r="R15" s="772">
        <f t="shared" si="2"/>
        <v>0</v>
      </c>
      <c r="S15" s="781"/>
      <c r="T15" s="778"/>
      <c r="U15" s="782">
        <f t="shared" si="3"/>
        <v>0</v>
      </c>
      <c r="V15" s="208"/>
      <c r="W15" s="208"/>
      <c r="X15" s="359"/>
      <c r="Y15" s="359"/>
      <c r="Z15" s="359"/>
      <c r="AA15" s="10"/>
    </row>
    <row r="16" spans="1:27" x14ac:dyDescent="0.2">
      <c r="A16" s="209" t="s">
        <v>411</v>
      </c>
      <c r="B16" s="744" t="s">
        <v>697</v>
      </c>
      <c r="C16" s="746"/>
      <c r="D16" s="775"/>
      <c r="E16" s="772">
        <f t="shared" si="0"/>
        <v>0</v>
      </c>
      <c r="F16" s="776"/>
      <c r="G16" s="777"/>
      <c r="H16" s="777"/>
      <c r="I16" s="777"/>
      <c r="J16" s="777"/>
      <c r="K16" s="778"/>
      <c r="L16" s="724">
        <f t="shared" si="1"/>
        <v>0</v>
      </c>
      <c r="M16" s="776"/>
      <c r="N16" s="777">
        <v>3000000</v>
      </c>
      <c r="O16" s="779"/>
      <c r="P16" s="779"/>
      <c r="Q16" s="778">
        <v>-3000000</v>
      </c>
      <c r="R16" s="772">
        <f t="shared" si="2"/>
        <v>0</v>
      </c>
      <c r="S16" s="781"/>
      <c r="T16" s="778"/>
      <c r="U16" s="782">
        <f t="shared" si="3"/>
        <v>0</v>
      </c>
      <c r="V16" s="208"/>
      <c r="W16" s="208"/>
      <c r="X16" s="359"/>
      <c r="Y16" s="359"/>
      <c r="Z16" s="359"/>
      <c r="AA16" s="10"/>
    </row>
    <row r="17" spans="1:27" x14ac:dyDescent="0.2">
      <c r="A17" s="209" t="s">
        <v>629</v>
      </c>
      <c r="B17" s="715" t="s">
        <v>711</v>
      </c>
      <c r="C17" s="746"/>
      <c r="D17" s="775"/>
      <c r="E17" s="772">
        <f t="shared" si="0"/>
        <v>0</v>
      </c>
      <c r="F17" s="776"/>
      <c r="G17" s="777"/>
      <c r="H17" s="777">
        <v>20000000</v>
      </c>
      <c r="I17" s="777"/>
      <c r="J17" s="777"/>
      <c r="K17" s="778"/>
      <c r="L17" s="724">
        <f t="shared" si="1"/>
        <v>20000000</v>
      </c>
      <c r="M17" s="776">
        <v>-20000000</v>
      </c>
      <c r="N17" s="777"/>
      <c r="O17" s="779"/>
      <c r="P17" s="779"/>
      <c r="Q17" s="778"/>
      <c r="R17" s="772">
        <f t="shared" si="2"/>
        <v>-20000000</v>
      </c>
      <c r="S17" s="781"/>
      <c r="T17" s="778"/>
      <c r="U17" s="782">
        <f t="shared" si="3"/>
        <v>0</v>
      </c>
      <c r="V17" s="208"/>
      <c r="W17" s="208"/>
      <c r="X17" s="359"/>
      <c r="Y17" s="359"/>
      <c r="Z17" s="359"/>
      <c r="AA17" s="10"/>
    </row>
    <row r="18" spans="1:27" x14ac:dyDescent="0.2">
      <c r="A18" s="209" t="s">
        <v>699</v>
      </c>
      <c r="B18" s="808" t="s">
        <v>702</v>
      </c>
      <c r="C18" s="902" t="s">
        <v>728</v>
      </c>
      <c r="D18" s="775"/>
      <c r="E18" s="772">
        <f t="shared" si="0"/>
        <v>55421177</v>
      </c>
      <c r="F18" s="776"/>
      <c r="G18" s="777"/>
      <c r="H18" s="777"/>
      <c r="I18" s="777"/>
      <c r="J18" s="777">
        <v>55421177</v>
      </c>
      <c r="K18" s="778"/>
      <c r="L18" s="724">
        <f t="shared" si="1"/>
        <v>55421177</v>
      </c>
      <c r="M18" s="776"/>
      <c r="N18" s="777"/>
      <c r="O18" s="779"/>
      <c r="P18" s="779"/>
      <c r="Q18" s="778"/>
      <c r="R18" s="772">
        <f t="shared" si="2"/>
        <v>0</v>
      </c>
      <c r="S18" s="781"/>
      <c r="T18" s="778"/>
      <c r="U18" s="782">
        <f t="shared" si="3"/>
        <v>0</v>
      </c>
      <c r="V18" s="208"/>
      <c r="W18" s="208"/>
      <c r="X18" s="359"/>
      <c r="Y18" s="359"/>
      <c r="Z18" s="359"/>
      <c r="AA18" s="10"/>
    </row>
    <row r="19" spans="1:27" x14ac:dyDescent="0.2">
      <c r="A19" s="209" t="s">
        <v>701</v>
      </c>
      <c r="B19" s="807" t="s">
        <v>714</v>
      </c>
      <c r="C19" s="746"/>
      <c r="D19" s="775"/>
      <c r="E19" s="772">
        <f t="shared" si="0"/>
        <v>0</v>
      </c>
      <c r="F19" s="776"/>
      <c r="G19" s="777"/>
      <c r="H19" s="777"/>
      <c r="I19" s="777"/>
      <c r="J19" s="777">
        <v>2084559</v>
      </c>
      <c r="K19" s="778">
        <v>-2084559</v>
      </c>
      <c r="L19" s="724">
        <f t="shared" si="1"/>
        <v>0</v>
      </c>
      <c r="M19" s="776"/>
      <c r="N19" s="777"/>
      <c r="O19" s="779"/>
      <c r="P19" s="779"/>
      <c r="Q19" s="778"/>
      <c r="R19" s="772">
        <f t="shared" si="2"/>
        <v>0</v>
      </c>
      <c r="S19" s="781"/>
      <c r="T19" s="778"/>
      <c r="U19" s="782">
        <f t="shared" si="3"/>
        <v>0</v>
      </c>
      <c r="V19" s="208"/>
      <c r="W19" s="208"/>
      <c r="X19" s="359"/>
      <c r="Y19" s="359"/>
      <c r="Z19" s="359"/>
      <c r="AA19" s="10"/>
    </row>
    <row r="20" spans="1:27" x14ac:dyDescent="0.2">
      <c r="A20" s="741" t="s">
        <v>703</v>
      </c>
      <c r="B20" s="715" t="s">
        <v>712</v>
      </c>
      <c r="C20" s="746"/>
      <c r="D20" s="775"/>
      <c r="E20" s="772">
        <f t="shared" si="0"/>
        <v>0</v>
      </c>
      <c r="F20" s="776"/>
      <c r="G20" s="777"/>
      <c r="H20" s="777">
        <v>-1500000</v>
      </c>
      <c r="I20" s="777"/>
      <c r="J20" s="777"/>
      <c r="K20" s="778"/>
      <c r="L20" s="724">
        <f t="shared" si="1"/>
        <v>-1500000</v>
      </c>
      <c r="M20" s="776">
        <v>1500000</v>
      </c>
      <c r="N20" s="777"/>
      <c r="O20" s="779"/>
      <c r="P20" s="779"/>
      <c r="Q20" s="778"/>
      <c r="R20" s="772">
        <f>SUM(M20:Q20)</f>
        <v>1500000</v>
      </c>
      <c r="S20" s="781"/>
      <c r="T20" s="778"/>
      <c r="U20" s="782">
        <f t="shared" si="3"/>
        <v>0</v>
      </c>
      <c r="V20" s="208"/>
      <c r="W20" s="208"/>
      <c r="X20" s="359"/>
      <c r="Y20" s="359"/>
      <c r="Z20" s="359"/>
      <c r="AA20" s="10"/>
    </row>
    <row r="21" spans="1:27" x14ac:dyDescent="0.2">
      <c r="A21" s="741" t="s">
        <v>704</v>
      </c>
      <c r="B21" s="715" t="s">
        <v>713</v>
      </c>
      <c r="C21" s="746"/>
      <c r="D21" s="775"/>
      <c r="E21" s="772">
        <f t="shared" si="0"/>
        <v>0</v>
      </c>
      <c r="F21" s="776"/>
      <c r="G21" s="777"/>
      <c r="H21" s="777">
        <v>-300000</v>
      </c>
      <c r="I21" s="777"/>
      <c r="J21" s="777"/>
      <c r="K21" s="778"/>
      <c r="L21" s="724">
        <f t="shared" si="1"/>
        <v>-300000</v>
      </c>
      <c r="M21" s="776">
        <v>300000</v>
      </c>
      <c r="N21" s="777"/>
      <c r="O21" s="779"/>
      <c r="P21" s="779"/>
      <c r="Q21" s="778"/>
      <c r="R21" s="772">
        <f>SUM(M21:Q21)</f>
        <v>300000</v>
      </c>
      <c r="S21" s="781"/>
      <c r="T21" s="778"/>
      <c r="U21" s="782">
        <f t="shared" si="3"/>
        <v>0</v>
      </c>
      <c r="V21" s="208"/>
      <c r="W21" s="208"/>
      <c r="X21" s="359"/>
      <c r="Y21" s="359"/>
      <c r="Z21" s="359"/>
      <c r="AA21" s="10"/>
    </row>
    <row r="22" spans="1:27" ht="13.5" thickBot="1" x14ac:dyDescent="0.25">
      <c r="A22" s="209" t="s">
        <v>705</v>
      </c>
      <c r="B22" s="715" t="s">
        <v>706</v>
      </c>
      <c r="C22" s="746"/>
      <c r="D22" s="775"/>
      <c r="E22" s="772">
        <f t="shared" si="0"/>
        <v>0</v>
      </c>
      <c r="F22" s="776"/>
      <c r="G22" s="777"/>
      <c r="H22" s="777"/>
      <c r="I22" s="777"/>
      <c r="J22" s="777"/>
      <c r="K22" s="778">
        <v>-8286242</v>
      </c>
      <c r="L22" s="724">
        <f t="shared" si="1"/>
        <v>-8286242</v>
      </c>
      <c r="M22" s="776"/>
      <c r="N22" s="777"/>
      <c r="O22" s="779"/>
      <c r="P22" s="779"/>
      <c r="Q22" s="778">
        <v>8286242</v>
      </c>
      <c r="R22" s="772">
        <f>SUM(M22:Q22)</f>
        <v>8286242</v>
      </c>
      <c r="S22" s="781"/>
      <c r="T22" s="778"/>
      <c r="U22" s="782">
        <f t="shared" si="3"/>
        <v>0</v>
      </c>
      <c r="V22" s="208"/>
      <c r="W22" s="208"/>
      <c r="X22" s="359"/>
      <c r="Y22" s="359"/>
      <c r="Z22" s="359"/>
      <c r="AA22" s="10"/>
    </row>
    <row r="23" spans="1:27" ht="13.5" thickBot="1" x14ac:dyDescent="0.25">
      <c r="A23" s="209"/>
      <c r="B23" s="747" t="s">
        <v>669</v>
      </c>
      <c r="C23" s="748" t="s">
        <v>670</v>
      </c>
      <c r="D23" s="749">
        <v>44377</v>
      </c>
      <c r="E23" s="750">
        <f t="shared" ref="E23:U23" si="4">SUM(E7:E22)</f>
        <v>1749630000</v>
      </c>
      <c r="F23" s="783">
        <f t="shared" si="4"/>
        <v>439463701</v>
      </c>
      <c r="G23" s="810">
        <f t="shared" si="4"/>
        <v>73754986</v>
      </c>
      <c r="H23" s="810">
        <f t="shared" si="4"/>
        <v>307060612</v>
      </c>
      <c r="I23" s="810">
        <f t="shared" si="4"/>
        <v>8770000</v>
      </c>
      <c r="J23" s="810">
        <f t="shared" si="4"/>
        <v>104191871</v>
      </c>
      <c r="K23" s="809">
        <f t="shared" si="4"/>
        <v>0</v>
      </c>
      <c r="L23" s="783">
        <f t="shared" si="4"/>
        <v>933241170</v>
      </c>
      <c r="M23" s="783">
        <f t="shared" si="4"/>
        <v>205989430</v>
      </c>
      <c r="N23" s="810">
        <f t="shared" si="4"/>
        <v>57492800</v>
      </c>
      <c r="O23" s="810">
        <f t="shared" si="4"/>
        <v>10118900</v>
      </c>
      <c r="P23" s="810">
        <f t="shared" si="4"/>
        <v>0</v>
      </c>
      <c r="Q23" s="809">
        <f t="shared" si="4"/>
        <v>25676242</v>
      </c>
      <c r="R23" s="783">
        <f t="shared" si="4"/>
        <v>299277372</v>
      </c>
      <c r="S23" s="783">
        <f t="shared" si="4"/>
        <v>499612355</v>
      </c>
      <c r="T23" s="810">
        <f t="shared" si="4"/>
        <v>17499103</v>
      </c>
      <c r="U23" s="750">
        <f t="shared" si="4"/>
        <v>517111458</v>
      </c>
      <c r="V23" s="208"/>
      <c r="W23" s="223"/>
    </row>
    <row r="24" spans="1:27" x14ac:dyDescent="0.2">
      <c r="A24" s="209"/>
      <c r="B24" s="715" t="s">
        <v>727</v>
      </c>
      <c r="C24" s="880"/>
      <c r="D24" s="768"/>
      <c r="E24" s="772">
        <f>SUM(L24+R24+U24)</f>
        <v>54496223</v>
      </c>
      <c r="F24" s="882"/>
      <c r="G24" s="883"/>
      <c r="H24" s="883"/>
      <c r="I24" s="883"/>
      <c r="J24" s="883"/>
      <c r="K24" s="883">
        <v>54496223</v>
      </c>
      <c r="L24" s="770">
        <f t="shared" ref="L24:L37" si="5">SUM(F24:K24)</f>
        <v>54496223</v>
      </c>
      <c r="M24" s="884"/>
      <c r="N24" s="883"/>
      <c r="O24" s="883"/>
      <c r="P24" s="883"/>
      <c r="Q24" s="883"/>
      <c r="R24" s="769">
        <f t="shared" ref="R24:R36" si="6">SUM(M24:Q24)</f>
        <v>0</v>
      </c>
      <c r="S24" s="884"/>
      <c r="T24" s="883"/>
      <c r="U24" s="774">
        <f t="shared" ref="U24:U36" si="7">SUM(S24:T24)</f>
        <v>0</v>
      </c>
      <c r="V24" s="208"/>
      <c r="W24" s="223"/>
    </row>
    <row r="25" spans="1:27" x14ac:dyDescent="0.2">
      <c r="A25" s="209"/>
      <c r="B25" s="715" t="s">
        <v>756</v>
      </c>
      <c r="C25" s="832"/>
      <c r="D25" s="881"/>
      <c r="E25" s="772">
        <f>SUM(L25+R25+U25)</f>
        <v>0</v>
      </c>
      <c r="F25" s="885"/>
      <c r="G25" s="886"/>
      <c r="H25" s="886">
        <v>12000000</v>
      </c>
      <c r="I25" s="886"/>
      <c r="J25" s="886"/>
      <c r="K25" s="886">
        <v>-12000000</v>
      </c>
      <c r="L25" s="710">
        <f t="shared" si="5"/>
        <v>0</v>
      </c>
      <c r="M25" s="887"/>
      <c r="N25" s="886"/>
      <c r="O25" s="886"/>
      <c r="P25" s="886"/>
      <c r="Q25" s="886"/>
      <c r="R25" s="824">
        <f t="shared" si="6"/>
        <v>0</v>
      </c>
      <c r="S25" s="887"/>
      <c r="T25" s="886"/>
      <c r="U25" s="888">
        <f t="shared" si="7"/>
        <v>0</v>
      </c>
      <c r="V25" s="208"/>
      <c r="W25" s="223"/>
    </row>
    <row r="26" spans="1:27" x14ac:dyDescent="0.2">
      <c r="A26" s="209"/>
      <c r="B26" s="715" t="s">
        <v>735</v>
      </c>
      <c r="C26" s="814" t="s">
        <v>728</v>
      </c>
      <c r="D26" s="775"/>
      <c r="E26" s="772">
        <f>SUM(L26+R26+U26)</f>
        <v>828737</v>
      </c>
      <c r="F26" s="776"/>
      <c r="G26" s="777"/>
      <c r="H26" s="777"/>
      <c r="I26" s="777"/>
      <c r="J26" s="777"/>
      <c r="K26" s="778">
        <v>828737</v>
      </c>
      <c r="L26" s="724">
        <f t="shared" si="5"/>
        <v>828737</v>
      </c>
      <c r="M26" s="776"/>
      <c r="N26" s="779"/>
      <c r="O26" s="779"/>
      <c r="P26" s="779"/>
      <c r="Q26" s="780"/>
      <c r="R26" s="772">
        <f t="shared" si="6"/>
        <v>0</v>
      </c>
      <c r="S26" s="781"/>
      <c r="T26" s="778"/>
      <c r="U26" s="782">
        <f t="shared" si="7"/>
        <v>0</v>
      </c>
      <c r="V26" s="208"/>
      <c r="W26" s="223"/>
    </row>
    <row r="27" spans="1:27" x14ac:dyDescent="0.2">
      <c r="A27" s="209"/>
      <c r="B27" s="715" t="s">
        <v>738</v>
      </c>
      <c r="C27" s="814" t="s">
        <v>733</v>
      </c>
      <c r="D27" s="775"/>
      <c r="E27" s="772">
        <f t="shared" ref="E27:E36" si="8">SUM(L27+R27+U27)</f>
        <v>857564</v>
      </c>
      <c r="F27" s="776"/>
      <c r="G27" s="777"/>
      <c r="H27" s="777"/>
      <c r="I27" s="777"/>
      <c r="J27" s="777"/>
      <c r="K27" s="778">
        <v>857564</v>
      </c>
      <c r="L27" s="724">
        <f t="shared" si="5"/>
        <v>857564</v>
      </c>
      <c r="M27" s="776"/>
      <c r="N27" s="779"/>
      <c r="O27" s="779"/>
      <c r="P27" s="779"/>
      <c r="Q27" s="780"/>
      <c r="R27" s="772">
        <f t="shared" si="6"/>
        <v>0</v>
      </c>
      <c r="S27" s="781"/>
      <c r="T27" s="778"/>
      <c r="U27" s="782">
        <f t="shared" si="7"/>
        <v>0</v>
      </c>
      <c r="V27" s="208"/>
      <c r="W27" s="223"/>
    </row>
    <row r="28" spans="1:27" x14ac:dyDescent="0.2">
      <c r="A28" s="209"/>
      <c r="B28" s="715" t="s">
        <v>737</v>
      </c>
      <c r="C28" s="814" t="s">
        <v>732</v>
      </c>
      <c r="D28" s="775"/>
      <c r="E28" s="772">
        <f t="shared" si="8"/>
        <v>857565</v>
      </c>
      <c r="F28" s="776"/>
      <c r="G28" s="777"/>
      <c r="H28" s="777"/>
      <c r="I28" s="777"/>
      <c r="J28" s="777"/>
      <c r="K28" s="778">
        <v>857565</v>
      </c>
      <c r="L28" s="724">
        <f t="shared" si="5"/>
        <v>857565</v>
      </c>
      <c r="M28" s="776"/>
      <c r="N28" s="779"/>
      <c r="O28" s="779"/>
      <c r="P28" s="779"/>
      <c r="Q28" s="780"/>
      <c r="R28" s="772">
        <f t="shared" si="6"/>
        <v>0</v>
      </c>
      <c r="S28" s="781"/>
      <c r="T28" s="778"/>
      <c r="U28" s="782">
        <f t="shared" si="7"/>
        <v>0</v>
      </c>
      <c r="V28" s="208"/>
      <c r="W28" s="223"/>
    </row>
    <row r="29" spans="1:27" x14ac:dyDescent="0.2">
      <c r="A29" s="209"/>
      <c r="B29" s="715" t="s">
        <v>736</v>
      </c>
      <c r="C29" s="814" t="s">
        <v>731</v>
      </c>
      <c r="D29" s="775"/>
      <c r="E29" s="772">
        <f t="shared" si="8"/>
        <v>759696</v>
      </c>
      <c r="F29" s="776"/>
      <c r="G29" s="777"/>
      <c r="H29" s="777"/>
      <c r="I29" s="777"/>
      <c r="J29" s="777"/>
      <c r="K29" s="778">
        <v>759696</v>
      </c>
      <c r="L29" s="724">
        <f t="shared" si="5"/>
        <v>759696</v>
      </c>
      <c r="M29" s="776"/>
      <c r="N29" s="779"/>
      <c r="O29" s="779"/>
      <c r="P29" s="779"/>
      <c r="Q29" s="780"/>
      <c r="R29" s="772">
        <f t="shared" si="6"/>
        <v>0</v>
      </c>
      <c r="S29" s="781"/>
      <c r="T29" s="778"/>
      <c r="U29" s="782">
        <f t="shared" si="7"/>
        <v>0</v>
      </c>
      <c r="V29" s="208"/>
      <c r="W29" s="223"/>
    </row>
    <row r="30" spans="1:27" x14ac:dyDescent="0.2">
      <c r="A30" s="209"/>
      <c r="B30" s="715" t="s">
        <v>734</v>
      </c>
      <c r="C30" s="814" t="s">
        <v>730</v>
      </c>
      <c r="D30" s="775"/>
      <c r="E30" s="772">
        <f t="shared" si="8"/>
        <v>828438</v>
      </c>
      <c r="F30" s="776"/>
      <c r="G30" s="777"/>
      <c r="H30" s="777"/>
      <c r="I30" s="777"/>
      <c r="J30" s="777"/>
      <c r="K30" s="778">
        <v>828438</v>
      </c>
      <c r="L30" s="724">
        <f t="shared" si="5"/>
        <v>828438</v>
      </c>
      <c r="M30" s="776"/>
      <c r="N30" s="779"/>
      <c r="O30" s="779"/>
      <c r="P30" s="779"/>
      <c r="Q30" s="780"/>
      <c r="R30" s="772">
        <f t="shared" si="6"/>
        <v>0</v>
      </c>
      <c r="S30" s="781"/>
      <c r="T30" s="778"/>
      <c r="U30" s="782">
        <f t="shared" si="7"/>
        <v>0</v>
      </c>
      <c r="V30" s="208"/>
      <c r="W30" s="223"/>
    </row>
    <row r="31" spans="1:27" x14ac:dyDescent="0.2">
      <c r="A31" s="209"/>
      <c r="B31" s="715" t="s">
        <v>761</v>
      </c>
      <c r="C31" s="834"/>
      <c r="D31" s="775"/>
      <c r="E31" s="772">
        <f t="shared" si="8"/>
        <v>114375</v>
      </c>
      <c r="F31" s="776"/>
      <c r="G31" s="777"/>
      <c r="H31" s="777"/>
      <c r="I31" s="777"/>
      <c r="J31" s="777"/>
      <c r="K31" s="778">
        <v>114375</v>
      </c>
      <c r="L31" s="724">
        <f t="shared" si="5"/>
        <v>114375</v>
      </c>
      <c r="M31" s="776"/>
      <c r="N31" s="779"/>
      <c r="O31" s="779"/>
      <c r="P31" s="779"/>
      <c r="Q31" s="780"/>
      <c r="R31" s="772">
        <f t="shared" si="6"/>
        <v>0</v>
      </c>
      <c r="S31" s="781"/>
      <c r="T31" s="778"/>
      <c r="U31" s="782">
        <f t="shared" si="7"/>
        <v>0</v>
      </c>
      <c r="V31" s="208"/>
      <c r="W31" s="223"/>
    </row>
    <row r="32" spans="1:27" x14ac:dyDescent="0.2">
      <c r="A32" s="209"/>
      <c r="B32" s="715" t="s">
        <v>746</v>
      </c>
      <c r="C32" s="746"/>
      <c r="D32" s="775"/>
      <c r="E32" s="772">
        <f t="shared" si="8"/>
        <v>1395934</v>
      </c>
      <c r="F32" s="776"/>
      <c r="G32" s="777"/>
      <c r="H32" s="777"/>
      <c r="I32" s="777"/>
      <c r="J32" s="777"/>
      <c r="K32" s="778">
        <v>1395934</v>
      </c>
      <c r="L32" s="724">
        <f t="shared" si="5"/>
        <v>1395934</v>
      </c>
      <c r="M32" s="776"/>
      <c r="N32" s="779"/>
      <c r="O32" s="779"/>
      <c r="P32" s="779"/>
      <c r="Q32" s="780"/>
      <c r="R32" s="772">
        <f t="shared" si="6"/>
        <v>0</v>
      </c>
      <c r="S32" s="781"/>
      <c r="T32" s="778"/>
      <c r="U32" s="782">
        <f t="shared" si="7"/>
        <v>0</v>
      </c>
      <c r="V32" s="208"/>
      <c r="W32" s="223"/>
    </row>
    <row r="33" spans="1:33" ht="13.5" customHeight="1" x14ac:dyDescent="0.2">
      <c r="A33" s="209"/>
      <c r="B33" s="715" t="s">
        <v>748</v>
      </c>
      <c r="C33" s="746"/>
      <c r="D33" s="775"/>
      <c r="E33" s="772">
        <f t="shared" si="8"/>
        <v>5074537</v>
      </c>
      <c r="F33" s="776"/>
      <c r="G33" s="777"/>
      <c r="H33" s="777"/>
      <c r="I33" s="777"/>
      <c r="J33" s="777"/>
      <c r="K33" s="778">
        <v>5074537</v>
      </c>
      <c r="L33" s="724">
        <f t="shared" si="5"/>
        <v>5074537</v>
      </c>
      <c r="M33" s="776"/>
      <c r="N33" s="779"/>
      <c r="O33" s="779"/>
      <c r="P33" s="779"/>
      <c r="Q33" s="780"/>
      <c r="R33" s="772">
        <f t="shared" si="6"/>
        <v>0</v>
      </c>
      <c r="S33" s="781"/>
      <c r="T33" s="778"/>
      <c r="U33" s="782">
        <f t="shared" si="7"/>
        <v>0</v>
      </c>
      <c r="V33" s="208"/>
      <c r="W33" s="223"/>
    </row>
    <row r="34" spans="1:33" s="23" customFormat="1" ht="24" x14ac:dyDescent="0.2">
      <c r="A34" s="837"/>
      <c r="B34" s="838" t="s">
        <v>791</v>
      </c>
      <c r="C34" s="1763"/>
      <c r="D34" s="1764"/>
      <c r="E34" s="1765">
        <f t="shared" si="8"/>
        <v>7500000</v>
      </c>
      <c r="F34" s="1766"/>
      <c r="G34" s="1767"/>
      <c r="H34" s="1767"/>
      <c r="I34" s="1767"/>
      <c r="J34" s="1767"/>
      <c r="K34" s="1768">
        <v>4870000</v>
      </c>
      <c r="L34" s="841">
        <f t="shared" si="5"/>
        <v>4870000</v>
      </c>
      <c r="M34" s="1766"/>
      <c r="N34" s="1769"/>
      <c r="O34" s="1769"/>
      <c r="P34" s="1769"/>
      <c r="Q34" s="1770">
        <v>2630000</v>
      </c>
      <c r="R34" s="1765">
        <f t="shared" si="6"/>
        <v>2630000</v>
      </c>
      <c r="S34" s="1771"/>
      <c r="T34" s="1768"/>
      <c r="U34" s="1772">
        <f t="shared" si="7"/>
        <v>0</v>
      </c>
      <c r="V34" s="852"/>
      <c r="W34" s="1773"/>
    </row>
    <row r="35" spans="1:33" x14ac:dyDescent="0.2">
      <c r="A35" s="209"/>
      <c r="B35" s="715" t="s">
        <v>751</v>
      </c>
      <c r="C35" s="746" t="s">
        <v>752</v>
      </c>
      <c r="D35" s="775"/>
      <c r="E35" s="772">
        <f t="shared" si="8"/>
        <v>4843806</v>
      </c>
      <c r="F35" s="776"/>
      <c r="G35" s="777"/>
      <c r="H35" s="777"/>
      <c r="I35" s="777"/>
      <c r="J35" s="777"/>
      <c r="K35" s="778"/>
      <c r="L35" s="724">
        <f t="shared" si="5"/>
        <v>0</v>
      </c>
      <c r="M35" s="776"/>
      <c r="N35" s="779"/>
      <c r="O35" s="779"/>
      <c r="P35" s="779"/>
      <c r="Q35" s="780">
        <v>4843806</v>
      </c>
      <c r="R35" s="772">
        <f t="shared" si="6"/>
        <v>4843806</v>
      </c>
      <c r="S35" s="781"/>
      <c r="T35" s="778"/>
      <c r="U35" s="782">
        <f t="shared" si="7"/>
        <v>0</v>
      </c>
      <c r="V35" s="208"/>
      <c r="W35" s="223"/>
    </row>
    <row r="36" spans="1:33" x14ac:dyDescent="0.2">
      <c r="A36" s="209"/>
      <c r="B36" s="715" t="s">
        <v>750</v>
      </c>
      <c r="C36" s="746"/>
      <c r="D36" s="775"/>
      <c r="E36" s="772">
        <f t="shared" si="8"/>
        <v>0</v>
      </c>
      <c r="F36" s="776"/>
      <c r="G36" s="777"/>
      <c r="H36" s="777"/>
      <c r="I36" s="777"/>
      <c r="J36" s="777"/>
      <c r="K36" s="778"/>
      <c r="L36" s="724">
        <f t="shared" si="5"/>
        <v>0</v>
      </c>
      <c r="M36" s="776">
        <v>7652007</v>
      </c>
      <c r="N36" s="779"/>
      <c r="O36" s="779"/>
      <c r="P36" s="779"/>
      <c r="Q36" s="780">
        <v>-7652007</v>
      </c>
      <c r="R36" s="772">
        <f t="shared" si="6"/>
        <v>0</v>
      </c>
      <c r="S36" s="781"/>
      <c r="T36" s="778"/>
      <c r="U36" s="782">
        <f t="shared" si="7"/>
        <v>0</v>
      </c>
      <c r="V36" s="208"/>
      <c r="W36" s="223"/>
    </row>
    <row r="37" spans="1:33" x14ac:dyDescent="0.2">
      <c r="A37" s="209"/>
      <c r="B37" s="744" t="s">
        <v>743</v>
      </c>
      <c r="C37" s="746"/>
      <c r="D37" s="775"/>
      <c r="E37" s="772">
        <f t="shared" ref="E37:E61" si="9">SUM(L37+R37+U37)</f>
        <v>56360</v>
      </c>
      <c r="F37" s="776"/>
      <c r="G37" s="777"/>
      <c r="H37" s="777">
        <v>56360</v>
      </c>
      <c r="I37" s="777"/>
      <c r="J37" s="777"/>
      <c r="K37" s="778"/>
      <c r="L37" s="724">
        <f t="shared" si="5"/>
        <v>56360</v>
      </c>
      <c r="M37" s="776"/>
      <c r="N37" s="779"/>
      <c r="O37" s="779"/>
      <c r="P37" s="779"/>
      <c r="Q37" s="780"/>
      <c r="R37" s="772">
        <f>SUM(M37:Q37)</f>
        <v>0</v>
      </c>
      <c r="S37" s="781"/>
      <c r="T37" s="778"/>
      <c r="U37" s="782">
        <f>SUM(S37:T37)</f>
        <v>0</v>
      </c>
      <c r="V37" s="208"/>
      <c r="W37" s="208"/>
      <c r="X37" s="359"/>
      <c r="Y37" s="359"/>
      <c r="Z37" s="359"/>
      <c r="AA37" s="10"/>
    </row>
    <row r="38" spans="1:33" x14ac:dyDescent="0.2">
      <c r="A38" s="209"/>
      <c r="B38" s="744" t="s">
        <v>739</v>
      </c>
      <c r="C38" s="211" t="s">
        <v>740</v>
      </c>
      <c r="D38" s="211"/>
      <c r="E38" s="772">
        <f t="shared" si="9"/>
        <v>627750</v>
      </c>
      <c r="F38" s="820">
        <v>543506</v>
      </c>
      <c r="G38" s="820">
        <v>84244</v>
      </c>
      <c r="H38" s="820"/>
      <c r="I38" s="820"/>
      <c r="J38" s="820"/>
      <c r="K38" s="821"/>
      <c r="L38" s="724">
        <f>SUM(F38:K38)</f>
        <v>627750</v>
      </c>
      <c r="M38" s="819"/>
      <c r="N38" s="820"/>
      <c r="O38" s="820"/>
      <c r="P38" s="821"/>
      <c r="Q38" s="822"/>
      <c r="R38" s="772">
        <f>SUM(M38:Q38)</f>
        <v>0</v>
      </c>
      <c r="S38" s="821"/>
      <c r="T38" s="823"/>
      <c r="U38" s="710">
        <f>SUM(R38:T38)</f>
        <v>0</v>
      </c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x14ac:dyDescent="0.2">
      <c r="A39" s="209"/>
      <c r="B39" s="744" t="s">
        <v>741</v>
      </c>
      <c r="C39" s="211"/>
      <c r="D39" s="818"/>
      <c r="E39" s="824">
        <f t="shared" si="9"/>
        <v>2525000</v>
      </c>
      <c r="F39" s="825"/>
      <c r="G39" s="820"/>
      <c r="H39" s="820">
        <v>2525000</v>
      </c>
      <c r="I39" s="820"/>
      <c r="J39" s="820"/>
      <c r="K39" s="826"/>
      <c r="L39" s="724">
        <f>SUM(F39:K39)</f>
        <v>2525000</v>
      </c>
      <c r="M39" s="819"/>
      <c r="N39" s="820"/>
      <c r="O39" s="820"/>
      <c r="P39" s="820"/>
      <c r="Q39" s="826"/>
      <c r="R39" s="772">
        <f>SUM(M39:Q39)</f>
        <v>0</v>
      </c>
      <c r="S39" s="819"/>
      <c r="T39" s="821"/>
      <c r="U39" s="782">
        <f>SUM(S39:T39)</f>
        <v>0</v>
      </c>
      <c r="V39" s="208"/>
      <c r="W39" s="208"/>
      <c r="X39" s="345"/>
      <c r="Y39" s="345"/>
      <c r="Z39" s="345"/>
    </row>
    <row r="40" spans="1:33" x14ac:dyDescent="0.2">
      <c r="A40" s="209"/>
      <c r="B40" s="744" t="s">
        <v>747</v>
      </c>
      <c r="C40" s="211" t="s">
        <v>745</v>
      </c>
      <c r="D40" s="818"/>
      <c r="E40" s="824">
        <f t="shared" si="9"/>
        <v>8000000</v>
      </c>
      <c r="F40" s="825"/>
      <c r="G40" s="820"/>
      <c r="H40" s="820">
        <v>8000000</v>
      </c>
      <c r="I40" s="820"/>
      <c r="J40" s="820"/>
      <c r="K40" s="826"/>
      <c r="L40" s="724">
        <f>SUM(F40:K40)</f>
        <v>8000000</v>
      </c>
      <c r="M40" s="819"/>
      <c r="N40" s="820"/>
      <c r="O40" s="820"/>
      <c r="P40" s="820"/>
      <c r="Q40" s="826"/>
      <c r="R40" s="772">
        <f>SUM(M40:Q40)</f>
        <v>0</v>
      </c>
      <c r="S40" s="819"/>
      <c r="T40" s="821"/>
      <c r="U40" s="782">
        <f>SUM(S40:T40)</f>
        <v>0</v>
      </c>
      <c r="V40" s="208"/>
      <c r="W40" s="208"/>
      <c r="X40" s="345"/>
      <c r="Y40" s="345"/>
      <c r="Z40" s="345"/>
    </row>
    <row r="41" spans="1:33" s="2" customFormat="1" x14ac:dyDescent="0.2">
      <c r="A41" s="209"/>
      <c r="B41" s="869" t="s">
        <v>753</v>
      </c>
      <c r="C41" s="211" t="s">
        <v>754</v>
      </c>
      <c r="D41" s="775"/>
      <c r="E41" s="772">
        <f t="shared" si="9"/>
        <v>1549498</v>
      </c>
      <c r="F41" s="776"/>
      <c r="G41" s="777"/>
      <c r="H41" s="777">
        <v>1549498</v>
      </c>
      <c r="I41" s="777"/>
      <c r="J41" s="777"/>
      <c r="K41" s="778"/>
      <c r="L41" s="724">
        <f t="shared" ref="L41:L61" si="10">SUM(F41:K41)</f>
        <v>1549498</v>
      </c>
      <c r="M41" s="776"/>
      <c r="N41" s="777"/>
      <c r="O41" s="779"/>
      <c r="P41" s="779"/>
      <c r="Q41" s="778"/>
      <c r="R41" s="772">
        <f t="shared" ref="R41:R61" si="11">SUM(M41:Q41)</f>
        <v>0</v>
      </c>
      <c r="S41" s="781"/>
      <c r="T41" s="778"/>
      <c r="U41" s="782">
        <f t="shared" ref="U41:U61" si="12">SUM(S41:T41)</f>
        <v>0</v>
      </c>
      <c r="V41" s="208"/>
      <c r="W41" s="208"/>
      <c r="X41" s="359"/>
      <c r="Y41" s="359"/>
      <c r="Z41" s="359"/>
      <c r="AA41" s="10"/>
    </row>
    <row r="42" spans="1:33" x14ac:dyDescent="0.2">
      <c r="A42" s="209"/>
      <c r="B42" s="807" t="s">
        <v>755</v>
      </c>
      <c r="C42" s="746" t="s">
        <v>742</v>
      </c>
      <c r="D42" s="775"/>
      <c r="E42" s="772">
        <f t="shared" si="9"/>
        <v>870602</v>
      </c>
      <c r="F42" s="776"/>
      <c r="G42" s="777"/>
      <c r="H42" s="777"/>
      <c r="I42" s="777"/>
      <c r="J42" s="777"/>
      <c r="K42" s="778"/>
      <c r="L42" s="724">
        <f t="shared" si="10"/>
        <v>0</v>
      </c>
      <c r="M42" s="776"/>
      <c r="N42" s="777">
        <v>870602</v>
      </c>
      <c r="O42" s="779"/>
      <c r="P42" s="779"/>
      <c r="Q42" s="778"/>
      <c r="R42" s="772">
        <f t="shared" si="11"/>
        <v>870602</v>
      </c>
      <c r="S42" s="781"/>
      <c r="T42" s="778"/>
      <c r="U42" s="782">
        <f t="shared" si="12"/>
        <v>0</v>
      </c>
      <c r="V42" s="208"/>
      <c r="W42" s="208"/>
      <c r="X42" s="359"/>
      <c r="Y42" s="359"/>
      <c r="Z42" s="359"/>
      <c r="AA42" s="10"/>
    </row>
    <row r="43" spans="1:33" x14ac:dyDescent="0.2">
      <c r="A43" s="209"/>
      <c r="B43" s="807" t="s">
        <v>759</v>
      </c>
      <c r="C43" s="746" t="s">
        <v>742</v>
      </c>
      <c r="D43" s="775"/>
      <c r="E43" s="772">
        <f t="shared" si="9"/>
        <v>313000</v>
      </c>
      <c r="F43" s="776"/>
      <c r="G43" s="777"/>
      <c r="H43" s="777"/>
      <c r="I43" s="777"/>
      <c r="J43" s="777"/>
      <c r="K43" s="778"/>
      <c r="L43" s="724">
        <f t="shared" si="10"/>
        <v>0</v>
      </c>
      <c r="M43" s="776">
        <v>313000</v>
      </c>
      <c r="N43" s="777"/>
      <c r="O43" s="779"/>
      <c r="P43" s="779"/>
      <c r="Q43" s="778"/>
      <c r="R43" s="772">
        <f t="shared" si="11"/>
        <v>313000</v>
      </c>
      <c r="S43" s="781"/>
      <c r="T43" s="778"/>
      <c r="U43" s="782">
        <f t="shared" si="12"/>
        <v>0</v>
      </c>
      <c r="V43" s="208"/>
      <c r="W43" s="208"/>
      <c r="X43" s="359"/>
      <c r="Y43" s="359"/>
      <c r="Z43" s="359"/>
      <c r="AA43" s="10"/>
    </row>
    <row r="44" spans="1:33" x14ac:dyDescent="0.2">
      <c r="A44" s="741"/>
      <c r="B44" s="715" t="s">
        <v>758</v>
      </c>
      <c r="C44" s="746" t="s">
        <v>742</v>
      </c>
      <c r="D44" s="775"/>
      <c r="E44" s="772">
        <f t="shared" si="9"/>
        <v>0</v>
      </c>
      <c r="F44" s="776"/>
      <c r="G44" s="777"/>
      <c r="H44" s="777">
        <v>1000000</v>
      </c>
      <c r="I44" s="777"/>
      <c r="J44" s="777"/>
      <c r="K44" s="778"/>
      <c r="L44" s="724">
        <f t="shared" si="10"/>
        <v>1000000</v>
      </c>
      <c r="M44" s="776">
        <v>-1000000</v>
      </c>
      <c r="N44" s="777"/>
      <c r="O44" s="779"/>
      <c r="P44" s="779"/>
      <c r="Q44" s="778"/>
      <c r="R44" s="772">
        <f t="shared" si="11"/>
        <v>-1000000</v>
      </c>
      <c r="S44" s="781"/>
      <c r="T44" s="778"/>
      <c r="U44" s="782">
        <f t="shared" si="12"/>
        <v>0</v>
      </c>
      <c r="V44" s="208"/>
      <c r="W44" s="208"/>
      <c r="X44" s="359"/>
      <c r="Y44" s="359"/>
      <c r="Z44" s="359"/>
      <c r="AA44" s="10"/>
    </row>
    <row r="45" spans="1:33" x14ac:dyDescent="0.2">
      <c r="A45" s="741"/>
      <c r="B45" s="715" t="s">
        <v>766</v>
      </c>
      <c r="C45" s="746" t="s">
        <v>742</v>
      </c>
      <c r="D45" s="775"/>
      <c r="E45" s="772">
        <f t="shared" si="9"/>
        <v>0</v>
      </c>
      <c r="F45" s="776"/>
      <c r="G45" s="777"/>
      <c r="H45" s="777"/>
      <c r="I45" s="777"/>
      <c r="J45" s="777"/>
      <c r="K45" s="778">
        <v>-26000000</v>
      </c>
      <c r="L45" s="724">
        <f t="shared" si="10"/>
        <v>-26000000</v>
      </c>
      <c r="M45" s="776"/>
      <c r="N45" s="777"/>
      <c r="O45" s="779"/>
      <c r="P45" s="779"/>
      <c r="Q45" s="778">
        <v>26000000</v>
      </c>
      <c r="R45" s="772">
        <f t="shared" si="11"/>
        <v>26000000</v>
      </c>
      <c r="S45" s="781"/>
      <c r="T45" s="778"/>
      <c r="U45" s="782">
        <f t="shared" si="12"/>
        <v>0</v>
      </c>
      <c r="V45" s="208"/>
      <c r="W45" s="208"/>
      <c r="X45" s="359"/>
      <c r="Y45" s="359"/>
      <c r="Z45" s="359"/>
      <c r="AA45" s="10"/>
    </row>
    <row r="46" spans="1:33" x14ac:dyDescent="0.2">
      <c r="A46" s="741"/>
      <c r="B46" s="715" t="s">
        <v>782</v>
      </c>
      <c r="C46" s="746" t="s">
        <v>764</v>
      </c>
      <c r="D46" s="775"/>
      <c r="E46" s="772">
        <f t="shared" si="9"/>
        <v>0</v>
      </c>
      <c r="F46" s="776"/>
      <c r="G46" s="777"/>
      <c r="H46" s="777">
        <v>6350000</v>
      </c>
      <c r="I46" s="777"/>
      <c r="J46" s="777"/>
      <c r="K46" s="778">
        <v>-6350000</v>
      </c>
      <c r="L46" s="724">
        <f t="shared" si="10"/>
        <v>0</v>
      </c>
      <c r="M46" s="776"/>
      <c r="N46" s="777"/>
      <c r="O46" s="779"/>
      <c r="P46" s="779"/>
      <c r="Q46" s="778"/>
      <c r="R46" s="772">
        <f t="shared" si="11"/>
        <v>0</v>
      </c>
      <c r="S46" s="781"/>
      <c r="T46" s="778"/>
      <c r="U46" s="782">
        <f t="shared" si="12"/>
        <v>0</v>
      </c>
      <c r="V46" s="208"/>
      <c r="W46" s="208"/>
      <c r="X46" s="359"/>
      <c r="Y46" s="359"/>
      <c r="Z46" s="359"/>
      <c r="AA46" s="10"/>
    </row>
    <row r="47" spans="1:33" x14ac:dyDescent="0.2">
      <c r="A47" s="741"/>
      <c r="B47" s="715" t="s">
        <v>765</v>
      </c>
      <c r="C47" s="746" t="s">
        <v>764</v>
      </c>
      <c r="D47" s="775"/>
      <c r="E47" s="772">
        <f t="shared" si="9"/>
        <v>0</v>
      </c>
      <c r="F47" s="776"/>
      <c r="G47" s="777"/>
      <c r="H47" s="777"/>
      <c r="I47" s="777"/>
      <c r="J47" s="777"/>
      <c r="K47" s="778"/>
      <c r="L47" s="724">
        <f t="shared" si="10"/>
        <v>0</v>
      </c>
      <c r="M47" s="776">
        <v>37000000</v>
      </c>
      <c r="N47" s="777"/>
      <c r="O47" s="779"/>
      <c r="P47" s="779"/>
      <c r="Q47" s="778">
        <v>-37000000</v>
      </c>
      <c r="R47" s="772">
        <f t="shared" si="11"/>
        <v>0</v>
      </c>
      <c r="S47" s="781"/>
      <c r="T47" s="778"/>
      <c r="U47" s="782">
        <f t="shared" si="12"/>
        <v>0</v>
      </c>
      <c r="V47" s="208"/>
      <c r="W47" s="208"/>
      <c r="X47" s="359"/>
      <c r="Y47" s="359"/>
      <c r="Z47" s="359"/>
      <c r="AA47" s="10"/>
    </row>
    <row r="48" spans="1:33" x14ac:dyDescent="0.2">
      <c r="A48" s="741"/>
      <c r="B48" s="715" t="s">
        <v>783</v>
      </c>
      <c r="C48" s="746" t="s">
        <v>764</v>
      </c>
      <c r="D48" s="775"/>
      <c r="E48" s="772">
        <f t="shared" si="9"/>
        <v>0</v>
      </c>
      <c r="F48" s="776"/>
      <c r="G48" s="777"/>
      <c r="H48" s="777"/>
      <c r="I48" s="777"/>
      <c r="J48" s="777"/>
      <c r="K48" s="778">
        <v>-2688182</v>
      </c>
      <c r="L48" s="724">
        <f t="shared" si="10"/>
        <v>-2688182</v>
      </c>
      <c r="M48" s="776"/>
      <c r="N48" s="777"/>
      <c r="O48" s="779"/>
      <c r="P48" s="779"/>
      <c r="Q48" s="778"/>
      <c r="R48" s="772">
        <f t="shared" si="11"/>
        <v>0</v>
      </c>
      <c r="S48" s="781">
        <v>2688182</v>
      </c>
      <c r="T48" s="778"/>
      <c r="U48" s="782">
        <f t="shared" si="12"/>
        <v>2688182</v>
      </c>
      <c r="V48" s="208"/>
      <c r="W48" s="208"/>
      <c r="X48" s="359"/>
      <c r="Y48" s="359"/>
      <c r="Z48" s="359"/>
      <c r="AA48" s="10"/>
    </row>
    <row r="49" spans="1:27" x14ac:dyDescent="0.2">
      <c r="A49" s="741"/>
      <c r="B49" s="715" t="s">
        <v>778</v>
      </c>
      <c r="C49" s="746" t="s">
        <v>764</v>
      </c>
      <c r="D49" s="775"/>
      <c r="E49" s="772">
        <f t="shared" si="9"/>
        <v>2688182</v>
      </c>
      <c r="F49" s="772">
        <v>2688182</v>
      </c>
      <c r="G49" s="777"/>
      <c r="H49" s="777"/>
      <c r="I49" s="777"/>
      <c r="J49" s="777"/>
      <c r="K49" s="778"/>
      <c r="L49" s="724">
        <f t="shared" si="10"/>
        <v>2688182</v>
      </c>
      <c r="M49" s="776"/>
      <c r="N49" s="777"/>
      <c r="O49" s="779"/>
      <c r="P49" s="779"/>
      <c r="Q49" s="778"/>
      <c r="R49" s="772">
        <f t="shared" si="11"/>
        <v>0</v>
      </c>
      <c r="S49" s="781"/>
      <c r="T49" s="778"/>
      <c r="U49" s="782">
        <f t="shared" si="12"/>
        <v>0</v>
      </c>
      <c r="V49" s="208"/>
      <c r="W49" s="208"/>
      <c r="X49" s="359"/>
      <c r="Y49" s="359"/>
      <c r="Z49" s="359"/>
      <c r="AA49" s="10"/>
    </row>
    <row r="50" spans="1:27" x14ac:dyDescent="0.2">
      <c r="A50" s="741"/>
      <c r="B50" s="715" t="s">
        <v>768</v>
      </c>
      <c r="C50" s="746" t="s">
        <v>742</v>
      </c>
      <c r="D50" s="775"/>
      <c r="E50" s="772">
        <f t="shared" si="9"/>
        <v>0</v>
      </c>
      <c r="F50" s="776">
        <v>-1000000</v>
      </c>
      <c r="G50" s="777"/>
      <c r="H50" s="777">
        <v>1000000</v>
      </c>
      <c r="I50" s="777"/>
      <c r="J50" s="777"/>
      <c r="K50" s="778"/>
      <c r="L50" s="724">
        <f t="shared" si="10"/>
        <v>0</v>
      </c>
      <c r="M50" s="776"/>
      <c r="N50" s="777"/>
      <c r="O50" s="779"/>
      <c r="P50" s="779"/>
      <c r="Q50" s="778"/>
      <c r="R50" s="772">
        <f t="shared" si="11"/>
        <v>0</v>
      </c>
      <c r="S50" s="781"/>
      <c r="T50" s="778"/>
      <c r="U50" s="782">
        <f t="shared" si="12"/>
        <v>0</v>
      </c>
      <c r="V50" s="208"/>
      <c r="W50" s="208"/>
      <c r="X50" s="359"/>
      <c r="Y50" s="359"/>
      <c r="Z50" s="359"/>
      <c r="AA50" s="10"/>
    </row>
    <row r="51" spans="1:27" x14ac:dyDescent="0.2">
      <c r="A51" s="741"/>
      <c r="B51" s="715" t="s">
        <v>769</v>
      </c>
      <c r="C51" s="746" t="s">
        <v>742</v>
      </c>
      <c r="D51" s="775"/>
      <c r="E51" s="772">
        <f t="shared" si="9"/>
        <v>0</v>
      </c>
      <c r="F51" s="776"/>
      <c r="G51" s="777">
        <v>-300000</v>
      </c>
      <c r="H51" s="777">
        <v>300000</v>
      </c>
      <c r="I51" s="777"/>
      <c r="J51" s="777"/>
      <c r="K51" s="778"/>
      <c r="L51" s="724">
        <f t="shared" si="10"/>
        <v>0</v>
      </c>
      <c r="M51" s="776"/>
      <c r="N51" s="777"/>
      <c r="O51" s="779"/>
      <c r="P51" s="779"/>
      <c r="Q51" s="778"/>
      <c r="R51" s="772">
        <f t="shared" si="11"/>
        <v>0</v>
      </c>
      <c r="S51" s="781"/>
      <c r="T51" s="778"/>
      <c r="U51" s="782">
        <f t="shared" si="12"/>
        <v>0</v>
      </c>
      <c r="V51" s="208"/>
      <c r="W51" s="208"/>
      <c r="X51" s="359"/>
      <c r="Y51" s="359"/>
      <c r="Z51" s="359"/>
      <c r="AA51" s="10"/>
    </row>
    <row r="52" spans="1:27" x14ac:dyDescent="0.2">
      <c r="A52" s="741"/>
      <c r="B52" s="715" t="s">
        <v>784</v>
      </c>
      <c r="C52" s="746" t="s">
        <v>764</v>
      </c>
      <c r="D52" s="775"/>
      <c r="E52" s="772">
        <f t="shared" si="9"/>
        <v>0</v>
      </c>
      <c r="F52" s="776"/>
      <c r="G52" s="777"/>
      <c r="H52" s="777"/>
      <c r="I52" s="777"/>
      <c r="J52" s="777"/>
      <c r="K52" s="778">
        <v>-6317137</v>
      </c>
      <c r="L52" s="724">
        <f t="shared" si="10"/>
        <v>-6317137</v>
      </c>
      <c r="M52" s="776"/>
      <c r="N52" s="777"/>
      <c r="O52" s="779"/>
      <c r="P52" s="779"/>
      <c r="Q52" s="778"/>
      <c r="R52" s="772">
        <f t="shared" si="11"/>
        <v>0</v>
      </c>
      <c r="S52" s="781">
        <v>6317137</v>
      </c>
      <c r="T52" s="778"/>
      <c r="U52" s="782">
        <f t="shared" si="12"/>
        <v>6317137</v>
      </c>
      <c r="V52" s="208"/>
      <c r="W52" s="208"/>
      <c r="X52" s="359"/>
      <c r="Y52" s="359"/>
      <c r="Z52" s="359"/>
      <c r="AA52" s="10"/>
    </row>
    <row r="53" spans="1:27" x14ac:dyDescent="0.2">
      <c r="A53" s="741"/>
      <c r="B53" s="715" t="s">
        <v>770</v>
      </c>
      <c r="C53" s="746" t="s">
        <v>764</v>
      </c>
      <c r="D53" s="775"/>
      <c r="E53" s="772">
        <f t="shared" si="9"/>
        <v>2795137</v>
      </c>
      <c r="F53" s="776">
        <v>2378840</v>
      </c>
      <c r="G53" s="777">
        <v>416297</v>
      </c>
      <c r="H53" s="777"/>
      <c r="I53" s="777"/>
      <c r="J53" s="777"/>
      <c r="K53" s="778"/>
      <c r="L53" s="724">
        <f t="shared" si="10"/>
        <v>2795137</v>
      </c>
      <c r="M53" s="776"/>
      <c r="N53" s="777"/>
      <c r="O53" s="779"/>
      <c r="P53" s="779"/>
      <c r="Q53" s="778"/>
      <c r="R53" s="772">
        <f t="shared" si="11"/>
        <v>0</v>
      </c>
      <c r="S53" s="781"/>
      <c r="T53" s="778"/>
      <c r="U53" s="782">
        <f t="shared" si="12"/>
        <v>0</v>
      </c>
      <c r="V53" s="208"/>
      <c r="W53" s="208"/>
      <c r="X53" s="359"/>
      <c r="Y53" s="359"/>
      <c r="Z53" s="359"/>
      <c r="AA53" s="10"/>
    </row>
    <row r="54" spans="1:27" x14ac:dyDescent="0.2">
      <c r="A54" s="741"/>
      <c r="B54" s="715" t="s">
        <v>789</v>
      </c>
      <c r="C54" s="746" t="s">
        <v>764</v>
      </c>
      <c r="D54" s="775"/>
      <c r="E54" s="772">
        <f t="shared" si="9"/>
        <v>707000</v>
      </c>
      <c r="F54" s="776">
        <v>575000</v>
      </c>
      <c r="G54" s="777">
        <v>132000</v>
      </c>
      <c r="H54" s="777"/>
      <c r="I54" s="777"/>
      <c r="J54" s="777"/>
      <c r="K54" s="778"/>
      <c r="L54" s="724">
        <f t="shared" si="10"/>
        <v>707000</v>
      </c>
      <c r="M54" s="776"/>
      <c r="N54" s="777"/>
      <c r="O54" s="779"/>
      <c r="P54" s="779"/>
      <c r="Q54" s="778"/>
      <c r="R54" s="772">
        <f t="shared" si="11"/>
        <v>0</v>
      </c>
      <c r="S54" s="781"/>
      <c r="T54" s="778"/>
      <c r="U54" s="782">
        <f t="shared" si="12"/>
        <v>0</v>
      </c>
      <c r="V54" s="208"/>
      <c r="W54" s="208"/>
      <c r="X54" s="359"/>
      <c r="Y54" s="359"/>
      <c r="Z54" s="359"/>
      <c r="AA54" s="10"/>
    </row>
    <row r="55" spans="1:27" x14ac:dyDescent="0.2">
      <c r="A55" s="741"/>
      <c r="B55" s="715" t="s">
        <v>788</v>
      </c>
      <c r="C55" s="746" t="s">
        <v>764</v>
      </c>
      <c r="D55" s="775"/>
      <c r="E55" s="772">
        <f t="shared" si="9"/>
        <v>2700000</v>
      </c>
      <c r="F55" s="776">
        <v>2700000</v>
      </c>
      <c r="G55" s="777"/>
      <c r="H55" s="777"/>
      <c r="I55" s="777"/>
      <c r="J55" s="777"/>
      <c r="K55" s="778"/>
      <c r="L55" s="724">
        <f t="shared" si="10"/>
        <v>2700000</v>
      </c>
      <c r="M55" s="776"/>
      <c r="N55" s="777"/>
      <c r="O55" s="779"/>
      <c r="P55" s="779"/>
      <c r="Q55" s="778"/>
      <c r="R55" s="772">
        <f t="shared" si="11"/>
        <v>0</v>
      </c>
      <c r="S55" s="781"/>
      <c r="T55" s="778"/>
      <c r="U55" s="782">
        <f t="shared" si="12"/>
        <v>0</v>
      </c>
      <c r="V55" s="208"/>
      <c r="W55" s="208"/>
      <c r="X55" s="359"/>
      <c r="Y55" s="359"/>
      <c r="Z55" s="359"/>
      <c r="AA55" s="10"/>
    </row>
    <row r="56" spans="1:27" x14ac:dyDescent="0.2">
      <c r="A56" s="741"/>
      <c r="B56" s="715" t="s">
        <v>787</v>
      </c>
      <c r="C56" s="746" t="s">
        <v>764</v>
      </c>
      <c r="D56" s="775"/>
      <c r="E56" s="772">
        <f t="shared" si="9"/>
        <v>115000</v>
      </c>
      <c r="F56" s="776"/>
      <c r="G56" s="777"/>
      <c r="H56" s="777">
        <v>115000</v>
      </c>
      <c r="I56" s="777"/>
      <c r="J56" s="777"/>
      <c r="K56" s="778"/>
      <c r="L56" s="724">
        <f t="shared" si="10"/>
        <v>115000</v>
      </c>
      <c r="M56" s="776"/>
      <c r="N56" s="777"/>
      <c r="O56" s="779"/>
      <c r="P56" s="779"/>
      <c r="Q56" s="778"/>
      <c r="R56" s="772">
        <f t="shared" si="11"/>
        <v>0</v>
      </c>
      <c r="S56" s="781"/>
      <c r="T56" s="778"/>
      <c r="U56" s="782">
        <f t="shared" si="12"/>
        <v>0</v>
      </c>
      <c r="V56" s="208"/>
      <c r="W56" s="208"/>
      <c r="X56" s="359"/>
      <c r="Y56" s="359"/>
      <c r="Z56" s="359"/>
      <c r="AA56" s="10"/>
    </row>
    <row r="57" spans="1:27" x14ac:dyDescent="0.2">
      <c r="A57" s="741"/>
      <c r="B57" s="715" t="s">
        <v>785</v>
      </c>
      <c r="C57" s="746" t="s">
        <v>764</v>
      </c>
      <c r="D57" s="775"/>
      <c r="E57" s="772">
        <f t="shared" si="9"/>
        <v>0</v>
      </c>
      <c r="F57" s="776"/>
      <c r="G57" s="777"/>
      <c r="H57" s="777"/>
      <c r="I57" s="777"/>
      <c r="J57" s="777"/>
      <c r="K57" s="778">
        <v>-1249630</v>
      </c>
      <c r="L57" s="724">
        <f t="shared" si="10"/>
        <v>-1249630</v>
      </c>
      <c r="M57" s="776"/>
      <c r="N57" s="777"/>
      <c r="O57" s="779"/>
      <c r="P57" s="779"/>
      <c r="Q57" s="778"/>
      <c r="R57" s="772">
        <f t="shared" si="11"/>
        <v>0</v>
      </c>
      <c r="S57" s="781">
        <v>1249630</v>
      </c>
      <c r="T57" s="778"/>
      <c r="U57" s="782">
        <f t="shared" si="12"/>
        <v>1249630</v>
      </c>
      <c r="V57" s="208"/>
      <c r="W57" s="208"/>
      <c r="X57" s="359"/>
      <c r="Y57" s="359"/>
      <c r="Z57" s="359"/>
      <c r="AA57" s="10"/>
    </row>
    <row r="58" spans="1:27" x14ac:dyDescent="0.2">
      <c r="A58" s="741"/>
      <c r="B58" s="715" t="s">
        <v>786</v>
      </c>
      <c r="C58" s="746" t="s">
        <v>764</v>
      </c>
      <c r="D58" s="775"/>
      <c r="E58" s="772">
        <f t="shared" si="9"/>
        <v>1249630</v>
      </c>
      <c r="F58" s="776">
        <v>1249630</v>
      </c>
      <c r="G58" s="777"/>
      <c r="H58" s="777"/>
      <c r="I58" s="777"/>
      <c r="J58" s="777"/>
      <c r="K58" s="778"/>
      <c r="L58" s="724">
        <f t="shared" si="10"/>
        <v>1249630</v>
      </c>
      <c r="M58" s="776"/>
      <c r="N58" s="777"/>
      <c r="O58" s="779"/>
      <c r="P58" s="779"/>
      <c r="Q58" s="778"/>
      <c r="R58" s="772">
        <f t="shared" si="11"/>
        <v>0</v>
      </c>
      <c r="S58" s="781"/>
      <c r="T58" s="778"/>
      <c r="U58" s="782">
        <f t="shared" si="12"/>
        <v>0</v>
      </c>
      <c r="V58" s="208"/>
      <c r="W58" s="208"/>
      <c r="X58" s="359"/>
      <c r="Y58" s="359"/>
      <c r="Z58" s="359"/>
      <c r="AA58" s="10"/>
    </row>
    <row r="59" spans="1:27" x14ac:dyDescent="0.2">
      <c r="A59" s="741"/>
      <c r="B59" s="715" t="s">
        <v>771</v>
      </c>
      <c r="C59" s="746"/>
      <c r="D59" s="775"/>
      <c r="E59" s="772">
        <f t="shared" si="9"/>
        <v>500000</v>
      </c>
      <c r="F59" s="776"/>
      <c r="G59" s="777"/>
      <c r="H59" s="777">
        <v>500000</v>
      </c>
      <c r="I59" s="777"/>
      <c r="J59" s="777"/>
      <c r="K59" s="778"/>
      <c r="L59" s="724">
        <f t="shared" si="10"/>
        <v>500000</v>
      </c>
      <c r="M59" s="776"/>
      <c r="N59" s="777"/>
      <c r="O59" s="779"/>
      <c r="P59" s="779"/>
      <c r="Q59" s="778"/>
      <c r="R59" s="772">
        <f t="shared" si="11"/>
        <v>0</v>
      </c>
      <c r="S59" s="781"/>
      <c r="T59" s="778"/>
      <c r="U59" s="782">
        <f t="shared" si="12"/>
        <v>0</v>
      </c>
      <c r="V59" s="208"/>
      <c r="W59" s="208"/>
      <c r="X59" s="359"/>
      <c r="Y59" s="359"/>
      <c r="Z59" s="359"/>
      <c r="AA59" s="10"/>
    </row>
    <row r="60" spans="1:27" ht="12.75" customHeight="1" x14ac:dyDescent="0.2">
      <c r="A60" s="741"/>
      <c r="B60" s="715" t="s">
        <v>772</v>
      </c>
      <c r="C60" s="746"/>
      <c r="D60" s="775"/>
      <c r="E60" s="772">
        <f t="shared" si="9"/>
        <v>400000</v>
      </c>
      <c r="F60" s="776"/>
      <c r="G60" s="777"/>
      <c r="H60" s="777">
        <v>400000</v>
      </c>
      <c r="I60" s="777"/>
      <c r="J60" s="777"/>
      <c r="K60" s="778"/>
      <c r="L60" s="724">
        <f t="shared" si="10"/>
        <v>400000</v>
      </c>
      <c r="M60" s="776"/>
      <c r="N60" s="777"/>
      <c r="O60" s="779"/>
      <c r="P60" s="779"/>
      <c r="Q60" s="778"/>
      <c r="R60" s="772">
        <f t="shared" si="11"/>
        <v>0</v>
      </c>
      <c r="S60" s="781"/>
      <c r="T60" s="778"/>
      <c r="U60" s="782">
        <f t="shared" si="12"/>
        <v>0</v>
      </c>
      <c r="V60" s="208"/>
      <c r="W60" s="208"/>
      <c r="X60" s="359"/>
      <c r="Y60" s="359"/>
      <c r="Z60" s="359"/>
      <c r="AA60" s="10"/>
    </row>
    <row r="61" spans="1:27" ht="13.5" thickBot="1" x14ac:dyDescent="0.25">
      <c r="A61" s="741"/>
      <c r="B61" s="715" t="s">
        <v>790</v>
      </c>
      <c r="C61" s="746"/>
      <c r="D61" s="775"/>
      <c r="E61" s="772">
        <f t="shared" si="9"/>
        <v>1500000</v>
      </c>
      <c r="F61" s="776">
        <v>308600</v>
      </c>
      <c r="G61" s="777"/>
      <c r="H61" s="777">
        <v>1191400</v>
      </c>
      <c r="I61" s="777"/>
      <c r="J61" s="777"/>
      <c r="K61" s="778"/>
      <c r="L61" s="724">
        <f t="shared" si="10"/>
        <v>1500000</v>
      </c>
      <c r="M61" s="776"/>
      <c r="N61" s="777"/>
      <c r="O61" s="779"/>
      <c r="P61" s="779"/>
      <c r="Q61" s="778"/>
      <c r="R61" s="772">
        <f t="shared" si="11"/>
        <v>0</v>
      </c>
      <c r="S61" s="781"/>
      <c r="T61" s="778"/>
      <c r="U61" s="782">
        <f t="shared" si="12"/>
        <v>0</v>
      </c>
      <c r="V61" s="208"/>
      <c r="W61" s="208"/>
      <c r="X61" s="359"/>
      <c r="Y61" s="359"/>
      <c r="Z61" s="359"/>
      <c r="AA61" s="10"/>
    </row>
    <row r="62" spans="1:27" ht="13.5" thickBot="1" x14ac:dyDescent="0.25">
      <c r="A62" s="209"/>
      <c r="B62" s="747" t="s">
        <v>669</v>
      </c>
      <c r="C62" s="748" t="s">
        <v>726</v>
      </c>
      <c r="D62" s="749">
        <v>44469</v>
      </c>
      <c r="E62" s="750">
        <f t="shared" ref="E62:U62" si="13">SUM(E23:E61)</f>
        <v>1853784034</v>
      </c>
      <c r="F62" s="783">
        <f t="shared" si="13"/>
        <v>448907459</v>
      </c>
      <c r="G62" s="810">
        <f t="shared" si="13"/>
        <v>74087527</v>
      </c>
      <c r="H62" s="810">
        <f t="shared" si="13"/>
        <v>342047870</v>
      </c>
      <c r="I62" s="810">
        <f t="shared" si="13"/>
        <v>8770000</v>
      </c>
      <c r="J62" s="810">
        <f t="shared" si="13"/>
        <v>104191871</v>
      </c>
      <c r="K62" s="809">
        <f t="shared" si="13"/>
        <v>15478120</v>
      </c>
      <c r="L62" s="783">
        <f t="shared" si="13"/>
        <v>993482847</v>
      </c>
      <c r="M62" s="783">
        <f t="shared" si="13"/>
        <v>249954437</v>
      </c>
      <c r="N62" s="810">
        <f t="shared" si="13"/>
        <v>58363402</v>
      </c>
      <c r="O62" s="810">
        <f t="shared" si="13"/>
        <v>10118900</v>
      </c>
      <c r="P62" s="810">
        <f t="shared" si="13"/>
        <v>0</v>
      </c>
      <c r="Q62" s="809">
        <f t="shared" si="13"/>
        <v>14498041</v>
      </c>
      <c r="R62" s="783">
        <f t="shared" si="13"/>
        <v>332934780</v>
      </c>
      <c r="S62" s="783">
        <f t="shared" si="13"/>
        <v>509867304</v>
      </c>
      <c r="T62" s="810">
        <f t="shared" si="13"/>
        <v>17499103</v>
      </c>
      <c r="U62" s="750">
        <f t="shared" si="13"/>
        <v>527366407</v>
      </c>
      <c r="V62" s="208"/>
      <c r="W62" s="223"/>
    </row>
    <row r="63" spans="1:27" x14ac:dyDescent="0.2">
      <c r="A63" s="209"/>
      <c r="B63" s="709" t="s">
        <v>727</v>
      </c>
      <c r="C63" s="880"/>
      <c r="D63" s="768"/>
      <c r="E63" s="772">
        <f>SUM(L63+R63+U63)</f>
        <v>54496222</v>
      </c>
      <c r="F63" s="894"/>
      <c r="G63" s="895"/>
      <c r="H63" s="895"/>
      <c r="I63" s="895"/>
      <c r="J63" s="895"/>
      <c r="K63" s="895">
        <v>54496222</v>
      </c>
      <c r="L63" s="770">
        <f t="shared" ref="L63:L76" si="14">SUM(F63:K63)</f>
        <v>54496222</v>
      </c>
      <c r="M63" s="897"/>
      <c r="N63" s="895"/>
      <c r="O63" s="895"/>
      <c r="P63" s="895"/>
      <c r="Q63" s="895"/>
      <c r="R63" s="769">
        <f t="shared" ref="R63:R75" si="15">SUM(M63:Q63)</f>
        <v>0</v>
      </c>
      <c r="S63" s="884"/>
      <c r="T63" s="883"/>
      <c r="U63" s="774">
        <f t="shared" ref="U63:U75" si="16">SUM(S63:T63)</f>
        <v>0</v>
      </c>
      <c r="V63" s="208"/>
      <c r="W63" s="223"/>
    </row>
    <row r="64" spans="1:27" x14ac:dyDescent="0.2">
      <c r="A64" s="209"/>
      <c r="B64" s="744" t="s">
        <v>743</v>
      </c>
      <c r="C64" s="832"/>
      <c r="D64" s="881"/>
      <c r="E64" s="772">
        <f>SUM(L64+R64+U64)</f>
        <v>952368</v>
      </c>
      <c r="F64" s="896"/>
      <c r="G64" s="821"/>
      <c r="H64" s="821">
        <v>952368</v>
      </c>
      <c r="I64" s="821"/>
      <c r="J64" s="821"/>
      <c r="K64" s="821"/>
      <c r="L64" s="710">
        <f t="shared" si="14"/>
        <v>952368</v>
      </c>
      <c r="M64" s="825"/>
      <c r="N64" s="821"/>
      <c r="O64" s="821"/>
      <c r="P64" s="821"/>
      <c r="Q64" s="821"/>
      <c r="R64" s="824">
        <f t="shared" si="15"/>
        <v>0</v>
      </c>
      <c r="S64" s="887"/>
      <c r="T64" s="886"/>
      <c r="U64" s="888">
        <f t="shared" si="16"/>
        <v>0</v>
      </c>
      <c r="V64" s="208"/>
      <c r="W64" s="223"/>
    </row>
    <row r="65" spans="1:33" x14ac:dyDescent="0.2">
      <c r="A65" s="209"/>
      <c r="B65" s="715" t="s">
        <v>827</v>
      </c>
      <c r="C65" s="814"/>
      <c r="D65" s="775"/>
      <c r="E65" s="772">
        <f>SUM(L65+R65+U65)</f>
        <v>146640000</v>
      </c>
      <c r="F65" s="776"/>
      <c r="G65" s="777"/>
      <c r="H65" s="777"/>
      <c r="I65" s="777"/>
      <c r="J65" s="777"/>
      <c r="K65" s="778"/>
      <c r="L65" s="724">
        <f t="shared" si="14"/>
        <v>0</v>
      </c>
      <c r="M65" s="776">
        <v>146640000</v>
      </c>
      <c r="N65" s="777"/>
      <c r="O65" s="777"/>
      <c r="P65" s="777"/>
      <c r="Q65" s="778"/>
      <c r="R65" s="772">
        <f t="shared" si="15"/>
        <v>146640000</v>
      </c>
      <c r="S65" s="781"/>
      <c r="T65" s="778"/>
      <c r="U65" s="782">
        <f t="shared" si="16"/>
        <v>0</v>
      </c>
      <c r="V65" s="208"/>
      <c r="W65" s="223"/>
    </row>
    <row r="66" spans="1:33" x14ac:dyDescent="0.2">
      <c r="A66" s="209"/>
      <c r="B66" s="715" t="s">
        <v>828</v>
      </c>
      <c r="C66" s="814"/>
      <c r="D66" s="775"/>
      <c r="E66" s="772">
        <f t="shared" ref="E66:E78" si="17">SUM(L66+R66+U66)</f>
        <v>41100000</v>
      </c>
      <c r="F66" s="776"/>
      <c r="G66" s="777"/>
      <c r="H66" s="777"/>
      <c r="I66" s="777"/>
      <c r="J66" s="777"/>
      <c r="K66" s="778"/>
      <c r="L66" s="724">
        <f t="shared" si="14"/>
        <v>0</v>
      </c>
      <c r="M66" s="776">
        <v>41100000</v>
      </c>
      <c r="N66" s="777"/>
      <c r="O66" s="777"/>
      <c r="P66" s="777"/>
      <c r="Q66" s="778"/>
      <c r="R66" s="772">
        <f t="shared" si="15"/>
        <v>41100000</v>
      </c>
      <c r="S66" s="781"/>
      <c r="T66" s="778"/>
      <c r="U66" s="782">
        <f t="shared" si="16"/>
        <v>0</v>
      </c>
      <c r="V66" s="208"/>
      <c r="W66" s="223"/>
    </row>
    <row r="67" spans="1:33" x14ac:dyDescent="0.2">
      <c r="A67" s="209"/>
      <c r="B67" s="715" t="s">
        <v>829</v>
      </c>
      <c r="C67" s="814"/>
      <c r="D67" s="775"/>
      <c r="E67" s="772">
        <f t="shared" si="17"/>
        <v>0</v>
      </c>
      <c r="F67" s="776"/>
      <c r="G67" s="777"/>
      <c r="H67" s="777">
        <v>17000000</v>
      </c>
      <c r="I67" s="777"/>
      <c r="J67" s="777"/>
      <c r="K67" s="778"/>
      <c r="L67" s="724">
        <f t="shared" si="14"/>
        <v>17000000</v>
      </c>
      <c r="M67" s="776">
        <v>-17000000</v>
      </c>
      <c r="N67" s="777"/>
      <c r="O67" s="777"/>
      <c r="P67" s="777"/>
      <c r="Q67" s="778"/>
      <c r="R67" s="772">
        <f t="shared" si="15"/>
        <v>-17000000</v>
      </c>
      <c r="S67" s="781"/>
      <c r="T67" s="778"/>
      <c r="U67" s="782">
        <f t="shared" si="16"/>
        <v>0</v>
      </c>
      <c r="V67" s="208"/>
      <c r="W67" s="223"/>
    </row>
    <row r="68" spans="1:33" x14ac:dyDescent="0.2">
      <c r="A68" s="209"/>
      <c r="B68" s="899" t="s">
        <v>830</v>
      </c>
      <c r="C68" s="814"/>
      <c r="D68" s="775"/>
      <c r="E68" s="772">
        <f t="shared" si="17"/>
        <v>12000000</v>
      </c>
      <c r="F68" s="776"/>
      <c r="G68" s="777"/>
      <c r="H68" s="777"/>
      <c r="I68" s="777"/>
      <c r="J68" s="777"/>
      <c r="K68" s="778"/>
      <c r="L68" s="724">
        <f t="shared" si="14"/>
        <v>0</v>
      </c>
      <c r="M68" s="776">
        <v>12000000</v>
      </c>
      <c r="N68" s="777"/>
      <c r="O68" s="777"/>
      <c r="P68" s="777"/>
      <c r="Q68" s="778"/>
      <c r="R68" s="772">
        <f t="shared" si="15"/>
        <v>12000000</v>
      </c>
      <c r="S68" s="781"/>
      <c r="T68" s="778"/>
      <c r="U68" s="782">
        <f t="shared" si="16"/>
        <v>0</v>
      </c>
      <c r="V68" s="208"/>
      <c r="W68" s="223"/>
    </row>
    <row r="69" spans="1:33" x14ac:dyDescent="0.2">
      <c r="A69" s="209"/>
      <c r="B69" s="899" t="s">
        <v>831</v>
      </c>
      <c r="C69" s="814"/>
      <c r="D69" s="775"/>
      <c r="E69" s="772">
        <f t="shared" si="17"/>
        <v>5000000</v>
      </c>
      <c r="F69" s="776"/>
      <c r="G69" s="777"/>
      <c r="H69" s="777">
        <v>5000000</v>
      </c>
      <c r="I69" s="777"/>
      <c r="J69" s="777"/>
      <c r="K69" s="778"/>
      <c r="L69" s="724">
        <f t="shared" si="14"/>
        <v>5000000</v>
      </c>
      <c r="M69" s="776"/>
      <c r="N69" s="777"/>
      <c r="O69" s="777"/>
      <c r="P69" s="777"/>
      <c r="Q69" s="778"/>
      <c r="R69" s="772">
        <f t="shared" si="15"/>
        <v>0</v>
      </c>
      <c r="S69" s="781"/>
      <c r="T69" s="778"/>
      <c r="U69" s="782">
        <f t="shared" si="16"/>
        <v>0</v>
      </c>
      <c r="V69" s="208"/>
      <c r="W69" s="223"/>
    </row>
    <row r="70" spans="1:33" x14ac:dyDescent="0.2">
      <c r="A70" s="209"/>
      <c r="B70" s="715" t="s">
        <v>832</v>
      </c>
      <c r="C70" s="834"/>
      <c r="D70" s="775"/>
      <c r="E70" s="772">
        <f t="shared" si="17"/>
        <v>300000</v>
      </c>
      <c r="F70" s="776"/>
      <c r="G70" s="777"/>
      <c r="H70" s="777">
        <v>300000</v>
      </c>
      <c r="I70" s="777"/>
      <c r="J70" s="777"/>
      <c r="K70" s="778"/>
      <c r="L70" s="724">
        <f t="shared" si="14"/>
        <v>300000</v>
      </c>
      <c r="M70" s="776"/>
      <c r="N70" s="777"/>
      <c r="O70" s="777"/>
      <c r="P70" s="777"/>
      <c r="Q70" s="778"/>
      <c r="R70" s="772">
        <f t="shared" si="15"/>
        <v>0</v>
      </c>
      <c r="S70" s="781"/>
      <c r="T70" s="778"/>
      <c r="U70" s="782">
        <f t="shared" si="16"/>
        <v>0</v>
      </c>
      <c r="V70" s="208"/>
      <c r="W70" s="223"/>
    </row>
    <row r="71" spans="1:33" x14ac:dyDescent="0.2">
      <c r="A71" s="209"/>
      <c r="B71" s="715" t="s">
        <v>833</v>
      </c>
      <c r="C71" s="746"/>
      <c r="D71" s="775"/>
      <c r="E71" s="772">
        <f t="shared" si="17"/>
        <v>0</v>
      </c>
      <c r="F71" s="776">
        <v>6389902</v>
      </c>
      <c r="G71" s="777"/>
      <c r="H71" s="777"/>
      <c r="I71" s="777"/>
      <c r="J71" s="777"/>
      <c r="K71" s="778">
        <v>-6389902</v>
      </c>
      <c r="L71" s="724">
        <f t="shared" si="14"/>
        <v>0</v>
      </c>
      <c r="M71" s="776"/>
      <c r="N71" s="777"/>
      <c r="O71" s="777"/>
      <c r="P71" s="777"/>
      <c r="Q71" s="778"/>
      <c r="R71" s="772">
        <f t="shared" si="15"/>
        <v>0</v>
      </c>
      <c r="S71" s="781"/>
      <c r="T71" s="778"/>
      <c r="U71" s="782">
        <f t="shared" si="16"/>
        <v>0</v>
      </c>
      <c r="V71" s="208"/>
      <c r="W71" s="223"/>
    </row>
    <row r="72" spans="1:33" ht="13.5" customHeight="1" x14ac:dyDescent="0.2">
      <c r="A72" s="209"/>
      <c r="B72" s="715" t="s">
        <v>834</v>
      </c>
      <c r="C72" s="746"/>
      <c r="D72" s="775"/>
      <c r="E72" s="772">
        <f t="shared" si="17"/>
        <v>0</v>
      </c>
      <c r="F72" s="776"/>
      <c r="G72" s="777">
        <v>495217</v>
      </c>
      <c r="H72" s="777"/>
      <c r="I72" s="777"/>
      <c r="J72" s="777"/>
      <c r="K72" s="778">
        <v>-495217</v>
      </c>
      <c r="L72" s="724">
        <f t="shared" si="14"/>
        <v>0</v>
      </c>
      <c r="M72" s="776"/>
      <c r="N72" s="777"/>
      <c r="O72" s="777"/>
      <c r="P72" s="777"/>
      <c r="Q72" s="778"/>
      <c r="R72" s="772">
        <f t="shared" si="15"/>
        <v>0</v>
      </c>
      <c r="S72" s="781"/>
      <c r="T72" s="778"/>
      <c r="U72" s="782">
        <f t="shared" si="16"/>
        <v>0</v>
      </c>
      <c r="V72" s="208"/>
      <c r="W72" s="223"/>
    </row>
    <row r="73" spans="1:33" x14ac:dyDescent="0.2">
      <c r="A73" s="209"/>
      <c r="B73" s="715" t="s">
        <v>835</v>
      </c>
      <c r="C73" s="746"/>
      <c r="D73" s="775"/>
      <c r="E73" s="772">
        <f t="shared" si="17"/>
        <v>0</v>
      </c>
      <c r="F73" s="776">
        <v>1379256</v>
      </c>
      <c r="G73" s="777"/>
      <c r="H73" s="777"/>
      <c r="I73" s="777"/>
      <c r="J73" s="777"/>
      <c r="K73" s="778">
        <v>-1379256</v>
      </c>
      <c r="L73" s="724">
        <f t="shared" si="14"/>
        <v>0</v>
      </c>
      <c r="M73" s="776"/>
      <c r="N73" s="777"/>
      <c r="O73" s="777"/>
      <c r="P73" s="777"/>
      <c r="Q73" s="778"/>
      <c r="R73" s="772">
        <f t="shared" si="15"/>
        <v>0</v>
      </c>
      <c r="S73" s="781"/>
      <c r="T73" s="778"/>
      <c r="U73" s="782">
        <f t="shared" si="16"/>
        <v>0</v>
      </c>
      <c r="V73" s="208"/>
      <c r="W73" s="223"/>
    </row>
    <row r="74" spans="1:33" x14ac:dyDescent="0.2">
      <c r="A74" s="209"/>
      <c r="B74" s="715" t="s">
        <v>836</v>
      </c>
      <c r="C74" s="746"/>
      <c r="D74" s="775"/>
      <c r="E74" s="772">
        <f t="shared" si="17"/>
        <v>0</v>
      </c>
      <c r="F74" s="776"/>
      <c r="G74" s="777">
        <v>213785</v>
      </c>
      <c r="H74" s="777"/>
      <c r="I74" s="777"/>
      <c r="J74" s="777"/>
      <c r="K74" s="778">
        <v>-213785</v>
      </c>
      <c r="L74" s="724">
        <f t="shared" si="14"/>
        <v>0</v>
      </c>
      <c r="M74" s="776"/>
      <c r="N74" s="777"/>
      <c r="O74" s="777"/>
      <c r="P74" s="777"/>
      <c r="Q74" s="778"/>
      <c r="R74" s="772">
        <f t="shared" si="15"/>
        <v>0</v>
      </c>
      <c r="S74" s="781"/>
      <c r="T74" s="778"/>
      <c r="U74" s="782">
        <f t="shared" si="16"/>
        <v>0</v>
      </c>
      <c r="V74" s="208"/>
      <c r="W74" s="223"/>
    </row>
    <row r="75" spans="1:33" x14ac:dyDescent="0.2">
      <c r="A75" s="209"/>
      <c r="B75" s="715" t="s">
        <v>847</v>
      </c>
      <c r="C75" s="746" t="s">
        <v>764</v>
      </c>
      <c r="D75" s="775"/>
      <c r="E75" s="772">
        <f t="shared" si="17"/>
        <v>0</v>
      </c>
      <c r="F75" s="776"/>
      <c r="G75" s="777"/>
      <c r="H75" s="777"/>
      <c r="I75" s="777"/>
      <c r="J75" s="777"/>
      <c r="K75" s="778">
        <v>-2667389</v>
      </c>
      <c r="L75" s="724">
        <f t="shared" si="14"/>
        <v>-2667389</v>
      </c>
      <c r="M75" s="776"/>
      <c r="N75" s="777"/>
      <c r="O75" s="777"/>
      <c r="P75" s="777"/>
      <c r="Q75" s="778"/>
      <c r="R75" s="772">
        <f t="shared" si="15"/>
        <v>0</v>
      </c>
      <c r="S75" s="781">
        <v>2667389</v>
      </c>
      <c r="T75" s="778"/>
      <c r="U75" s="782">
        <f t="shared" si="16"/>
        <v>2667389</v>
      </c>
      <c r="V75" s="208"/>
      <c r="W75" s="223"/>
    </row>
    <row r="76" spans="1:33" x14ac:dyDescent="0.2">
      <c r="A76" s="209"/>
      <c r="B76" s="715" t="s">
        <v>770</v>
      </c>
      <c r="C76" s="746" t="s">
        <v>764</v>
      </c>
      <c r="D76" s="775"/>
      <c r="E76" s="772">
        <f t="shared" si="17"/>
        <v>2667389</v>
      </c>
      <c r="F76" s="776">
        <v>2128521</v>
      </c>
      <c r="G76" s="777">
        <v>338868</v>
      </c>
      <c r="H76" s="777">
        <v>200000</v>
      </c>
      <c r="I76" s="777"/>
      <c r="J76" s="777"/>
      <c r="K76" s="778"/>
      <c r="L76" s="724">
        <f t="shared" si="14"/>
        <v>2667389</v>
      </c>
      <c r="M76" s="776"/>
      <c r="N76" s="777"/>
      <c r="O76" s="777"/>
      <c r="P76" s="777"/>
      <c r="Q76" s="778"/>
      <c r="R76" s="772">
        <f>SUM(M76:Q76)</f>
        <v>0</v>
      </c>
      <c r="S76" s="781"/>
      <c r="T76" s="778"/>
      <c r="U76" s="782">
        <f>SUM(S76:T76)</f>
        <v>0</v>
      </c>
      <c r="V76" s="208"/>
      <c r="W76" s="208"/>
      <c r="X76" s="359"/>
      <c r="Y76" s="359"/>
      <c r="Z76" s="359"/>
      <c r="AA76" s="10"/>
    </row>
    <row r="77" spans="1:33" x14ac:dyDescent="0.2">
      <c r="A77" s="209"/>
      <c r="B77" s="715" t="s">
        <v>837</v>
      </c>
      <c r="C77" s="211"/>
      <c r="D77" s="900"/>
      <c r="E77" s="772">
        <f t="shared" si="17"/>
        <v>0</v>
      </c>
      <c r="F77" s="820">
        <v>-1000000</v>
      </c>
      <c r="G77" s="820"/>
      <c r="H77" s="820">
        <v>1000000</v>
      </c>
      <c r="I77" s="820"/>
      <c r="J77" s="820"/>
      <c r="K77" s="821"/>
      <c r="L77" s="724">
        <f>SUM(F77:K77)</f>
        <v>0</v>
      </c>
      <c r="M77" s="819"/>
      <c r="N77" s="820"/>
      <c r="O77" s="820"/>
      <c r="P77" s="821"/>
      <c r="Q77" s="822"/>
      <c r="R77" s="772">
        <f>SUM(M77:Q77)</f>
        <v>0</v>
      </c>
      <c r="S77" s="821"/>
      <c r="T77" s="823"/>
      <c r="U77" s="710">
        <f>SUM(R77:T77)</f>
        <v>0</v>
      </c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</row>
    <row r="78" spans="1:33" ht="13.5" thickBot="1" x14ac:dyDescent="0.25">
      <c r="A78" s="209"/>
      <c r="B78" s="903"/>
      <c r="C78" s="212"/>
      <c r="D78" s="812"/>
      <c r="E78" s="824">
        <f t="shared" si="17"/>
        <v>0</v>
      </c>
      <c r="F78" s="825"/>
      <c r="G78" s="820"/>
      <c r="H78" s="820"/>
      <c r="I78" s="820"/>
      <c r="J78" s="820"/>
      <c r="K78" s="826"/>
      <c r="L78" s="724">
        <f>SUM(F78:K78)</f>
        <v>0</v>
      </c>
      <c r="M78" s="819"/>
      <c r="N78" s="820"/>
      <c r="O78" s="820"/>
      <c r="P78" s="820"/>
      <c r="Q78" s="826"/>
      <c r="R78" s="772">
        <f>SUM(M78:Q78)</f>
        <v>0</v>
      </c>
      <c r="S78" s="819"/>
      <c r="T78" s="821"/>
      <c r="U78" s="782">
        <f>SUM(S78:T78)</f>
        <v>0</v>
      </c>
      <c r="V78" s="208"/>
      <c r="W78" s="208"/>
      <c r="X78" s="345"/>
      <c r="Y78" s="345"/>
      <c r="Z78" s="345"/>
    </row>
    <row r="79" spans="1:33" ht="13.5" thickBot="1" x14ac:dyDescent="0.25">
      <c r="A79" s="209"/>
      <c r="B79" s="747" t="s">
        <v>669</v>
      </c>
      <c r="C79" s="748" t="s">
        <v>822</v>
      </c>
      <c r="D79" s="749">
        <v>44530</v>
      </c>
      <c r="E79" s="750">
        <f t="shared" ref="E79:U79" si="18">SUM(E62:E78)</f>
        <v>2116940013</v>
      </c>
      <c r="F79" s="783">
        <f t="shared" si="18"/>
        <v>457805138</v>
      </c>
      <c r="G79" s="810">
        <f t="shared" si="18"/>
        <v>75135397</v>
      </c>
      <c r="H79" s="810">
        <f t="shared" si="18"/>
        <v>366500238</v>
      </c>
      <c r="I79" s="810">
        <f t="shared" si="18"/>
        <v>8770000</v>
      </c>
      <c r="J79" s="810">
        <f t="shared" si="18"/>
        <v>104191871</v>
      </c>
      <c r="K79" s="809">
        <f t="shared" si="18"/>
        <v>58828793</v>
      </c>
      <c r="L79" s="783">
        <f t="shared" si="18"/>
        <v>1071231437</v>
      </c>
      <c r="M79" s="783">
        <f t="shared" si="18"/>
        <v>432694437</v>
      </c>
      <c r="N79" s="810">
        <f t="shared" si="18"/>
        <v>58363402</v>
      </c>
      <c r="O79" s="810">
        <f t="shared" si="18"/>
        <v>10118900</v>
      </c>
      <c r="P79" s="810">
        <f t="shared" si="18"/>
        <v>0</v>
      </c>
      <c r="Q79" s="809">
        <f t="shared" si="18"/>
        <v>14498041</v>
      </c>
      <c r="R79" s="783">
        <f t="shared" si="18"/>
        <v>515674780</v>
      </c>
      <c r="S79" s="783">
        <f t="shared" si="18"/>
        <v>512534693</v>
      </c>
      <c r="T79" s="810">
        <f t="shared" si="18"/>
        <v>17499103</v>
      </c>
      <c r="U79" s="750">
        <f t="shared" si="18"/>
        <v>530033796</v>
      </c>
      <c r="V79" s="208"/>
      <c r="W79" s="223"/>
    </row>
    <row r="80" spans="1:33" x14ac:dyDescent="0.2">
      <c r="A80" s="923"/>
      <c r="B80" s="709" t="s">
        <v>857</v>
      </c>
      <c r="C80" s="814"/>
      <c r="D80" s="775"/>
      <c r="E80" s="772">
        <f t="shared" ref="E80:E96" si="19">SUM(L80+R80+U80)</f>
        <v>2241107</v>
      </c>
      <c r="F80" s="776"/>
      <c r="G80" s="777"/>
      <c r="H80" s="777">
        <v>2241107</v>
      </c>
      <c r="I80" s="777"/>
      <c r="J80" s="777"/>
      <c r="K80" s="778"/>
      <c r="L80" s="724">
        <f t="shared" ref="L80:L89" si="20">SUM(F80:K80)</f>
        <v>2241107</v>
      </c>
      <c r="M80" s="776"/>
      <c r="N80" s="777"/>
      <c r="O80" s="777"/>
      <c r="P80" s="777"/>
      <c r="Q80" s="778"/>
      <c r="R80" s="772">
        <f t="shared" ref="R80:R88" si="21">SUM(M80:Q80)</f>
        <v>0</v>
      </c>
      <c r="S80" s="781"/>
      <c r="T80" s="778"/>
      <c r="U80" s="782">
        <f t="shared" ref="U80:U88" si="22">SUM(S80:T80)</f>
        <v>0</v>
      </c>
      <c r="V80" s="208"/>
      <c r="W80" s="223"/>
    </row>
    <row r="81" spans="1:33" x14ac:dyDescent="0.2">
      <c r="A81" s="923"/>
      <c r="B81" s="715" t="s">
        <v>858</v>
      </c>
      <c r="C81" s="814"/>
      <c r="D81" s="775"/>
      <c r="E81" s="772">
        <f t="shared" si="19"/>
        <v>7220352</v>
      </c>
      <c r="F81" s="776"/>
      <c r="G81" s="777"/>
      <c r="H81" s="777">
        <v>7220352</v>
      </c>
      <c r="I81" s="777"/>
      <c r="J81" s="777"/>
      <c r="K81" s="778"/>
      <c r="L81" s="724">
        <f t="shared" si="20"/>
        <v>7220352</v>
      </c>
      <c r="M81" s="776"/>
      <c r="N81" s="777"/>
      <c r="O81" s="777"/>
      <c r="P81" s="777"/>
      <c r="Q81" s="778"/>
      <c r="R81" s="772">
        <f t="shared" si="21"/>
        <v>0</v>
      </c>
      <c r="S81" s="781"/>
      <c r="T81" s="778"/>
      <c r="U81" s="782">
        <f t="shared" si="22"/>
        <v>0</v>
      </c>
      <c r="V81" s="208"/>
      <c r="W81" s="223"/>
    </row>
    <row r="82" spans="1:33" x14ac:dyDescent="0.2">
      <c r="A82" s="923"/>
      <c r="B82" s="715" t="s">
        <v>859</v>
      </c>
      <c r="C82" s="814"/>
      <c r="D82" s="775"/>
      <c r="E82" s="772">
        <f t="shared" si="19"/>
        <v>8915896</v>
      </c>
      <c r="F82" s="776"/>
      <c r="G82" s="777"/>
      <c r="H82" s="777"/>
      <c r="I82" s="777"/>
      <c r="J82" s="777"/>
      <c r="K82" s="778"/>
      <c r="L82" s="724">
        <f t="shared" si="20"/>
        <v>0</v>
      </c>
      <c r="M82" s="776">
        <v>8915896</v>
      </c>
      <c r="N82" s="777"/>
      <c r="O82" s="777"/>
      <c r="P82" s="777"/>
      <c r="Q82" s="778"/>
      <c r="R82" s="772">
        <f t="shared" si="21"/>
        <v>8915896</v>
      </c>
      <c r="S82" s="781"/>
      <c r="T82" s="778"/>
      <c r="U82" s="782">
        <f t="shared" si="22"/>
        <v>0</v>
      </c>
      <c r="V82" s="208"/>
      <c r="W82" s="223"/>
    </row>
    <row r="83" spans="1:33" x14ac:dyDescent="0.2">
      <c r="A83" s="923"/>
      <c r="B83" s="715" t="s">
        <v>867</v>
      </c>
      <c r="C83" s="834"/>
      <c r="D83" s="775"/>
      <c r="E83" s="772">
        <f t="shared" si="19"/>
        <v>1156907</v>
      </c>
      <c r="F83" s="776"/>
      <c r="G83" s="777"/>
      <c r="H83" s="777"/>
      <c r="I83" s="777"/>
      <c r="J83" s="777"/>
      <c r="K83" s="778">
        <v>1156907</v>
      </c>
      <c r="L83" s="724">
        <f t="shared" si="20"/>
        <v>1156907</v>
      </c>
      <c r="M83" s="776"/>
      <c r="N83" s="777"/>
      <c r="O83" s="777"/>
      <c r="P83" s="777"/>
      <c r="Q83" s="778"/>
      <c r="R83" s="772">
        <f t="shared" si="21"/>
        <v>0</v>
      </c>
      <c r="S83" s="781"/>
      <c r="T83" s="778"/>
      <c r="U83" s="782">
        <f t="shared" si="22"/>
        <v>0</v>
      </c>
      <c r="V83" s="208"/>
      <c r="W83" s="223"/>
    </row>
    <row r="84" spans="1:33" x14ac:dyDescent="0.2">
      <c r="A84" s="923"/>
      <c r="B84" s="715" t="s">
        <v>862</v>
      </c>
      <c r="C84" s="746"/>
      <c r="D84" s="775"/>
      <c r="E84" s="772">
        <f t="shared" si="19"/>
        <v>829318</v>
      </c>
      <c r="F84" s="776"/>
      <c r="G84" s="777"/>
      <c r="H84" s="777"/>
      <c r="I84" s="777"/>
      <c r="J84" s="777"/>
      <c r="K84" s="778">
        <v>829318</v>
      </c>
      <c r="L84" s="724">
        <f t="shared" si="20"/>
        <v>829318</v>
      </c>
      <c r="M84" s="776"/>
      <c r="N84" s="777"/>
      <c r="O84" s="777"/>
      <c r="P84" s="777"/>
      <c r="Q84" s="778"/>
      <c r="R84" s="772">
        <f t="shared" si="21"/>
        <v>0</v>
      </c>
      <c r="S84" s="781"/>
      <c r="T84" s="778"/>
      <c r="U84" s="782">
        <f t="shared" si="22"/>
        <v>0</v>
      </c>
      <c r="V84" s="208"/>
      <c r="W84" s="223"/>
    </row>
    <row r="85" spans="1:33" ht="13.5" customHeight="1" x14ac:dyDescent="0.2">
      <c r="A85" s="923"/>
      <c r="B85" s="715" t="s">
        <v>872</v>
      </c>
      <c r="C85" s="746"/>
      <c r="D85" s="775"/>
      <c r="E85" s="772">
        <f t="shared" si="19"/>
        <v>1311492</v>
      </c>
      <c r="F85" s="776"/>
      <c r="G85" s="777"/>
      <c r="H85" s="777"/>
      <c r="I85" s="777"/>
      <c r="J85" s="777"/>
      <c r="K85" s="778"/>
      <c r="L85" s="724">
        <f t="shared" si="20"/>
        <v>0</v>
      </c>
      <c r="M85" s="776"/>
      <c r="N85" s="777"/>
      <c r="O85" s="777"/>
      <c r="P85" s="777"/>
      <c r="Q85" s="778">
        <v>1311492</v>
      </c>
      <c r="R85" s="772">
        <f t="shared" si="21"/>
        <v>1311492</v>
      </c>
      <c r="S85" s="781"/>
      <c r="T85" s="778"/>
      <c r="U85" s="782">
        <f t="shared" si="22"/>
        <v>0</v>
      </c>
      <c r="V85" s="208"/>
      <c r="W85" s="223"/>
    </row>
    <row r="86" spans="1:33" ht="24" x14ac:dyDescent="0.2">
      <c r="A86" s="923"/>
      <c r="B86" s="807" t="s">
        <v>873</v>
      </c>
      <c r="C86" s="746"/>
      <c r="D86" s="775"/>
      <c r="E86" s="772">
        <f t="shared" si="19"/>
        <v>566698</v>
      </c>
      <c r="F86" s="776"/>
      <c r="G86" s="777"/>
      <c r="H86" s="777"/>
      <c r="I86" s="777"/>
      <c r="J86" s="777"/>
      <c r="K86" s="778"/>
      <c r="L86" s="724">
        <f t="shared" si="20"/>
        <v>0</v>
      </c>
      <c r="M86" s="776">
        <v>566698</v>
      </c>
      <c r="N86" s="777"/>
      <c r="O86" s="777"/>
      <c r="P86" s="777"/>
      <c r="Q86" s="778"/>
      <c r="R86" s="772">
        <f t="shared" si="21"/>
        <v>566698</v>
      </c>
      <c r="S86" s="781"/>
      <c r="T86" s="778"/>
      <c r="U86" s="782">
        <f t="shared" si="22"/>
        <v>0</v>
      </c>
      <c r="V86" s="208"/>
      <c r="W86" s="223"/>
    </row>
    <row r="87" spans="1:33" x14ac:dyDescent="0.2">
      <c r="A87" s="923"/>
      <c r="B87" s="715" t="s">
        <v>874</v>
      </c>
      <c r="C87" s="746"/>
      <c r="D87" s="775"/>
      <c r="E87" s="772">
        <f t="shared" si="19"/>
        <v>200000</v>
      </c>
      <c r="F87" s="776"/>
      <c r="G87" s="777"/>
      <c r="H87" s="777">
        <v>200000</v>
      </c>
      <c r="I87" s="777"/>
      <c r="J87" s="777"/>
      <c r="K87" s="778"/>
      <c r="L87" s="724">
        <f t="shared" si="20"/>
        <v>200000</v>
      </c>
      <c r="M87" s="776"/>
      <c r="N87" s="777"/>
      <c r="O87" s="777"/>
      <c r="P87" s="777"/>
      <c r="Q87" s="778"/>
      <c r="R87" s="772">
        <f t="shared" si="21"/>
        <v>0</v>
      </c>
      <c r="S87" s="781"/>
      <c r="T87" s="778"/>
      <c r="U87" s="782">
        <f t="shared" si="22"/>
        <v>0</v>
      </c>
      <c r="V87" s="208"/>
      <c r="W87" s="223"/>
    </row>
    <row r="88" spans="1:33" x14ac:dyDescent="0.2">
      <c r="A88" s="923"/>
      <c r="B88" s="715" t="s">
        <v>877</v>
      </c>
      <c r="C88" s="746"/>
      <c r="D88" s="775"/>
      <c r="E88" s="772">
        <f t="shared" si="19"/>
        <v>0</v>
      </c>
      <c r="F88" s="776"/>
      <c r="G88" s="777"/>
      <c r="H88" s="777"/>
      <c r="I88" s="777"/>
      <c r="J88" s="777"/>
      <c r="K88" s="778">
        <v>-5868122</v>
      </c>
      <c r="L88" s="724">
        <f t="shared" si="20"/>
        <v>-5868122</v>
      </c>
      <c r="M88" s="776"/>
      <c r="N88" s="777"/>
      <c r="O88" s="777"/>
      <c r="P88" s="777"/>
      <c r="Q88" s="778"/>
      <c r="R88" s="772">
        <f t="shared" si="21"/>
        <v>0</v>
      </c>
      <c r="S88" s="781">
        <v>5868122</v>
      </c>
      <c r="T88" s="778"/>
      <c r="U88" s="782">
        <f t="shared" si="22"/>
        <v>5868122</v>
      </c>
      <c r="V88" s="208"/>
      <c r="W88" s="223"/>
    </row>
    <row r="89" spans="1:33" x14ac:dyDescent="0.2">
      <c r="A89" s="923"/>
      <c r="B89" s="715" t="s">
        <v>878</v>
      </c>
      <c r="C89" s="746"/>
      <c r="D89" s="775"/>
      <c r="E89" s="772">
        <f t="shared" si="19"/>
        <v>3968122</v>
      </c>
      <c r="F89" s="776">
        <v>3968122</v>
      </c>
      <c r="G89" s="777"/>
      <c r="H89" s="777"/>
      <c r="I89" s="777"/>
      <c r="J89" s="777"/>
      <c r="K89" s="778"/>
      <c r="L89" s="724">
        <f t="shared" si="20"/>
        <v>3968122</v>
      </c>
      <c r="M89" s="776"/>
      <c r="N89" s="777"/>
      <c r="O89" s="777"/>
      <c r="P89" s="777"/>
      <c r="Q89" s="778"/>
      <c r="R89" s="772">
        <f t="shared" ref="R89:R96" si="23">SUM(M89:Q89)</f>
        <v>0</v>
      </c>
      <c r="S89" s="781"/>
      <c r="T89" s="778"/>
      <c r="U89" s="782">
        <f>SUM(S89:T89)</f>
        <v>0</v>
      </c>
      <c r="V89" s="208"/>
      <c r="W89" s="208"/>
      <c r="X89" s="359"/>
      <c r="Y89" s="359"/>
      <c r="Z89" s="359"/>
      <c r="AA89" s="10"/>
    </row>
    <row r="90" spans="1:33" x14ac:dyDescent="0.2">
      <c r="A90" s="923"/>
      <c r="B90" s="715" t="s">
        <v>879</v>
      </c>
      <c r="C90" s="224"/>
      <c r="D90" s="900"/>
      <c r="E90" s="772">
        <f t="shared" si="19"/>
        <v>1900000</v>
      </c>
      <c r="F90" s="820"/>
      <c r="G90" s="820"/>
      <c r="H90" s="820">
        <v>1900000</v>
      </c>
      <c r="I90" s="820"/>
      <c r="J90" s="820"/>
      <c r="K90" s="821"/>
      <c r="L90" s="724">
        <f>SUM(F90:K90)</f>
        <v>1900000</v>
      </c>
      <c r="M90" s="819"/>
      <c r="N90" s="820"/>
      <c r="O90" s="820"/>
      <c r="P90" s="821"/>
      <c r="Q90" s="822"/>
      <c r="R90" s="772">
        <f t="shared" si="23"/>
        <v>0</v>
      </c>
      <c r="S90" s="821"/>
      <c r="T90" s="823"/>
      <c r="U90" s="710">
        <f t="shared" ref="U90:U95" si="24">SUM(R90:T90)</f>
        <v>0</v>
      </c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</row>
    <row r="91" spans="1:33" x14ac:dyDescent="0.2">
      <c r="A91" s="930"/>
      <c r="B91" s="808" t="s">
        <v>868</v>
      </c>
      <c r="C91" s="933"/>
      <c r="D91" s="934"/>
      <c r="E91" s="772">
        <f t="shared" si="19"/>
        <v>0</v>
      </c>
      <c r="F91" s="825"/>
      <c r="G91" s="820"/>
      <c r="H91" s="820"/>
      <c r="I91" s="820"/>
      <c r="J91" s="820">
        <v>1889280</v>
      </c>
      <c r="K91" s="821">
        <v>-1889280</v>
      </c>
      <c r="L91" s="724">
        <f t="shared" ref="L91:L96" si="25">SUM(F91:K91)</f>
        <v>0</v>
      </c>
      <c r="M91" s="819"/>
      <c r="N91" s="820"/>
      <c r="O91" s="820"/>
      <c r="P91" s="821"/>
      <c r="Q91" s="822"/>
      <c r="R91" s="772">
        <f t="shared" si="23"/>
        <v>0</v>
      </c>
      <c r="S91" s="825"/>
      <c r="T91" s="935"/>
      <c r="U91" s="710">
        <f t="shared" si="24"/>
        <v>0</v>
      </c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</row>
    <row r="92" spans="1:33" x14ac:dyDescent="0.2">
      <c r="A92" s="930"/>
      <c r="B92" s="808" t="s">
        <v>880</v>
      </c>
      <c r="C92" s="933"/>
      <c r="D92" s="934"/>
      <c r="E92" s="772">
        <f t="shared" si="19"/>
        <v>0</v>
      </c>
      <c r="F92" s="825"/>
      <c r="G92" s="820"/>
      <c r="H92" s="820"/>
      <c r="I92" s="820"/>
      <c r="J92" s="820">
        <v>7228346</v>
      </c>
      <c r="K92" s="821">
        <v>-7228346</v>
      </c>
      <c r="L92" s="724">
        <f t="shared" si="25"/>
        <v>0</v>
      </c>
      <c r="M92" s="819"/>
      <c r="N92" s="820"/>
      <c r="O92" s="820"/>
      <c r="P92" s="821"/>
      <c r="Q92" s="822"/>
      <c r="R92" s="772">
        <f t="shared" si="23"/>
        <v>0</v>
      </c>
      <c r="S92" s="825"/>
      <c r="T92" s="935"/>
      <c r="U92" s="710">
        <f t="shared" si="24"/>
        <v>0</v>
      </c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</row>
    <row r="93" spans="1:33" x14ac:dyDescent="0.2">
      <c r="A93" s="931"/>
      <c r="B93" s="715" t="s">
        <v>869</v>
      </c>
      <c r="C93" s="933"/>
      <c r="D93" s="934"/>
      <c r="E93" s="772">
        <f t="shared" si="19"/>
        <v>0</v>
      </c>
      <c r="F93" s="825">
        <v>1000000</v>
      </c>
      <c r="G93" s="820">
        <v>-1000000</v>
      </c>
      <c r="H93" s="820"/>
      <c r="I93" s="820"/>
      <c r="J93" s="820"/>
      <c r="K93" s="821"/>
      <c r="L93" s="724">
        <f t="shared" si="25"/>
        <v>0</v>
      </c>
      <c r="M93" s="819"/>
      <c r="N93" s="820"/>
      <c r="O93" s="820"/>
      <c r="P93" s="821"/>
      <c r="Q93" s="822"/>
      <c r="R93" s="772">
        <f t="shared" si="23"/>
        <v>0</v>
      </c>
      <c r="S93" s="825"/>
      <c r="T93" s="935"/>
      <c r="U93" s="710">
        <f t="shared" si="24"/>
        <v>0</v>
      </c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</row>
    <row r="94" spans="1:33" x14ac:dyDescent="0.2">
      <c r="A94" s="931"/>
      <c r="B94" s="808" t="s">
        <v>881</v>
      </c>
      <c r="C94" s="933"/>
      <c r="D94" s="934"/>
      <c r="E94" s="772">
        <f t="shared" si="19"/>
        <v>0</v>
      </c>
      <c r="F94" s="825">
        <v>750000</v>
      </c>
      <c r="G94" s="820">
        <v>116250</v>
      </c>
      <c r="H94" s="820"/>
      <c r="I94" s="820"/>
      <c r="J94" s="820"/>
      <c r="K94" s="821">
        <v>-866250</v>
      </c>
      <c r="L94" s="724">
        <f t="shared" si="25"/>
        <v>0</v>
      </c>
      <c r="M94" s="819"/>
      <c r="N94" s="820"/>
      <c r="O94" s="820"/>
      <c r="P94" s="821"/>
      <c r="Q94" s="822"/>
      <c r="R94" s="772">
        <f t="shared" si="23"/>
        <v>0</v>
      </c>
      <c r="S94" s="825"/>
      <c r="T94" s="935"/>
      <c r="U94" s="710">
        <f t="shared" si="24"/>
        <v>0</v>
      </c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</row>
    <row r="95" spans="1:33" x14ac:dyDescent="0.2">
      <c r="A95" s="930"/>
      <c r="B95" s="932" t="s">
        <v>882</v>
      </c>
      <c r="C95" s="933"/>
      <c r="D95" s="934"/>
      <c r="E95" s="772">
        <f t="shared" si="19"/>
        <v>0</v>
      </c>
      <c r="F95" s="825"/>
      <c r="G95" s="820">
        <v>1200000</v>
      </c>
      <c r="H95" s="820">
        <v>-1200000</v>
      </c>
      <c r="I95" s="820"/>
      <c r="J95" s="820"/>
      <c r="K95" s="821"/>
      <c r="L95" s="724">
        <f t="shared" si="25"/>
        <v>0</v>
      </c>
      <c r="M95" s="819"/>
      <c r="N95" s="820"/>
      <c r="O95" s="820"/>
      <c r="P95" s="821"/>
      <c r="Q95" s="822"/>
      <c r="R95" s="772">
        <f t="shared" si="23"/>
        <v>0</v>
      </c>
      <c r="S95" s="825"/>
      <c r="T95" s="935"/>
      <c r="U95" s="710">
        <f t="shared" si="24"/>
        <v>0</v>
      </c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</row>
    <row r="96" spans="1:33" ht="13.5" thickBot="1" x14ac:dyDescent="0.25">
      <c r="A96" s="923"/>
      <c r="B96" s="903"/>
      <c r="C96" s="212"/>
      <c r="D96" s="812"/>
      <c r="E96" s="824">
        <f t="shared" si="19"/>
        <v>0</v>
      </c>
      <c r="F96" s="825"/>
      <c r="G96" s="820"/>
      <c r="H96" s="820"/>
      <c r="I96" s="820"/>
      <c r="J96" s="820"/>
      <c r="K96" s="826"/>
      <c r="L96" s="724">
        <f t="shared" si="25"/>
        <v>0</v>
      </c>
      <c r="M96" s="819"/>
      <c r="N96" s="820"/>
      <c r="O96" s="820"/>
      <c r="P96" s="820"/>
      <c r="Q96" s="826"/>
      <c r="R96" s="772">
        <f t="shared" si="23"/>
        <v>0</v>
      </c>
      <c r="S96" s="819"/>
      <c r="T96" s="821"/>
      <c r="U96" s="782">
        <f>SUM(S96:T96)</f>
        <v>0</v>
      </c>
      <c r="V96" s="208"/>
      <c r="W96" s="208"/>
      <c r="X96" s="345"/>
      <c r="Y96" s="345"/>
      <c r="Z96" s="345"/>
    </row>
    <row r="97" spans="1:23" ht="13.5" thickBot="1" x14ac:dyDescent="0.25">
      <c r="A97" s="923"/>
      <c r="B97" s="747" t="s">
        <v>669</v>
      </c>
      <c r="C97" s="748" t="s">
        <v>856</v>
      </c>
      <c r="D97" s="749">
        <v>44561</v>
      </c>
      <c r="E97" s="750">
        <f>SUM(E79:E96)</f>
        <v>2145249905</v>
      </c>
      <c r="F97" s="783">
        <f>SUM(F79:F96)</f>
        <v>463523260</v>
      </c>
      <c r="G97" s="810">
        <f t="shared" ref="G97:L97" si="26">SUM(G79:G96)</f>
        <v>75451647</v>
      </c>
      <c r="H97" s="810">
        <f t="shared" si="26"/>
        <v>376861697</v>
      </c>
      <c r="I97" s="810">
        <f t="shared" si="26"/>
        <v>8770000</v>
      </c>
      <c r="J97" s="809">
        <f t="shared" si="26"/>
        <v>113309497</v>
      </c>
      <c r="K97" s="783">
        <f t="shared" si="26"/>
        <v>44963020</v>
      </c>
      <c r="L97" s="783">
        <f t="shared" si="26"/>
        <v>1082879121</v>
      </c>
      <c r="M97" s="783">
        <f t="shared" ref="M97:U97" si="27">SUM(M79:M96)</f>
        <v>442177031</v>
      </c>
      <c r="N97" s="810">
        <f t="shared" si="27"/>
        <v>58363402</v>
      </c>
      <c r="O97" s="936">
        <f t="shared" si="27"/>
        <v>10118900</v>
      </c>
      <c r="P97" s="810">
        <f t="shared" si="27"/>
        <v>0</v>
      </c>
      <c r="Q97" s="809">
        <f t="shared" si="27"/>
        <v>15809533</v>
      </c>
      <c r="R97" s="783">
        <f t="shared" si="27"/>
        <v>526468866</v>
      </c>
      <c r="S97" s="783">
        <f t="shared" si="27"/>
        <v>518402815</v>
      </c>
      <c r="T97" s="809">
        <f t="shared" si="27"/>
        <v>17499103</v>
      </c>
      <c r="U97" s="750">
        <f t="shared" si="27"/>
        <v>535901918</v>
      </c>
      <c r="V97" s="208"/>
      <c r="W97" s="223"/>
    </row>
    <row r="98" spans="1:23" s="1562" customFormat="1" ht="13.5" customHeight="1" x14ac:dyDescent="0.2">
      <c r="A98" s="1709"/>
      <c r="B98" s="715" t="s">
        <v>895</v>
      </c>
      <c r="C98" s="746" t="s">
        <v>896</v>
      </c>
      <c r="D98" s="775"/>
      <c r="E98" s="772">
        <f t="shared" ref="E98:E130" si="28">SUM(L98+R98+U98)</f>
        <v>8104621</v>
      </c>
      <c r="F98" s="776"/>
      <c r="G98" s="777"/>
      <c r="H98" s="777"/>
      <c r="I98" s="777"/>
      <c r="J98" s="777"/>
      <c r="K98" s="778">
        <v>8104621</v>
      </c>
      <c r="L98" s="724">
        <f t="shared" ref="L98:L130" si="29">SUM(F98:K98)</f>
        <v>8104621</v>
      </c>
      <c r="M98" s="776"/>
      <c r="N98" s="777"/>
      <c r="O98" s="777"/>
      <c r="P98" s="777"/>
      <c r="Q98" s="778"/>
      <c r="R98" s="772">
        <f t="shared" ref="R98:R130" si="30">SUM(M98:Q98)</f>
        <v>0</v>
      </c>
      <c r="S98" s="781"/>
      <c r="T98" s="778"/>
      <c r="U98" s="782">
        <f t="shared" ref="U98:U130" si="31">SUM(S98:T98)</f>
        <v>0</v>
      </c>
      <c r="V98" s="1676"/>
      <c r="W98" s="223"/>
    </row>
    <row r="99" spans="1:23" s="1562" customFormat="1" x14ac:dyDescent="0.2">
      <c r="A99" s="1709"/>
      <c r="B99" s="715" t="s">
        <v>897</v>
      </c>
      <c r="C99" s="746" t="s">
        <v>896</v>
      </c>
      <c r="D99" s="775"/>
      <c r="E99" s="772">
        <f t="shared" si="28"/>
        <v>-37365126</v>
      </c>
      <c r="F99" s="776"/>
      <c r="G99" s="777"/>
      <c r="H99" s="777"/>
      <c r="I99" s="777"/>
      <c r="J99" s="777"/>
      <c r="K99" s="778">
        <v>-37365126</v>
      </c>
      <c r="L99" s="724">
        <f t="shared" si="29"/>
        <v>-37365126</v>
      </c>
      <c r="M99" s="776"/>
      <c r="N99" s="777"/>
      <c r="O99" s="777"/>
      <c r="P99" s="777"/>
      <c r="Q99" s="778"/>
      <c r="R99" s="772">
        <f t="shared" si="30"/>
        <v>0</v>
      </c>
      <c r="S99" s="781"/>
      <c r="T99" s="778"/>
      <c r="U99" s="782">
        <f t="shared" si="31"/>
        <v>0</v>
      </c>
      <c r="V99" s="1676"/>
      <c r="W99" s="223"/>
    </row>
    <row r="100" spans="1:23" s="1562" customFormat="1" x14ac:dyDescent="0.2">
      <c r="A100" s="1710"/>
      <c r="B100" s="715" t="s">
        <v>898</v>
      </c>
      <c r="C100" s="746" t="s">
        <v>896</v>
      </c>
      <c r="D100" s="775"/>
      <c r="E100" s="772">
        <f t="shared" si="28"/>
        <v>2523462</v>
      </c>
      <c r="F100" s="776"/>
      <c r="G100" s="777"/>
      <c r="H100" s="777"/>
      <c r="I100" s="777"/>
      <c r="J100" s="777"/>
      <c r="K100" s="778"/>
      <c r="L100" s="724">
        <f t="shared" si="29"/>
        <v>0</v>
      </c>
      <c r="M100" s="776"/>
      <c r="N100" s="777"/>
      <c r="O100" s="777"/>
      <c r="P100" s="777"/>
      <c r="Q100" s="778">
        <v>2523462</v>
      </c>
      <c r="R100" s="772">
        <f t="shared" si="30"/>
        <v>2523462</v>
      </c>
      <c r="S100" s="781"/>
      <c r="T100" s="778"/>
      <c r="U100" s="782">
        <f t="shared" si="31"/>
        <v>0</v>
      </c>
      <c r="V100" s="1676"/>
      <c r="W100" s="223"/>
    </row>
    <row r="101" spans="1:23" s="1562" customFormat="1" x14ac:dyDescent="0.2">
      <c r="A101" s="1710"/>
      <c r="B101" s="715" t="s">
        <v>899</v>
      </c>
      <c r="C101" s="746" t="s">
        <v>896</v>
      </c>
      <c r="D101" s="775"/>
      <c r="E101" s="772">
        <f t="shared" si="28"/>
        <v>1723320</v>
      </c>
      <c r="F101" s="776"/>
      <c r="G101" s="777"/>
      <c r="H101" s="777"/>
      <c r="I101" s="777"/>
      <c r="J101" s="777"/>
      <c r="K101" s="778">
        <v>1723320</v>
      </c>
      <c r="L101" s="724">
        <f t="shared" si="29"/>
        <v>1723320</v>
      </c>
      <c r="M101" s="776"/>
      <c r="N101" s="777"/>
      <c r="O101" s="777"/>
      <c r="P101" s="777"/>
      <c r="Q101" s="778"/>
      <c r="R101" s="772">
        <f t="shared" si="30"/>
        <v>0</v>
      </c>
      <c r="S101" s="781"/>
      <c r="T101" s="778"/>
      <c r="U101" s="782">
        <f t="shared" si="31"/>
        <v>0</v>
      </c>
      <c r="V101" s="1676"/>
      <c r="W101" s="223"/>
    </row>
    <row r="102" spans="1:23" s="1562" customFormat="1" x14ac:dyDescent="0.2">
      <c r="A102" s="1710"/>
      <c r="B102" s="715" t="s">
        <v>900</v>
      </c>
      <c r="C102" s="746" t="s">
        <v>896</v>
      </c>
      <c r="D102" s="775"/>
      <c r="E102" s="772">
        <f t="shared" si="28"/>
        <v>3653330</v>
      </c>
      <c r="F102" s="776"/>
      <c r="G102" s="777"/>
      <c r="H102" s="777"/>
      <c r="I102" s="777"/>
      <c r="J102" s="777"/>
      <c r="K102" s="778">
        <v>3653330</v>
      </c>
      <c r="L102" s="724">
        <f t="shared" si="29"/>
        <v>3653330</v>
      </c>
      <c r="M102" s="776"/>
      <c r="N102" s="777"/>
      <c r="O102" s="777"/>
      <c r="P102" s="777"/>
      <c r="Q102" s="778"/>
      <c r="R102" s="772">
        <f t="shared" si="30"/>
        <v>0</v>
      </c>
      <c r="S102" s="781"/>
      <c r="T102" s="778"/>
      <c r="U102" s="782">
        <f t="shared" si="31"/>
        <v>0</v>
      </c>
      <c r="V102" s="1676"/>
      <c r="W102" s="223"/>
    </row>
    <row r="103" spans="1:23" s="1562" customFormat="1" x14ac:dyDescent="0.2">
      <c r="A103" s="1710"/>
      <c r="B103" s="715" t="s">
        <v>901</v>
      </c>
      <c r="C103" s="746" t="s">
        <v>896</v>
      </c>
      <c r="D103" s="775"/>
      <c r="E103" s="772">
        <f t="shared" si="28"/>
        <v>33066138</v>
      </c>
      <c r="F103" s="776"/>
      <c r="G103" s="777"/>
      <c r="H103" s="777"/>
      <c r="I103" s="777"/>
      <c r="J103" s="777"/>
      <c r="K103" s="778">
        <v>33066138</v>
      </c>
      <c r="L103" s="724">
        <f t="shared" si="29"/>
        <v>33066138</v>
      </c>
      <c r="M103" s="776"/>
      <c r="N103" s="777"/>
      <c r="O103" s="777"/>
      <c r="P103" s="777"/>
      <c r="Q103" s="778"/>
      <c r="R103" s="772">
        <f t="shared" si="30"/>
        <v>0</v>
      </c>
      <c r="S103" s="781"/>
      <c r="T103" s="778"/>
      <c r="U103" s="782">
        <f t="shared" si="31"/>
        <v>0</v>
      </c>
      <c r="V103" s="1676"/>
      <c r="W103" s="223"/>
    </row>
    <row r="104" spans="1:23" s="1562" customFormat="1" x14ac:dyDescent="0.2">
      <c r="A104" s="1710"/>
      <c r="B104" s="715" t="s">
        <v>903</v>
      </c>
      <c r="C104" s="746" t="s">
        <v>896</v>
      </c>
      <c r="D104" s="775"/>
      <c r="E104" s="772">
        <f t="shared" si="28"/>
        <v>443400</v>
      </c>
      <c r="F104" s="776"/>
      <c r="G104" s="777"/>
      <c r="H104" s="777"/>
      <c r="I104" s="777"/>
      <c r="J104" s="777"/>
      <c r="K104" s="778">
        <v>443400</v>
      </c>
      <c r="L104" s="724">
        <f t="shared" si="29"/>
        <v>443400</v>
      </c>
      <c r="M104" s="776"/>
      <c r="N104" s="777"/>
      <c r="O104" s="777"/>
      <c r="P104" s="777"/>
      <c r="Q104" s="778"/>
      <c r="R104" s="772">
        <f t="shared" si="30"/>
        <v>0</v>
      </c>
      <c r="S104" s="781"/>
      <c r="T104" s="778"/>
      <c r="U104" s="782">
        <f t="shared" si="31"/>
        <v>0</v>
      </c>
      <c r="V104" s="1676"/>
      <c r="W104" s="223"/>
    </row>
    <row r="105" spans="1:23" s="1562" customFormat="1" x14ac:dyDescent="0.2">
      <c r="A105" s="1710"/>
      <c r="B105" s="715" t="s">
        <v>902</v>
      </c>
      <c r="C105" s="746" t="s">
        <v>896</v>
      </c>
      <c r="D105" s="775"/>
      <c r="E105" s="772">
        <f t="shared" si="28"/>
        <v>750509</v>
      </c>
      <c r="F105" s="776"/>
      <c r="G105" s="777"/>
      <c r="H105" s="777"/>
      <c r="I105" s="777"/>
      <c r="J105" s="777"/>
      <c r="K105" s="778">
        <v>750509</v>
      </c>
      <c r="L105" s="724">
        <f t="shared" si="29"/>
        <v>750509</v>
      </c>
      <c r="M105" s="776"/>
      <c r="N105" s="777"/>
      <c r="O105" s="777"/>
      <c r="P105" s="777"/>
      <c r="Q105" s="778"/>
      <c r="R105" s="772">
        <f t="shared" si="30"/>
        <v>0</v>
      </c>
      <c r="S105" s="781"/>
      <c r="T105" s="778"/>
      <c r="U105" s="782">
        <f t="shared" si="31"/>
        <v>0</v>
      </c>
      <c r="V105" s="1676"/>
      <c r="W105" s="223"/>
    </row>
    <row r="106" spans="1:23" s="1562" customFormat="1" x14ac:dyDescent="0.2">
      <c r="A106" s="1710"/>
      <c r="B106" s="715" t="s">
        <v>904</v>
      </c>
      <c r="C106" s="746" t="s">
        <v>896</v>
      </c>
      <c r="D106" s="775"/>
      <c r="E106" s="772">
        <f t="shared" si="28"/>
        <v>34134017</v>
      </c>
      <c r="F106" s="776"/>
      <c r="G106" s="777"/>
      <c r="H106" s="777"/>
      <c r="I106" s="777"/>
      <c r="J106" s="777"/>
      <c r="K106" s="778">
        <v>34134017</v>
      </c>
      <c r="L106" s="724">
        <f t="shared" si="29"/>
        <v>34134017</v>
      </c>
      <c r="M106" s="776"/>
      <c r="N106" s="777"/>
      <c r="O106" s="777"/>
      <c r="P106" s="777"/>
      <c r="Q106" s="778"/>
      <c r="R106" s="772">
        <f t="shared" si="30"/>
        <v>0</v>
      </c>
      <c r="S106" s="781"/>
      <c r="T106" s="778"/>
      <c r="U106" s="782">
        <f t="shared" si="31"/>
        <v>0</v>
      </c>
      <c r="V106" s="1676"/>
      <c r="W106" s="223"/>
    </row>
    <row r="107" spans="1:23" s="1562" customFormat="1" x14ac:dyDescent="0.2">
      <c r="A107" s="1710"/>
      <c r="B107" s="715" t="s">
        <v>905</v>
      </c>
      <c r="C107" s="746" t="s">
        <v>896</v>
      </c>
      <c r="D107" s="775"/>
      <c r="E107" s="772">
        <f t="shared" si="28"/>
        <v>629965</v>
      </c>
      <c r="F107" s="776"/>
      <c r="G107" s="777"/>
      <c r="H107" s="777"/>
      <c r="I107" s="777"/>
      <c r="J107" s="777"/>
      <c r="K107" s="778"/>
      <c r="L107" s="724">
        <f t="shared" si="29"/>
        <v>0</v>
      </c>
      <c r="M107" s="776"/>
      <c r="N107" s="777"/>
      <c r="O107" s="777"/>
      <c r="P107" s="777"/>
      <c r="Q107" s="778">
        <v>629965</v>
      </c>
      <c r="R107" s="772">
        <f t="shared" si="30"/>
        <v>629965</v>
      </c>
      <c r="S107" s="781"/>
      <c r="T107" s="778"/>
      <c r="U107" s="782">
        <f t="shared" si="31"/>
        <v>0</v>
      </c>
      <c r="V107" s="1676"/>
      <c r="W107" s="223"/>
    </row>
    <row r="108" spans="1:23" s="1562" customFormat="1" x14ac:dyDescent="0.2">
      <c r="A108" s="1710"/>
      <c r="B108" s="715" t="s">
        <v>906</v>
      </c>
      <c r="C108" s="746" t="s">
        <v>896</v>
      </c>
      <c r="D108" s="775"/>
      <c r="E108" s="772">
        <f t="shared" si="28"/>
        <v>1140000</v>
      </c>
      <c r="F108" s="776"/>
      <c r="G108" s="777"/>
      <c r="H108" s="777"/>
      <c r="I108" s="777"/>
      <c r="J108" s="777"/>
      <c r="K108" s="778">
        <v>1140000</v>
      </c>
      <c r="L108" s="724">
        <f t="shared" si="29"/>
        <v>1140000</v>
      </c>
      <c r="M108" s="776"/>
      <c r="N108" s="777"/>
      <c r="O108" s="777"/>
      <c r="P108" s="777"/>
      <c r="Q108" s="778"/>
      <c r="R108" s="772">
        <f t="shared" si="30"/>
        <v>0</v>
      </c>
      <c r="S108" s="781"/>
      <c r="T108" s="778"/>
      <c r="U108" s="782">
        <f t="shared" si="31"/>
        <v>0</v>
      </c>
      <c r="V108" s="1676"/>
      <c r="W108" s="223"/>
    </row>
    <row r="109" spans="1:23" s="1562" customFormat="1" x14ac:dyDescent="0.2">
      <c r="A109" s="1710"/>
      <c r="B109" s="715" t="s">
        <v>907</v>
      </c>
      <c r="C109" s="746" t="s">
        <v>896</v>
      </c>
      <c r="D109" s="775"/>
      <c r="E109" s="772">
        <f t="shared" si="28"/>
        <v>2180405</v>
      </c>
      <c r="F109" s="776"/>
      <c r="G109" s="777"/>
      <c r="H109" s="777"/>
      <c r="I109" s="777"/>
      <c r="J109" s="777"/>
      <c r="K109" s="778"/>
      <c r="L109" s="724">
        <f t="shared" si="29"/>
        <v>0</v>
      </c>
      <c r="M109" s="776"/>
      <c r="N109" s="777"/>
      <c r="O109" s="777"/>
      <c r="P109" s="777"/>
      <c r="Q109" s="778">
        <v>2180405</v>
      </c>
      <c r="R109" s="772">
        <f t="shared" si="30"/>
        <v>2180405</v>
      </c>
      <c r="S109" s="781"/>
      <c r="T109" s="778"/>
      <c r="U109" s="782">
        <f t="shared" si="31"/>
        <v>0</v>
      </c>
      <c r="V109" s="1676"/>
      <c r="W109" s="223"/>
    </row>
    <row r="110" spans="1:23" s="1562" customFormat="1" x14ac:dyDescent="0.2">
      <c r="A110" s="1710"/>
      <c r="B110" s="715" t="s">
        <v>908</v>
      </c>
      <c r="C110" s="746" t="s">
        <v>896</v>
      </c>
      <c r="D110" s="775"/>
      <c r="E110" s="772">
        <f t="shared" si="28"/>
        <v>17913688</v>
      </c>
      <c r="F110" s="776"/>
      <c r="G110" s="777"/>
      <c r="H110" s="777"/>
      <c r="I110" s="777"/>
      <c r="J110" s="777"/>
      <c r="K110" s="778">
        <v>17913688</v>
      </c>
      <c r="L110" s="724">
        <f t="shared" si="29"/>
        <v>17913688</v>
      </c>
      <c r="M110" s="776"/>
      <c r="N110" s="777"/>
      <c r="O110" s="777"/>
      <c r="P110" s="777"/>
      <c r="Q110" s="778"/>
      <c r="R110" s="772">
        <f t="shared" si="30"/>
        <v>0</v>
      </c>
      <c r="S110" s="781"/>
      <c r="T110" s="778"/>
      <c r="U110" s="782">
        <f t="shared" si="31"/>
        <v>0</v>
      </c>
      <c r="V110" s="1676"/>
      <c r="W110" s="223"/>
    </row>
    <row r="111" spans="1:23" s="1562" customFormat="1" x14ac:dyDescent="0.2">
      <c r="A111" s="1710"/>
      <c r="B111" s="807" t="s">
        <v>909</v>
      </c>
      <c r="C111" s="746" t="s">
        <v>742</v>
      </c>
      <c r="D111" s="775"/>
      <c r="E111" s="772">
        <f t="shared" si="28"/>
        <v>0</v>
      </c>
      <c r="F111" s="776"/>
      <c r="G111" s="777"/>
      <c r="H111" s="777"/>
      <c r="I111" s="777"/>
      <c r="J111" s="777"/>
      <c r="K111" s="778">
        <v>3599134</v>
      </c>
      <c r="L111" s="724">
        <f t="shared" si="29"/>
        <v>3599134</v>
      </c>
      <c r="M111" s="776"/>
      <c r="N111" s="777"/>
      <c r="O111" s="777"/>
      <c r="P111" s="777"/>
      <c r="Q111" s="778"/>
      <c r="R111" s="772">
        <f t="shared" si="30"/>
        <v>0</v>
      </c>
      <c r="S111" s="778">
        <v>-3599134</v>
      </c>
      <c r="T111" s="778"/>
      <c r="U111" s="782">
        <f t="shared" si="31"/>
        <v>-3599134</v>
      </c>
      <c r="V111" s="1676"/>
      <c r="W111" s="223"/>
    </row>
    <row r="112" spans="1:23" s="1562" customFormat="1" x14ac:dyDescent="0.2">
      <c r="A112" s="1710"/>
      <c r="B112" s="807" t="s">
        <v>910</v>
      </c>
      <c r="C112" s="746" t="s">
        <v>742</v>
      </c>
      <c r="D112" s="775"/>
      <c r="E112" s="772">
        <f t="shared" si="28"/>
        <v>0</v>
      </c>
      <c r="F112" s="776"/>
      <c r="G112" s="777"/>
      <c r="H112" s="777"/>
      <c r="I112" s="777"/>
      <c r="J112" s="777"/>
      <c r="K112" s="778">
        <v>-3753194</v>
      </c>
      <c r="L112" s="724">
        <f t="shared" si="29"/>
        <v>-3753194</v>
      </c>
      <c r="M112" s="776"/>
      <c r="N112" s="777"/>
      <c r="O112" s="777"/>
      <c r="P112" s="777"/>
      <c r="Q112" s="778"/>
      <c r="R112" s="772">
        <f t="shared" si="30"/>
        <v>0</v>
      </c>
      <c r="S112" s="778">
        <v>3753194</v>
      </c>
      <c r="T112" s="778"/>
      <c r="U112" s="782">
        <f t="shared" si="31"/>
        <v>3753194</v>
      </c>
      <c r="V112" s="1676"/>
      <c r="W112" s="223"/>
    </row>
    <row r="113" spans="1:23" s="1562" customFormat="1" x14ac:dyDescent="0.2">
      <c r="A113" s="1710"/>
      <c r="B113" s="807" t="s">
        <v>911</v>
      </c>
      <c r="C113" s="746" t="s">
        <v>742</v>
      </c>
      <c r="D113" s="775"/>
      <c r="E113" s="772">
        <f t="shared" si="28"/>
        <v>0</v>
      </c>
      <c r="F113" s="776"/>
      <c r="G113" s="777"/>
      <c r="H113" s="777"/>
      <c r="I113" s="777"/>
      <c r="J113" s="777"/>
      <c r="K113" s="778">
        <v>9593897</v>
      </c>
      <c r="L113" s="724">
        <f t="shared" si="29"/>
        <v>9593897</v>
      </c>
      <c r="M113" s="776"/>
      <c r="N113" s="777"/>
      <c r="O113" s="777"/>
      <c r="P113" s="777"/>
      <c r="Q113" s="778"/>
      <c r="R113" s="772">
        <f t="shared" si="30"/>
        <v>0</v>
      </c>
      <c r="S113" s="778">
        <v>-9593897</v>
      </c>
      <c r="T113" s="778"/>
      <c r="U113" s="782">
        <f t="shared" si="31"/>
        <v>-9593897</v>
      </c>
      <c r="V113" s="1676"/>
      <c r="W113" s="223"/>
    </row>
    <row r="114" spans="1:23" s="1562" customFormat="1" x14ac:dyDescent="0.2">
      <c r="A114" s="1710"/>
      <c r="B114" s="807" t="s">
        <v>913</v>
      </c>
      <c r="C114" s="746" t="s">
        <v>742</v>
      </c>
      <c r="D114" s="775"/>
      <c r="E114" s="772">
        <f t="shared" si="28"/>
        <v>0</v>
      </c>
      <c r="F114" s="776"/>
      <c r="G114" s="777"/>
      <c r="H114" s="777"/>
      <c r="I114" s="777"/>
      <c r="J114" s="777"/>
      <c r="K114" s="778">
        <v>4297347</v>
      </c>
      <c r="L114" s="724">
        <f t="shared" si="29"/>
        <v>4297347</v>
      </c>
      <c r="M114" s="776"/>
      <c r="N114" s="777"/>
      <c r="O114" s="777"/>
      <c r="P114" s="777"/>
      <c r="Q114" s="778"/>
      <c r="R114" s="772">
        <f t="shared" si="30"/>
        <v>0</v>
      </c>
      <c r="S114" s="778">
        <v>-4297347</v>
      </c>
      <c r="T114" s="778"/>
      <c r="U114" s="782">
        <f t="shared" si="31"/>
        <v>-4297347</v>
      </c>
      <c r="V114" s="1676"/>
      <c r="W114" s="223"/>
    </row>
    <row r="115" spans="1:23" s="1562" customFormat="1" x14ac:dyDescent="0.2">
      <c r="A115" s="1710"/>
      <c r="B115" s="807" t="s">
        <v>920</v>
      </c>
      <c r="C115" s="746" t="s">
        <v>742</v>
      </c>
      <c r="D115" s="775"/>
      <c r="E115" s="772">
        <f t="shared" si="28"/>
        <v>0</v>
      </c>
      <c r="F115" s="776">
        <v>-1031494</v>
      </c>
      <c r="G115" s="777"/>
      <c r="H115" s="777"/>
      <c r="I115" s="777"/>
      <c r="J115" s="777"/>
      <c r="K115" s="778">
        <v>1031494</v>
      </c>
      <c r="L115" s="724">
        <f t="shared" si="29"/>
        <v>0</v>
      </c>
      <c r="M115" s="776"/>
      <c r="N115" s="777"/>
      <c r="O115" s="777"/>
      <c r="P115" s="777"/>
      <c r="Q115" s="778"/>
      <c r="R115" s="772">
        <f t="shared" si="30"/>
        <v>0</v>
      </c>
      <c r="S115" s="781"/>
      <c r="T115" s="778"/>
      <c r="U115" s="782">
        <f t="shared" si="31"/>
        <v>0</v>
      </c>
      <c r="V115" s="1676"/>
      <c r="W115" s="223"/>
    </row>
    <row r="116" spans="1:23" s="1562" customFormat="1" x14ac:dyDescent="0.2">
      <c r="A116" s="1710"/>
      <c r="B116" s="807" t="s">
        <v>921</v>
      </c>
      <c r="C116" s="746" t="s">
        <v>742</v>
      </c>
      <c r="D116" s="775"/>
      <c r="E116" s="772">
        <f t="shared" si="28"/>
        <v>0</v>
      </c>
      <c r="F116" s="776"/>
      <c r="G116" s="777">
        <v>-312443</v>
      </c>
      <c r="H116" s="777"/>
      <c r="I116" s="777"/>
      <c r="J116" s="777"/>
      <c r="K116" s="778">
        <v>312443</v>
      </c>
      <c r="L116" s="724">
        <f t="shared" si="29"/>
        <v>0</v>
      </c>
      <c r="M116" s="776"/>
      <c r="N116" s="777"/>
      <c r="O116" s="777"/>
      <c r="P116" s="777"/>
      <c r="Q116" s="778"/>
      <c r="R116" s="772">
        <f t="shared" si="30"/>
        <v>0</v>
      </c>
      <c r="S116" s="781"/>
      <c r="T116" s="778"/>
      <c r="U116" s="782">
        <f t="shared" si="31"/>
        <v>0</v>
      </c>
      <c r="V116" s="1676"/>
      <c r="W116" s="223"/>
    </row>
    <row r="117" spans="1:23" s="1562" customFormat="1" x14ac:dyDescent="0.2">
      <c r="A117" s="1710"/>
      <c r="B117" s="807" t="s">
        <v>922</v>
      </c>
      <c r="C117" s="746" t="s">
        <v>742</v>
      </c>
      <c r="D117" s="775"/>
      <c r="E117" s="772">
        <f t="shared" si="28"/>
        <v>0</v>
      </c>
      <c r="F117" s="776"/>
      <c r="G117" s="777"/>
      <c r="H117" s="777">
        <v>-44586605</v>
      </c>
      <c r="I117" s="777"/>
      <c r="J117" s="777"/>
      <c r="K117" s="778">
        <v>44586605</v>
      </c>
      <c r="L117" s="724">
        <f t="shared" si="29"/>
        <v>0</v>
      </c>
      <c r="M117" s="776"/>
      <c r="N117" s="777"/>
      <c r="O117" s="777"/>
      <c r="P117" s="777"/>
      <c r="Q117" s="778"/>
      <c r="R117" s="772">
        <f t="shared" si="30"/>
        <v>0</v>
      </c>
      <c r="S117" s="781"/>
      <c r="T117" s="778"/>
      <c r="U117" s="782">
        <f t="shared" si="31"/>
        <v>0</v>
      </c>
      <c r="V117" s="1676"/>
      <c r="W117" s="223"/>
    </row>
    <row r="118" spans="1:23" s="1562" customFormat="1" x14ac:dyDescent="0.2">
      <c r="A118" s="1710"/>
      <c r="B118" s="807" t="s">
        <v>923</v>
      </c>
      <c r="C118" s="746" t="s">
        <v>742</v>
      </c>
      <c r="D118" s="775"/>
      <c r="E118" s="772">
        <f t="shared" si="28"/>
        <v>0</v>
      </c>
      <c r="F118" s="776"/>
      <c r="G118" s="777"/>
      <c r="H118" s="777"/>
      <c r="I118" s="777">
        <v>-3966249</v>
      </c>
      <c r="J118" s="777"/>
      <c r="K118" s="778">
        <v>3966249</v>
      </c>
      <c r="L118" s="724">
        <f t="shared" si="29"/>
        <v>0</v>
      </c>
      <c r="M118" s="776"/>
      <c r="N118" s="777"/>
      <c r="O118" s="777"/>
      <c r="P118" s="777"/>
      <c r="Q118" s="778"/>
      <c r="R118" s="772">
        <f t="shared" si="30"/>
        <v>0</v>
      </c>
      <c r="S118" s="781"/>
      <c r="T118" s="778"/>
      <c r="U118" s="782">
        <f t="shared" si="31"/>
        <v>0</v>
      </c>
      <c r="V118" s="1676"/>
      <c r="W118" s="223"/>
    </row>
    <row r="119" spans="1:23" s="1562" customFormat="1" x14ac:dyDescent="0.2">
      <c r="A119" s="1710"/>
      <c r="B119" s="807" t="s">
        <v>924</v>
      </c>
      <c r="C119" s="746" t="s">
        <v>742</v>
      </c>
      <c r="D119" s="775"/>
      <c r="E119" s="772">
        <f t="shared" si="28"/>
        <v>0</v>
      </c>
      <c r="F119" s="776"/>
      <c r="G119" s="777"/>
      <c r="H119" s="777"/>
      <c r="I119" s="777"/>
      <c r="J119" s="777">
        <v>500198</v>
      </c>
      <c r="K119" s="778">
        <v>-500198</v>
      </c>
      <c r="L119" s="724">
        <f t="shared" si="29"/>
        <v>0</v>
      </c>
      <c r="M119" s="776"/>
      <c r="N119" s="777"/>
      <c r="O119" s="777"/>
      <c r="P119" s="777"/>
      <c r="Q119" s="778"/>
      <c r="R119" s="772">
        <f t="shared" si="30"/>
        <v>0</v>
      </c>
      <c r="S119" s="781"/>
      <c r="T119" s="778"/>
      <c r="U119" s="782">
        <f t="shared" si="31"/>
        <v>0</v>
      </c>
      <c r="V119" s="1676"/>
      <c r="W119" s="223"/>
    </row>
    <row r="120" spans="1:23" s="1562" customFormat="1" x14ac:dyDescent="0.2">
      <c r="A120" s="1710"/>
      <c r="B120" s="807" t="s">
        <v>925</v>
      </c>
      <c r="C120" s="746" t="s">
        <v>742</v>
      </c>
      <c r="D120" s="775"/>
      <c r="E120" s="772">
        <f t="shared" si="28"/>
        <v>0</v>
      </c>
      <c r="F120" s="776"/>
      <c r="G120" s="777"/>
      <c r="H120" s="777"/>
      <c r="I120" s="777"/>
      <c r="J120" s="777"/>
      <c r="K120" s="778"/>
      <c r="L120" s="724">
        <f t="shared" si="29"/>
        <v>0</v>
      </c>
      <c r="M120" s="776"/>
      <c r="N120" s="777">
        <v>20200000</v>
      </c>
      <c r="O120" s="777"/>
      <c r="P120" s="777"/>
      <c r="Q120" s="778">
        <v>-20200000</v>
      </c>
      <c r="R120" s="772">
        <f t="shared" si="30"/>
        <v>0</v>
      </c>
      <c r="S120" s="781"/>
      <c r="T120" s="778"/>
      <c r="U120" s="782">
        <f t="shared" si="31"/>
        <v>0</v>
      </c>
      <c r="V120" s="1676"/>
      <c r="W120" s="223"/>
    </row>
    <row r="121" spans="1:23" s="1562" customFormat="1" x14ac:dyDescent="0.2">
      <c r="A121" s="1710"/>
      <c r="B121" s="807" t="s">
        <v>926</v>
      </c>
      <c r="C121" s="746" t="s">
        <v>742</v>
      </c>
      <c r="D121" s="775"/>
      <c r="E121" s="772">
        <f t="shared" si="28"/>
        <v>0</v>
      </c>
      <c r="F121" s="776"/>
      <c r="G121" s="777"/>
      <c r="H121" s="777"/>
      <c r="I121" s="777"/>
      <c r="J121" s="777"/>
      <c r="K121" s="778"/>
      <c r="L121" s="724">
        <f t="shared" si="29"/>
        <v>0</v>
      </c>
      <c r="M121" s="776"/>
      <c r="N121" s="777"/>
      <c r="O121" s="777">
        <v>1911679</v>
      </c>
      <c r="P121" s="777"/>
      <c r="Q121" s="778">
        <v>-1911679</v>
      </c>
      <c r="R121" s="772">
        <f t="shared" si="30"/>
        <v>0</v>
      </c>
      <c r="S121" s="781"/>
      <c r="T121" s="778"/>
      <c r="U121" s="782">
        <f t="shared" si="31"/>
        <v>0</v>
      </c>
      <c r="V121" s="1676"/>
      <c r="W121" s="223"/>
    </row>
    <row r="122" spans="1:23" s="1562" customFormat="1" x14ac:dyDescent="0.2">
      <c r="A122" s="1710"/>
      <c r="B122" s="807" t="s">
        <v>927</v>
      </c>
      <c r="C122" s="746" t="s">
        <v>742</v>
      </c>
      <c r="D122" s="775"/>
      <c r="E122" s="772">
        <f t="shared" si="28"/>
        <v>0</v>
      </c>
      <c r="F122" s="776"/>
      <c r="G122" s="777"/>
      <c r="H122" s="777"/>
      <c r="I122" s="777"/>
      <c r="J122" s="777"/>
      <c r="K122" s="778">
        <v>-163556073</v>
      </c>
      <c r="L122" s="724">
        <f t="shared" si="29"/>
        <v>-163556073</v>
      </c>
      <c r="M122" s="776">
        <v>151847759</v>
      </c>
      <c r="N122" s="777"/>
      <c r="O122" s="777"/>
      <c r="P122" s="777"/>
      <c r="Q122" s="778">
        <v>11708314</v>
      </c>
      <c r="R122" s="772">
        <f t="shared" si="30"/>
        <v>163556073</v>
      </c>
      <c r="S122" s="781"/>
      <c r="T122" s="778"/>
      <c r="U122" s="782">
        <f t="shared" si="31"/>
        <v>0</v>
      </c>
      <c r="V122" s="1676"/>
      <c r="W122" s="223"/>
    </row>
    <row r="123" spans="1:23" s="1562" customFormat="1" x14ac:dyDescent="0.2">
      <c r="A123" s="1710"/>
      <c r="B123" s="807" t="s">
        <v>916</v>
      </c>
      <c r="C123" s="746" t="s">
        <v>742</v>
      </c>
      <c r="D123" s="775"/>
      <c r="E123" s="772">
        <f t="shared" si="28"/>
        <v>-3599134</v>
      </c>
      <c r="F123" s="776">
        <v>-4107935</v>
      </c>
      <c r="G123" s="777">
        <v>-676633</v>
      </c>
      <c r="H123" s="777">
        <v>1703244</v>
      </c>
      <c r="I123" s="777"/>
      <c r="J123" s="777"/>
      <c r="K123" s="778"/>
      <c r="L123" s="724">
        <f t="shared" si="29"/>
        <v>-3081324</v>
      </c>
      <c r="M123" s="776">
        <v>-517810</v>
      </c>
      <c r="N123" s="777"/>
      <c r="O123" s="777"/>
      <c r="P123" s="777"/>
      <c r="Q123" s="778"/>
      <c r="R123" s="772">
        <f t="shared" si="30"/>
        <v>-517810</v>
      </c>
      <c r="S123" s="781"/>
      <c r="T123" s="778"/>
      <c r="U123" s="782">
        <f t="shared" si="31"/>
        <v>0</v>
      </c>
      <c r="V123" s="1676"/>
      <c r="W123" s="223"/>
    </row>
    <row r="124" spans="1:23" s="1562" customFormat="1" x14ac:dyDescent="0.2">
      <c r="A124" s="1710"/>
      <c r="B124" s="807" t="s">
        <v>915</v>
      </c>
      <c r="C124" s="746" t="s">
        <v>742</v>
      </c>
      <c r="D124" s="775"/>
      <c r="E124" s="772">
        <f t="shared" si="28"/>
        <v>3753194</v>
      </c>
      <c r="F124" s="776"/>
      <c r="G124" s="777"/>
      <c r="H124" s="777">
        <v>3753194</v>
      </c>
      <c r="I124" s="777"/>
      <c r="J124" s="777"/>
      <c r="K124" s="778"/>
      <c r="L124" s="724">
        <f t="shared" si="29"/>
        <v>3753194</v>
      </c>
      <c r="M124" s="776"/>
      <c r="N124" s="777"/>
      <c r="O124" s="777"/>
      <c r="P124" s="777"/>
      <c r="Q124" s="778"/>
      <c r="R124" s="772">
        <f t="shared" si="30"/>
        <v>0</v>
      </c>
      <c r="S124" s="781"/>
      <c r="T124" s="778"/>
      <c r="U124" s="782">
        <f t="shared" si="31"/>
        <v>0</v>
      </c>
      <c r="V124" s="1676"/>
      <c r="W124" s="223"/>
    </row>
    <row r="125" spans="1:23" s="1562" customFormat="1" x14ac:dyDescent="0.2">
      <c r="A125" s="1710"/>
      <c r="B125" s="807" t="s">
        <v>918</v>
      </c>
      <c r="C125" s="746" t="s">
        <v>742</v>
      </c>
      <c r="D125" s="775"/>
      <c r="E125" s="772">
        <f t="shared" si="28"/>
        <v>-14912119</v>
      </c>
      <c r="F125" s="776">
        <v>-7127687</v>
      </c>
      <c r="G125" s="777">
        <v>-3393888</v>
      </c>
      <c r="H125" s="777">
        <v>-3442774</v>
      </c>
      <c r="I125" s="777"/>
      <c r="J125" s="777"/>
      <c r="K125" s="778"/>
      <c r="L125" s="724">
        <f t="shared" si="29"/>
        <v>-13964349</v>
      </c>
      <c r="M125" s="776">
        <v>-947770</v>
      </c>
      <c r="N125" s="777"/>
      <c r="O125" s="777"/>
      <c r="P125" s="777"/>
      <c r="Q125" s="778"/>
      <c r="R125" s="772">
        <f t="shared" si="30"/>
        <v>-947770</v>
      </c>
      <c r="S125" s="781"/>
      <c r="T125" s="778"/>
      <c r="U125" s="782">
        <f t="shared" si="31"/>
        <v>0</v>
      </c>
      <c r="V125" s="1676"/>
      <c r="W125" s="223"/>
    </row>
    <row r="126" spans="1:23" s="1562" customFormat="1" x14ac:dyDescent="0.2">
      <c r="A126" s="1710"/>
      <c r="B126" s="807" t="s">
        <v>917</v>
      </c>
      <c r="C126" s="746" t="s">
        <v>742</v>
      </c>
      <c r="D126" s="775"/>
      <c r="E126" s="772">
        <f t="shared" si="28"/>
        <v>-1585144</v>
      </c>
      <c r="F126" s="776"/>
      <c r="G126" s="777"/>
      <c r="H126" s="777">
        <v>-1585144</v>
      </c>
      <c r="I126" s="777"/>
      <c r="J126" s="777"/>
      <c r="K126" s="778"/>
      <c r="L126" s="724">
        <f t="shared" si="29"/>
        <v>-1585144</v>
      </c>
      <c r="M126" s="776"/>
      <c r="N126" s="777"/>
      <c r="O126" s="777"/>
      <c r="P126" s="777"/>
      <c r="Q126" s="778"/>
      <c r="R126" s="772">
        <f t="shared" si="30"/>
        <v>0</v>
      </c>
      <c r="S126" s="781"/>
      <c r="T126" s="778"/>
      <c r="U126" s="782">
        <f t="shared" si="31"/>
        <v>0</v>
      </c>
      <c r="V126" s="1676"/>
      <c r="W126" s="223"/>
    </row>
    <row r="127" spans="1:23" s="1562" customFormat="1" x14ac:dyDescent="0.2">
      <c r="A127" s="1710"/>
      <c r="B127" s="807" t="s">
        <v>914</v>
      </c>
      <c r="C127" s="746" t="s">
        <v>742</v>
      </c>
      <c r="D127" s="775"/>
      <c r="E127" s="772">
        <f t="shared" si="28"/>
        <v>-9593897</v>
      </c>
      <c r="F127" s="776">
        <v>-3892117</v>
      </c>
      <c r="G127" s="777">
        <v>-555651</v>
      </c>
      <c r="H127" s="777">
        <v>-5547483</v>
      </c>
      <c r="I127" s="777"/>
      <c r="J127" s="777"/>
      <c r="K127" s="778"/>
      <c r="L127" s="724">
        <f t="shared" si="29"/>
        <v>-9995251</v>
      </c>
      <c r="M127" s="776">
        <v>401354</v>
      </c>
      <c r="N127" s="777"/>
      <c r="O127" s="777"/>
      <c r="P127" s="777"/>
      <c r="Q127" s="778"/>
      <c r="R127" s="772">
        <f t="shared" si="30"/>
        <v>401354</v>
      </c>
      <c r="S127" s="781"/>
      <c r="T127" s="778"/>
      <c r="U127" s="782">
        <f t="shared" si="31"/>
        <v>0</v>
      </c>
      <c r="V127" s="1676"/>
      <c r="W127" s="223"/>
    </row>
    <row r="128" spans="1:23" s="1562" customFormat="1" x14ac:dyDescent="0.2">
      <c r="A128" s="1710"/>
      <c r="B128" s="807" t="s">
        <v>912</v>
      </c>
      <c r="C128" s="746" t="s">
        <v>742</v>
      </c>
      <c r="D128" s="775"/>
      <c r="E128" s="772">
        <f t="shared" si="28"/>
        <v>-4297347</v>
      </c>
      <c r="F128" s="776">
        <v>-2153469</v>
      </c>
      <c r="G128" s="777">
        <v>-1060475</v>
      </c>
      <c r="H128" s="777">
        <v>-1009789</v>
      </c>
      <c r="I128" s="777"/>
      <c r="J128" s="777"/>
      <c r="K128" s="778"/>
      <c r="L128" s="724">
        <f t="shared" si="29"/>
        <v>-4223733</v>
      </c>
      <c r="M128" s="776">
        <v>-73614</v>
      </c>
      <c r="N128" s="777"/>
      <c r="O128" s="777"/>
      <c r="P128" s="777"/>
      <c r="Q128" s="778"/>
      <c r="R128" s="772">
        <f t="shared" si="30"/>
        <v>-73614</v>
      </c>
      <c r="S128" s="781"/>
      <c r="T128" s="778"/>
      <c r="U128" s="782">
        <f t="shared" si="31"/>
        <v>0</v>
      </c>
      <c r="V128" s="1676"/>
      <c r="W128" s="223"/>
    </row>
    <row r="129" spans="1:23" s="1562" customFormat="1" x14ac:dyDescent="0.2">
      <c r="A129" s="1710"/>
      <c r="B129" s="807" t="s">
        <v>919</v>
      </c>
      <c r="C129" s="746" t="s">
        <v>742</v>
      </c>
      <c r="D129" s="775"/>
      <c r="E129" s="772">
        <f t="shared" si="28"/>
        <v>-10085</v>
      </c>
      <c r="F129" s="776"/>
      <c r="G129" s="777"/>
      <c r="H129" s="777">
        <v>-10085</v>
      </c>
      <c r="I129" s="777"/>
      <c r="J129" s="777"/>
      <c r="K129" s="778"/>
      <c r="L129" s="724">
        <f t="shared" si="29"/>
        <v>-10085</v>
      </c>
      <c r="M129" s="776"/>
      <c r="N129" s="777"/>
      <c r="O129" s="777"/>
      <c r="P129" s="777"/>
      <c r="Q129" s="778"/>
      <c r="R129" s="772">
        <f t="shared" si="30"/>
        <v>0</v>
      </c>
      <c r="S129" s="781"/>
      <c r="T129" s="778"/>
      <c r="U129" s="782">
        <f t="shared" si="31"/>
        <v>0</v>
      </c>
      <c r="V129" s="1676"/>
      <c r="W129" s="223"/>
    </row>
    <row r="130" spans="1:23" s="1562" customFormat="1" ht="13.5" thickBot="1" x14ac:dyDescent="0.25">
      <c r="A130" s="1710"/>
      <c r="B130" s="807"/>
      <c r="C130" s="746"/>
      <c r="D130" s="775"/>
      <c r="E130" s="772">
        <f t="shared" si="28"/>
        <v>0</v>
      </c>
      <c r="F130" s="776"/>
      <c r="G130" s="777"/>
      <c r="H130" s="777"/>
      <c r="I130" s="777"/>
      <c r="J130" s="777"/>
      <c r="K130" s="778"/>
      <c r="L130" s="724">
        <f t="shared" si="29"/>
        <v>0</v>
      </c>
      <c r="M130" s="776"/>
      <c r="N130" s="777"/>
      <c r="O130" s="777"/>
      <c r="P130" s="777"/>
      <c r="Q130" s="778"/>
      <c r="R130" s="772">
        <f t="shared" si="30"/>
        <v>0</v>
      </c>
      <c r="S130" s="781"/>
      <c r="T130" s="778"/>
      <c r="U130" s="782">
        <f t="shared" si="31"/>
        <v>0</v>
      </c>
      <c r="V130" s="1676"/>
      <c r="W130" s="223"/>
    </row>
    <row r="131" spans="1:23" s="1562" customFormat="1" ht="13.5" thickBot="1" x14ac:dyDescent="0.25">
      <c r="A131" s="1709"/>
      <c r="B131" s="747" t="s">
        <v>669</v>
      </c>
      <c r="C131" s="748" t="s">
        <v>1918</v>
      </c>
      <c r="D131" s="749">
        <v>44561</v>
      </c>
      <c r="E131" s="750">
        <f t="shared" ref="E131:U131" si="32">SUM(E97:E130)</f>
        <v>2183903102</v>
      </c>
      <c r="F131" s="783">
        <f t="shared" si="32"/>
        <v>445210558</v>
      </c>
      <c r="G131" s="810">
        <f t="shared" si="32"/>
        <v>69452557</v>
      </c>
      <c r="H131" s="810">
        <f t="shared" si="32"/>
        <v>326136255</v>
      </c>
      <c r="I131" s="810">
        <f t="shared" si="32"/>
        <v>4803751</v>
      </c>
      <c r="J131" s="810">
        <f t="shared" si="32"/>
        <v>113809695</v>
      </c>
      <c r="K131" s="810">
        <f t="shared" si="32"/>
        <v>8104621</v>
      </c>
      <c r="L131" s="783">
        <f t="shared" si="32"/>
        <v>967517437</v>
      </c>
      <c r="M131" s="783">
        <f t="shared" si="32"/>
        <v>592886950</v>
      </c>
      <c r="N131" s="810">
        <f t="shared" si="32"/>
        <v>78563402</v>
      </c>
      <c r="O131" s="810">
        <f t="shared" si="32"/>
        <v>12030579</v>
      </c>
      <c r="P131" s="810">
        <f t="shared" si="32"/>
        <v>0</v>
      </c>
      <c r="Q131" s="810">
        <f t="shared" si="32"/>
        <v>10740000</v>
      </c>
      <c r="R131" s="783">
        <f t="shared" si="32"/>
        <v>694220931</v>
      </c>
      <c r="S131" s="783">
        <f t="shared" si="32"/>
        <v>504665631</v>
      </c>
      <c r="T131" s="809">
        <f t="shared" si="32"/>
        <v>17499103</v>
      </c>
      <c r="U131" s="750">
        <f t="shared" si="32"/>
        <v>522164734</v>
      </c>
      <c r="V131" s="1676"/>
      <c r="W131" s="223"/>
    </row>
    <row r="132" spans="1:23" s="1562" customFormat="1" x14ac:dyDescent="0.2">
      <c r="A132" s="1709"/>
      <c r="B132" s="925"/>
      <c r="C132" s="926"/>
      <c r="D132" s="927"/>
      <c r="E132" s="928"/>
      <c r="F132" s="928"/>
      <c r="G132" s="928"/>
      <c r="H132" s="928"/>
      <c r="I132" s="928"/>
      <c r="J132" s="928"/>
      <c r="K132" s="928"/>
      <c r="L132" s="928"/>
      <c r="M132" s="928"/>
      <c r="N132" s="928"/>
      <c r="O132" s="928"/>
      <c r="P132" s="928"/>
      <c r="Q132" s="928"/>
      <c r="R132" s="928"/>
      <c r="S132" s="928"/>
      <c r="T132" s="928"/>
      <c r="U132" s="928"/>
      <c r="V132" s="1676"/>
      <c r="W132" s="223"/>
    </row>
    <row r="133" spans="1:23" s="2394" customFormat="1" x14ac:dyDescent="0.2">
      <c r="B133" s="2418"/>
      <c r="E133" s="2426">
        <f>SUM(E98:E130)</f>
        <v>38653197</v>
      </c>
      <c r="F133" s="2426">
        <f t="shared" ref="F133:U133" si="33">SUM(F98:F130)</f>
        <v>-18312702</v>
      </c>
      <c r="G133" s="2426">
        <f t="shared" si="33"/>
        <v>-5999090</v>
      </c>
      <c r="H133" s="2426">
        <f t="shared" si="33"/>
        <v>-50725442</v>
      </c>
      <c r="I133" s="2426">
        <f t="shared" si="33"/>
        <v>-3966249</v>
      </c>
      <c r="J133" s="2426">
        <f t="shared" si="33"/>
        <v>500198</v>
      </c>
      <c r="K133" s="2426">
        <f t="shared" si="33"/>
        <v>-36858399</v>
      </c>
      <c r="L133" s="2426">
        <f t="shared" si="33"/>
        <v>-115361684</v>
      </c>
      <c r="M133" s="2426">
        <f t="shared" si="33"/>
        <v>150709919</v>
      </c>
      <c r="N133" s="2426">
        <f t="shared" si="33"/>
        <v>20200000</v>
      </c>
      <c r="O133" s="2426">
        <f t="shared" si="33"/>
        <v>1911679</v>
      </c>
      <c r="P133" s="2426">
        <f t="shared" si="33"/>
        <v>0</v>
      </c>
      <c r="Q133" s="2426">
        <f t="shared" si="33"/>
        <v>-5069533</v>
      </c>
      <c r="R133" s="2426">
        <f t="shared" si="33"/>
        <v>167752065</v>
      </c>
      <c r="S133" s="2426">
        <f t="shared" si="33"/>
        <v>-13737184</v>
      </c>
      <c r="T133" s="2426">
        <f t="shared" si="33"/>
        <v>0</v>
      </c>
      <c r="U133" s="2426">
        <f t="shared" si="33"/>
        <v>-13737184</v>
      </c>
    </row>
    <row r="135" spans="1:23" x14ac:dyDescent="0.2">
      <c r="N135" s="84"/>
    </row>
  </sheetData>
  <mergeCells count="3">
    <mergeCell ref="B1:C1"/>
    <mergeCell ref="B2:U2"/>
    <mergeCell ref="Q3:R3"/>
  </mergeCells>
  <pageMargins left="0.23622047244094491" right="0.23622047244094491" top="0.74803149606299213" bottom="0.74803149606299213" header="0.31496062992125984" footer="0.31496062992125984"/>
  <pageSetup paperSize="8" scale="80" fitToHeight="2" orientation="landscape" r:id="rId1"/>
  <rowBreaks count="1" manualBreakCount="1">
    <brk id="6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"/>
  <sheetViews>
    <sheetView workbookViewId="0"/>
  </sheetViews>
  <sheetFormatPr defaultRowHeight="15.75" x14ac:dyDescent="0.25"/>
  <cols>
    <col min="1" max="1" width="47.7109375" style="14" customWidth="1"/>
    <col min="2" max="2" width="19.42578125" style="14" bestFit="1" customWidth="1"/>
    <col min="3" max="3" width="18.28515625" style="14" bestFit="1" customWidth="1"/>
  </cols>
  <sheetData>
    <row r="1" spans="1:3" x14ac:dyDescent="0.25">
      <c r="A1" s="2192" t="s">
        <v>1956</v>
      </c>
    </row>
    <row r="4" spans="1:3" x14ac:dyDescent="0.25">
      <c r="A4" s="3860" t="s">
        <v>960</v>
      </c>
      <c r="B4" s="3860"/>
      <c r="C4" s="3860"/>
    </row>
    <row r="5" spans="1:3" x14ac:dyDescent="0.25">
      <c r="A5" s="3860" t="s">
        <v>1788</v>
      </c>
      <c r="B5" s="3860"/>
      <c r="C5" s="3860"/>
    </row>
    <row r="7" spans="1:3" ht="16.5" thickBot="1" x14ac:dyDescent="0.3">
      <c r="B7" s="2193"/>
      <c r="C7" s="2193" t="s">
        <v>269</v>
      </c>
    </row>
    <row r="8" spans="1:3" x14ac:dyDescent="0.2">
      <c r="A8" s="3861" t="s">
        <v>961</v>
      </c>
      <c r="B8" s="3056" t="s">
        <v>962</v>
      </c>
      <c r="C8" s="2745" t="s">
        <v>963</v>
      </c>
    </row>
    <row r="9" spans="1:3" ht="16.5" thickBot="1" x14ac:dyDescent="0.25">
      <c r="A9" s="3862"/>
      <c r="B9" s="3057">
        <v>44197</v>
      </c>
      <c r="C9" s="2746">
        <v>44561</v>
      </c>
    </row>
    <row r="10" spans="1:3" x14ac:dyDescent="0.2">
      <c r="A10" s="2194" t="s">
        <v>964</v>
      </c>
      <c r="B10" s="3058">
        <v>232137463</v>
      </c>
      <c r="C10" s="2747">
        <v>529697772</v>
      </c>
    </row>
    <row r="11" spans="1:3" x14ac:dyDescent="0.2">
      <c r="A11" s="2195" t="s">
        <v>386</v>
      </c>
      <c r="B11" s="3059">
        <v>83385</v>
      </c>
      <c r="C11" s="2748">
        <v>117953</v>
      </c>
    </row>
    <row r="12" spans="1:3" x14ac:dyDescent="0.2">
      <c r="A12" s="2195" t="s">
        <v>167</v>
      </c>
      <c r="B12" s="3059">
        <v>900896</v>
      </c>
      <c r="C12" s="2748">
        <v>638002</v>
      </c>
    </row>
    <row r="13" spans="1:3" x14ac:dyDescent="0.2">
      <c r="A13" s="2195" t="s">
        <v>385</v>
      </c>
      <c r="B13" s="3059">
        <v>81945</v>
      </c>
      <c r="C13" s="2748">
        <v>19648452</v>
      </c>
    </row>
    <row r="14" spans="1:3" ht="16.5" thickBot="1" x14ac:dyDescent="0.25">
      <c r="A14" s="2195" t="s">
        <v>168</v>
      </c>
      <c r="B14" s="3059">
        <v>106648</v>
      </c>
      <c r="C14" s="2748">
        <v>73995</v>
      </c>
    </row>
    <row r="15" spans="1:3" ht="16.5" thickBot="1" x14ac:dyDescent="0.25">
      <c r="A15" s="2197" t="s">
        <v>965</v>
      </c>
      <c r="B15" s="3060">
        <f>SUM(B10:B14)</f>
        <v>233310337</v>
      </c>
      <c r="C15" s="2749">
        <f>SUM(C10:C14)</f>
        <v>550176174</v>
      </c>
    </row>
  </sheetData>
  <mergeCells count="3">
    <mergeCell ref="A4:C4"/>
    <mergeCell ref="A5:C5"/>
    <mergeCell ref="A8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0"/>
  <sheetViews>
    <sheetView zoomScaleNormal="100" workbookViewId="0">
      <selection activeCell="B1" sqref="B1"/>
    </sheetView>
  </sheetViews>
  <sheetFormatPr defaultRowHeight="18" customHeight="1" x14ac:dyDescent="0.25"/>
  <cols>
    <col min="1" max="1" width="4.42578125" style="15" customWidth="1"/>
    <col min="2" max="2" width="37.85546875" style="15" customWidth="1"/>
    <col min="3" max="3" width="12.5703125" style="15" bestFit="1" customWidth="1"/>
    <col min="4" max="4" width="11.140625" style="15" bestFit="1" customWidth="1"/>
    <col min="5" max="6" width="12.5703125" style="15" bestFit="1" customWidth="1"/>
    <col min="7" max="7" width="11.5703125" style="15" bestFit="1" customWidth="1"/>
    <col min="8" max="9" width="12.5703125" style="15" bestFit="1" customWidth="1"/>
    <col min="10" max="10" width="11.140625" style="15" bestFit="1" customWidth="1"/>
    <col min="11" max="12" width="12.5703125" style="15" bestFit="1" customWidth="1"/>
    <col min="13" max="13" width="11.140625" style="15" bestFit="1" customWidth="1"/>
    <col min="14" max="14" width="12.5703125" style="15" bestFit="1" customWidth="1"/>
    <col min="15" max="15" width="12.42578125" style="15" bestFit="1" customWidth="1"/>
    <col min="16" max="16" width="11.7109375" style="15" bestFit="1" customWidth="1"/>
    <col min="17" max="17" width="12.5703125" style="15" bestFit="1" customWidth="1"/>
    <col min="18" max="18" width="12.28515625" style="15" bestFit="1" customWidth="1"/>
    <col min="19" max="19" width="11.140625" style="15" bestFit="1" customWidth="1"/>
    <col min="20" max="20" width="12.5703125" style="15" bestFit="1" customWidth="1"/>
    <col min="21" max="21" width="12.28515625" style="15" bestFit="1" customWidth="1"/>
    <col min="22" max="22" width="11.140625" style="15" bestFit="1" customWidth="1"/>
    <col min="23" max="23" width="12.5703125" style="15" bestFit="1" customWidth="1"/>
    <col min="24" max="24" width="12.28515625" style="15" bestFit="1" customWidth="1"/>
    <col min="25" max="25" width="11.140625" style="15" bestFit="1" customWidth="1"/>
    <col min="26" max="26" width="12.5703125" style="15" bestFit="1" customWidth="1"/>
    <col min="27" max="27" width="9.28515625" style="15" bestFit="1" customWidth="1"/>
    <col min="28" max="28" width="8.28515625" style="15" bestFit="1" customWidth="1"/>
    <col min="29" max="29" width="9.42578125" style="15" bestFit="1" customWidth="1"/>
  </cols>
  <sheetData>
    <row r="1" spans="1:29" ht="18" customHeight="1" x14ac:dyDescent="0.25">
      <c r="B1" s="85" t="s">
        <v>1939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948"/>
      <c r="S1" s="948"/>
      <c r="T1" s="948"/>
      <c r="U1" s="948"/>
      <c r="V1" s="948"/>
      <c r="W1" s="948"/>
      <c r="X1" s="948"/>
      <c r="Y1" s="948"/>
      <c r="Z1" s="948"/>
      <c r="AA1" s="948"/>
      <c r="AB1" s="948"/>
      <c r="AC1" s="948"/>
    </row>
    <row r="2" spans="1:29" ht="18" customHeight="1" x14ac:dyDescent="0.25">
      <c r="B2" s="3709"/>
      <c r="C2" s="3709"/>
      <c r="F2"/>
      <c r="I2"/>
      <c r="L2"/>
      <c r="O2"/>
      <c r="R2" s="1562"/>
      <c r="X2" s="1562"/>
      <c r="AA2" s="1562"/>
    </row>
    <row r="3" spans="1:29" ht="18" customHeight="1" x14ac:dyDescent="0.25">
      <c r="B3" s="129" t="s">
        <v>945</v>
      </c>
      <c r="C3" s="129"/>
      <c r="D3" s="129"/>
      <c r="E3" s="129"/>
      <c r="F3"/>
      <c r="G3"/>
      <c r="H3"/>
      <c r="I3"/>
      <c r="J3"/>
      <c r="K3"/>
      <c r="L3"/>
      <c r="M3"/>
      <c r="N3"/>
      <c r="O3"/>
      <c r="P3"/>
      <c r="Q3"/>
      <c r="R3" s="1562"/>
      <c r="S3" s="1562"/>
      <c r="T3" s="1562"/>
      <c r="U3" s="1562"/>
      <c r="V3" s="1562"/>
      <c r="W3" s="1562"/>
      <c r="X3" s="1562"/>
      <c r="Y3" s="1562"/>
      <c r="Z3" s="1562"/>
      <c r="AA3" s="1562"/>
      <c r="AB3" s="1562"/>
      <c r="AC3" s="1562"/>
    </row>
    <row r="4" spans="1:29" ht="18" customHeight="1" x14ac:dyDescent="0.25">
      <c r="B4" s="129"/>
      <c r="C4" s="129"/>
      <c r="D4" s="129"/>
      <c r="E4" s="129"/>
      <c r="F4"/>
      <c r="G4"/>
      <c r="H4"/>
      <c r="I4"/>
      <c r="J4"/>
      <c r="K4"/>
      <c r="L4"/>
      <c r="M4"/>
      <c r="N4"/>
      <c r="O4"/>
      <c r="P4"/>
      <c r="Q4"/>
      <c r="R4" s="1562"/>
      <c r="S4" s="1562"/>
      <c r="T4" s="1562"/>
      <c r="U4" s="1562"/>
      <c r="V4" s="1562"/>
      <c r="W4" s="1562"/>
      <c r="X4" s="1562"/>
      <c r="Y4" s="1562"/>
      <c r="Z4" s="1562"/>
      <c r="AA4" s="1562"/>
      <c r="AB4" s="1562"/>
      <c r="AC4" s="1562"/>
    </row>
    <row r="5" spans="1:29" ht="18" customHeight="1" x14ac:dyDescent="0.25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922"/>
      <c r="P5" s="922"/>
      <c r="Q5" s="922"/>
      <c r="R5" s="1708"/>
      <c r="S5" s="1708"/>
      <c r="T5" s="1708"/>
      <c r="U5" s="2356"/>
      <c r="V5" s="2356"/>
      <c r="W5" s="2356"/>
      <c r="X5" s="2306"/>
      <c r="Y5" s="2306"/>
      <c r="Z5" s="2306"/>
      <c r="AA5" s="2306"/>
      <c r="AB5" s="2306"/>
      <c r="AC5" s="2306"/>
    </row>
    <row r="6" spans="1:29" ht="18" customHeight="1" thickBot="1" x14ac:dyDescent="0.3">
      <c r="B6" s="128"/>
      <c r="C6" s="128"/>
      <c r="F6" s="128"/>
      <c r="H6" s="161"/>
      <c r="I6" s="128"/>
      <c r="K6" s="161"/>
      <c r="L6" s="128"/>
      <c r="N6" s="161"/>
      <c r="O6" s="128"/>
      <c r="Q6" s="161"/>
      <c r="R6" s="128"/>
      <c r="T6" s="161" t="s">
        <v>269</v>
      </c>
      <c r="U6" s="161"/>
      <c r="V6" s="161"/>
      <c r="W6" s="161"/>
      <c r="X6" s="128"/>
      <c r="Z6" s="161" t="s">
        <v>269</v>
      </c>
      <c r="AA6" s="128"/>
      <c r="AC6" s="161" t="s">
        <v>1786</v>
      </c>
    </row>
    <row r="7" spans="1:29" ht="18" customHeight="1" thickBot="1" x14ac:dyDescent="0.3">
      <c r="B7" s="1732"/>
      <c r="C7" s="3713" t="s">
        <v>633</v>
      </c>
      <c r="D7" s="3714"/>
      <c r="E7" s="3715"/>
      <c r="F7" s="3713" t="s">
        <v>634</v>
      </c>
      <c r="G7" s="3714"/>
      <c r="H7" s="3715"/>
      <c r="I7" s="3713" t="s">
        <v>724</v>
      </c>
      <c r="J7" s="3714"/>
      <c r="K7" s="3715"/>
      <c r="L7" s="3713" t="s">
        <v>821</v>
      </c>
      <c r="M7" s="3714"/>
      <c r="N7" s="3715"/>
      <c r="O7" s="3713" t="s">
        <v>849</v>
      </c>
      <c r="P7" s="3714"/>
      <c r="Q7" s="3715"/>
      <c r="R7" s="3713" t="s">
        <v>1849</v>
      </c>
      <c r="S7" s="3714"/>
      <c r="T7" s="3715"/>
      <c r="U7" s="3713" t="s">
        <v>1850</v>
      </c>
      <c r="V7" s="3714"/>
      <c r="W7" s="3715"/>
      <c r="X7" s="3713" t="s">
        <v>1784</v>
      </c>
      <c r="Y7" s="3714"/>
      <c r="Z7" s="3714"/>
      <c r="AA7" s="3714"/>
      <c r="AB7" s="3714"/>
      <c r="AC7" s="3715"/>
    </row>
    <row r="8" spans="1:29" ht="45.75" thickBot="1" x14ac:dyDescent="0.3">
      <c r="B8" s="1733" t="s">
        <v>92</v>
      </c>
      <c r="C8" s="236" t="s">
        <v>591</v>
      </c>
      <c r="D8" s="237" t="s">
        <v>943</v>
      </c>
      <c r="E8" s="238" t="s">
        <v>96</v>
      </c>
      <c r="F8" s="236" t="s">
        <v>591</v>
      </c>
      <c r="G8" s="237" t="s">
        <v>943</v>
      </c>
      <c r="H8" s="238" t="s">
        <v>96</v>
      </c>
      <c r="I8" s="236" t="s">
        <v>591</v>
      </c>
      <c r="J8" s="237" t="s">
        <v>943</v>
      </c>
      <c r="K8" s="238" t="s">
        <v>96</v>
      </c>
      <c r="L8" s="236" t="s">
        <v>591</v>
      </c>
      <c r="M8" s="237" t="s">
        <v>943</v>
      </c>
      <c r="N8" s="238" t="s">
        <v>96</v>
      </c>
      <c r="O8" s="236" t="s">
        <v>591</v>
      </c>
      <c r="P8" s="237" t="s">
        <v>943</v>
      </c>
      <c r="Q8" s="238" t="s">
        <v>96</v>
      </c>
      <c r="R8" s="236" t="s">
        <v>591</v>
      </c>
      <c r="S8" s="237" t="s">
        <v>943</v>
      </c>
      <c r="T8" s="2358" t="s">
        <v>96</v>
      </c>
      <c r="U8" s="236" t="s">
        <v>591</v>
      </c>
      <c r="V8" s="237" t="s">
        <v>943</v>
      </c>
      <c r="W8" s="238" t="s">
        <v>96</v>
      </c>
      <c r="X8" s="2374" t="s">
        <v>591</v>
      </c>
      <c r="Y8" s="237" t="s">
        <v>943</v>
      </c>
      <c r="Z8" s="238" t="s">
        <v>96</v>
      </c>
      <c r="AA8" s="3472" t="s">
        <v>591</v>
      </c>
      <c r="AB8" s="3473" t="s">
        <v>943</v>
      </c>
      <c r="AC8" s="3474" t="s">
        <v>96</v>
      </c>
    </row>
    <row r="9" spans="1:29" s="23" customFormat="1" ht="30" x14ac:dyDescent="0.2">
      <c r="A9" s="1774"/>
      <c r="B9" s="1734" t="s">
        <v>533</v>
      </c>
      <c r="C9" s="1789">
        <f t="shared" ref="C9:H9" si="0">SUM(C11:C12)</f>
        <v>501952879</v>
      </c>
      <c r="D9" s="1790">
        <f t="shared" si="0"/>
        <v>0</v>
      </c>
      <c r="E9" s="1791">
        <f t="shared" si="0"/>
        <v>501952879</v>
      </c>
      <c r="F9" s="1789">
        <f t="shared" si="0"/>
        <v>568260744</v>
      </c>
      <c r="G9" s="1790">
        <f t="shared" si="0"/>
        <v>0</v>
      </c>
      <c r="H9" s="1791">
        <f t="shared" si="0"/>
        <v>568260744</v>
      </c>
      <c r="I9" s="1789">
        <f t="shared" ref="I9:N9" si="1">SUM(I11:I12)</f>
        <v>650611525</v>
      </c>
      <c r="J9" s="1790">
        <f t="shared" si="1"/>
        <v>0</v>
      </c>
      <c r="K9" s="1791">
        <f t="shared" si="1"/>
        <v>650611525</v>
      </c>
      <c r="L9" s="1789">
        <f t="shared" si="1"/>
        <v>711360115</v>
      </c>
      <c r="M9" s="1790">
        <f t="shared" si="1"/>
        <v>0</v>
      </c>
      <c r="N9" s="1791">
        <f t="shared" si="1"/>
        <v>711360115</v>
      </c>
      <c r="O9" s="1789">
        <f t="shared" ref="O9:T9" si="2">SUM(O11:O12)</f>
        <v>713346340</v>
      </c>
      <c r="P9" s="1790">
        <f t="shared" si="2"/>
        <v>0</v>
      </c>
      <c r="Q9" s="1791">
        <f t="shared" si="2"/>
        <v>713346340</v>
      </c>
      <c r="R9" s="1789">
        <f t="shared" si="2"/>
        <v>665567247</v>
      </c>
      <c r="S9" s="1790">
        <f t="shared" si="2"/>
        <v>0</v>
      </c>
      <c r="T9" s="2359">
        <f t="shared" si="2"/>
        <v>665567247</v>
      </c>
      <c r="U9" s="1789">
        <f t="shared" ref="U9:W9" si="3">SUM(U11:U12)</f>
        <v>671878739</v>
      </c>
      <c r="V9" s="1790">
        <f t="shared" si="3"/>
        <v>0</v>
      </c>
      <c r="W9" s="1791">
        <f t="shared" si="3"/>
        <v>671878739</v>
      </c>
      <c r="X9" s="2359">
        <f t="shared" ref="X9:Z9" si="4">SUM(X11:X12)</f>
        <v>672578739</v>
      </c>
      <c r="Y9" s="1790">
        <f t="shared" si="4"/>
        <v>0</v>
      </c>
      <c r="Z9" s="2857">
        <f t="shared" si="4"/>
        <v>672578739</v>
      </c>
      <c r="AA9" s="3523">
        <f t="shared" ref="AA9:AB19" si="5">SUM(X9/U9)*100</f>
        <v>100.10418546671708</v>
      </c>
      <c r="AB9" s="3513">
        <v>0</v>
      </c>
      <c r="AC9" s="3524">
        <f>SUM(Z9/W9)*100</f>
        <v>100.10418546671708</v>
      </c>
    </row>
    <row r="10" spans="1:29" s="625" customFormat="1" ht="15" x14ac:dyDescent="0.2">
      <c r="A10" s="1774"/>
      <c r="B10" s="1735" t="s">
        <v>532</v>
      </c>
      <c r="C10" s="1792"/>
      <c r="D10" s="1793"/>
      <c r="E10" s="506"/>
      <c r="F10" s="1792"/>
      <c r="G10" s="1793"/>
      <c r="H10" s="506"/>
      <c r="I10" s="1792"/>
      <c r="J10" s="1793"/>
      <c r="K10" s="506"/>
      <c r="L10" s="1792"/>
      <c r="M10" s="1793"/>
      <c r="N10" s="506"/>
      <c r="O10" s="1792"/>
      <c r="P10" s="1793"/>
      <c r="Q10" s="506"/>
      <c r="R10" s="1792"/>
      <c r="S10" s="1793"/>
      <c r="T10" s="2360"/>
      <c r="U10" s="1792"/>
      <c r="V10" s="1793"/>
      <c r="W10" s="506"/>
      <c r="X10" s="2375"/>
      <c r="Y10" s="1793"/>
      <c r="Z10" s="2858"/>
      <c r="AA10" s="3514">
        <v>0</v>
      </c>
      <c r="AB10" s="3512">
        <v>0</v>
      </c>
      <c r="AC10" s="3515">
        <v>0</v>
      </c>
    </row>
    <row r="11" spans="1:29" s="23" customFormat="1" ht="30" x14ac:dyDescent="0.2">
      <c r="A11" s="1774"/>
      <c r="B11" s="1794" t="s">
        <v>524</v>
      </c>
      <c r="C11" s="1795">
        <v>382056383</v>
      </c>
      <c r="D11" s="1796"/>
      <c r="E11" s="1797">
        <f>SUM(C11:D11)</f>
        <v>382056383</v>
      </c>
      <c r="F11" s="1795">
        <v>448364248</v>
      </c>
      <c r="G11" s="1796"/>
      <c r="H11" s="1797">
        <f t="shared" ref="H11:H19" si="6">SUM(F11:G11)</f>
        <v>448364248</v>
      </c>
      <c r="I11" s="1795">
        <v>508502780</v>
      </c>
      <c r="J11" s="1796"/>
      <c r="K11" s="1797">
        <f t="shared" ref="K11:K19" si="7">SUM(I11:J11)</f>
        <v>508502780</v>
      </c>
      <c r="L11" s="1795">
        <v>562999002</v>
      </c>
      <c r="M11" s="1796"/>
      <c r="N11" s="1797">
        <f t="shared" ref="N11:N19" si="8">SUM(L11:M11)</f>
        <v>562999002</v>
      </c>
      <c r="O11" s="1795">
        <v>564985227</v>
      </c>
      <c r="P11" s="1796"/>
      <c r="Q11" s="1797">
        <f t="shared" ref="Q11:Q19" si="9">SUM(O11:P11)</f>
        <v>564985227</v>
      </c>
      <c r="R11" s="1795">
        <v>573089848</v>
      </c>
      <c r="S11" s="1796"/>
      <c r="T11" s="2361">
        <f t="shared" ref="T11:T19" si="10">SUM(R11:S11)</f>
        <v>573089848</v>
      </c>
      <c r="U11" s="1795">
        <v>573089848</v>
      </c>
      <c r="V11" s="1796"/>
      <c r="W11" s="1797">
        <f t="shared" ref="W11:W19" si="11">SUM(U11:V11)</f>
        <v>573089848</v>
      </c>
      <c r="X11" s="2361">
        <v>573089848</v>
      </c>
      <c r="Y11" s="1796"/>
      <c r="Z11" s="2859">
        <f t="shared" ref="Z11:Z19" si="12">SUM(X11:Y11)</f>
        <v>573089848</v>
      </c>
      <c r="AA11" s="3514">
        <f t="shared" si="5"/>
        <v>100</v>
      </c>
      <c r="AB11" s="3512">
        <v>0</v>
      </c>
      <c r="AC11" s="3515">
        <f t="shared" ref="AC11:AC18" si="13">SUM(Z11/W11)*100</f>
        <v>100</v>
      </c>
    </row>
    <row r="12" spans="1:29" s="23" customFormat="1" ht="30" x14ac:dyDescent="0.2">
      <c r="A12" s="1774"/>
      <c r="B12" s="1798" t="s">
        <v>103</v>
      </c>
      <c r="C12" s="1776">
        <v>119896496</v>
      </c>
      <c r="D12" s="1777"/>
      <c r="E12" s="1778">
        <f>SUM(C12:D12)</f>
        <v>119896496</v>
      </c>
      <c r="F12" s="1776">
        <v>119896496</v>
      </c>
      <c r="G12" s="1777"/>
      <c r="H12" s="1778">
        <f t="shared" si="6"/>
        <v>119896496</v>
      </c>
      <c r="I12" s="1776">
        <v>142108745</v>
      </c>
      <c r="J12" s="1777"/>
      <c r="K12" s="1778">
        <f t="shared" si="7"/>
        <v>142108745</v>
      </c>
      <c r="L12" s="1776">
        <v>148361113</v>
      </c>
      <c r="M12" s="1777"/>
      <c r="N12" s="1778">
        <f t="shared" si="8"/>
        <v>148361113</v>
      </c>
      <c r="O12" s="1776">
        <v>148361113</v>
      </c>
      <c r="P12" s="1777"/>
      <c r="Q12" s="1778">
        <f t="shared" si="9"/>
        <v>148361113</v>
      </c>
      <c r="R12" s="1776">
        <v>92477399</v>
      </c>
      <c r="S12" s="1777"/>
      <c r="T12" s="2362">
        <f t="shared" si="10"/>
        <v>92477399</v>
      </c>
      <c r="U12" s="1776">
        <v>98788891</v>
      </c>
      <c r="V12" s="1777"/>
      <c r="W12" s="1778">
        <f t="shared" si="11"/>
        <v>98788891</v>
      </c>
      <c r="X12" s="2362">
        <v>99488891</v>
      </c>
      <c r="Y12" s="1777"/>
      <c r="Z12" s="2860">
        <f t="shared" si="12"/>
        <v>99488891</v>
      </c>
      <c r="AA12" s="3514">
        <f t="shared" si="5"/>
        <v>100.70858169670109</v>
      </c>
      <c r="AB12" s="3512">
        <v>0</v>
      </c>
      <c r="AC12" s="3515">
        <f t="shared" si="13"/>
        <v>100.70858169670109</v>
      </c>
    </row>
    <row r="13" spans="1:29" s="1788" customFormat="1" ht="30" x14ac:dyDescent="0.2">
      <c r="A13" s="1783"/>
      <c r="B13" s="1799" t="s">
        <v>526</v>
      </c>
      <c r="C13" s="1785"/>
      <c r="D13" s="1786">
        <v>133840000</v>
      </c>
      <c r="E13" s="1787">
        <f t="shared" ref="E13:E19" si="14">SUM(C13:D13)</f>
        <v>133840000</v>
      </c>
      <c r="F13" s="1785"/>
      <c r="G13" s="1786">
        <v>218840000</v>
      </c>
      <c r="H13" s="1787">
        <f t="shared" si="6"/>
        <v>218840000</v>
      </c>
      <c r="I13" s="1785"/>
      <c r="J13" s="1786">
        <v>226313806</v>
      </c>
      <c r="K13" s="1787">
        <f t="shared" si="7"/>
        <v>226313806</v>
      </c>
      <c r="L13" s="1785"/>
      <c r="M13" s="1786">
        <v>426053806</v>
      </c>
      <c r="N13" s="1787">
        <f t="shared" si="8"/>
        <v>426053806</v>
      </c>
      <c r="O13" s="1785"/>
      <c r="P13" s="1786">
        <v>446309351</v>
      </c>
      <c r="Q13" s="1787">
        <f t="shared" si="9"/>
        <v>446309351</v>
      </c>
      <c r="R13" s="1785"/>
      <c r="S13" s="1786">
        <v>453266115</v>
      </c>
      <c r="T13" s="2363">
        <f t="shared" si="10"/>
        <v>453266115</v>
      </c>
      <c r="U13" s="1785"/>
      <c r="V13" s="1786">
        <v>446954623</v>
      </c>
      <c r="W13" s="1787">
        <f t="shared" si="11"/>
        <v>446954623</v>
      </c>
      <c r="X13" s="2363"/>
      <c r="Y13" s="1786">
        <v>446954623</v>
      </c>
      <c r="Z13" s="2861">
        <f t="shared" si="12"/>
        <v>446954623</v>
      </c>
      <c r="AA13" s="3514">
        <v>0</v>
      </c>
      <c r="AB13" s="3512">
        <f t="shared" si="5"/>
        <v>100</v>
      </c>
      <c r="AC13" s="3515">
        <f t="shared" si="13"/>
        <v>100</v>
      </c>
    </row>
    <row r="14" spans="1:29" s="16" customFormat="1" ht="18" customHeight="1" x14ac:dyDescent="0.25">
      <c r="A14" s="248"/>
      <c r="B14" s="507" t="s">
        <v>527</v>
      </c>
      <c r="C14" s="904">
        <v>236155000</v>
      </c>
      <c r="D14" s="905"/>
      <c r="E14" s="906">
        <f t="shared" si="14"/>
        <v>236155000</v>
      </c>
      <c r="F14" s="904">
        <v>236155000</v>
      </c>
      <c r="G14" s="905"/>
      <c r="H14" s="906">
        <f t="shared" si="6"/>
        <v>236155000</v>
      </c>
      <c r="I14" s="904">
        <v>236155000</v>
      </c>
      <c r="J14" s="905"/>
      <c r="K14" s="906">
        <f t="shared" si="7"/>
        <v>236155000</v>
      </c>
      <c r="L14" s="904">
        <v>236155000</v>
      </c>
      <c r="M14" s="905"/>
      <c r="N14" s="906">
        <f t="shared" si="8"/>
        <v>236155000</v>
      </c>
      <c r="O14" s="904">
        <v>236155000</v>
      </c>
      <c r="P14" s="905"/>
      <c r="Q14" s="906">
        <f t="shared" si="9"/>
        <v>236155000</v>
      </c>
      <c r="R14" s="904">
        <v>275791697</v>
      </c>
      <c r="S14" s="905"/>
      <c r="T14" s="2364">
        <f t="shared" si="10"/>
        <v>275791697</v>
      </c>
      <c r="U14" s="904">
        <v>275791697</v>
      </c>
      <c r="V14" s="905"/>
      <c r="W14" s="906">
        <f t="shared" si="11"/>
        <v>275791697</v>
      </c>
      <c r="X14" s="2364">
        <v>275791697</v>
      </c>
      <c r="Y14" s="905"/>
      <c r="Z14" s="2364">
        <f t="shared" si="12"/>
        <v>275791697</v>
      </c>
      <c r="AA14" s="3514">
        <f t="shared" si="5"/>
        <v>100</v>
      </c>
      <c r="AB14" s="3512">
        <v>0</v>
      </c>
      <c r="AC14" s="3515">
        <f t="shared" si="13"/>
        <v>100</v>
      </c>
    </row>
    <row r="15" spans="1:29" s="16" customFormat="1" ht="18" customHeight="1" x14ac:dyDescent="0.25">
      <c r="A15" s="248"/>
      <c r="B15" s="507" t="s">
        <v>528</v>
      </c>
      <c r="C15" s="904">
        <v>41697401</v>
      </c>
      <c r="D15" s="905"/>
      <c r="E15" s="906">
        <f t="shared" si="14"/>
        <v>41697401</v>
      </c>
      <c r="F15" s="904">
        <v>41697401</v>
      </c>
      <c r="G15" s="905"/>
      <c r="H15" s="906">
        <f t="shared" si="6"/>
        <v>41697401</v>
      </c>
      <c r="I15" s="904">
        <v>44222401</v>
      </c>
      <c r="J15" s="905"/>
      <c r="K15" s="906">
        <f t="shared" si="7"/>
        <v>44222401</v>
      </c>
      <c r="L15" s="904">
        <v>44222401</v>
      </c>
      <c r="M15" s="905"/>
      <c r="N15" s="906">
        <f t="shared" si="8"/>
        <v>44222401</v>
      </c>
      <c r="O15" s="904">
        <v>44422401</v>
      </c>
      <c r="P15" s="905"/>
      <c r="Q15" s="906">
        <f t="shared" si="9"/>
        <v>44422401</v>
      </c>
      <c r="R15" s="904">
        <v>75834356</v>
      </c>
      <c r="S15" s="905"/>
      <c r="T15" s="2364">
        <f t="shared" si="10"/>
        <v>75834356</v>
      </c>
      <c r="U15" s="904">
        <v>75834356</v>
      </c>
      <c r="V15" s="905"/>
      <c r="W15" s="906">
        <f t="shared" si="11"/>
        <v>75834356</v>
      </c>
      <c r="X15" s="2364">
        <v>76011240</v>
      </c>
      <c r="Y15" s="905"/>
      <c r="Z15" s="2364">
        <f t="shared" si="12"/>
        <v>76011240</v>
      </c>
      <c r="AA15" s="3514">
        <f t="shared" si="5"/>
        <v>100.23325048082428</v>
      </c>
      <c r="AB15" s="3512">
        <v>0</v>
      </c>
      <c r="AC15" s="3515">
        <f t="shared" si="13"/>
        <v>100.23325048082428</v>
      </c>
    </row>
    <row r="16" spans="1:29" s="16" customFormat="1" ht="18" customHeight="1" x14ac:dyDescent="0.25">
      <c r="A16" s="248"/>
      <c r="B16" s="1736" t="s">
        <v>529</v>
      </c>
      <c r="C16" s="904"/>
      <c r="D16" s="905">
        <v>0</v>
      </c>
      <c r="E16" s="906">
        <f t="shared" si="14"/>
        <v>0</v>
      </c>
      <c r="F16" s="904"/>
      <c r="G16" s="905">
        <v>10000000</v>
      </c>
      <c r="H16" s="906">
        <f t="shared" si="6"/>
        <v>10000000</v>
      </c>
      <c r="I16" s="904"/>
      <c r="J16" s="905">
        <v>10000000</v>
      </c>
      <c r="K16" s="906">
        <f t="shared" si="7"/>
        <v>10000000</v>
      </c>
      <c r="L16" s="904"/>
      <c r="M16" s="905">
        <v>10000000</v>
      </c>
      <c r="N16" s="906">
        <f t="shared" si="8"/>
        <v>10000000</v>
      </c>
      <c r="O16" s="904"/>
      <c r="P16" s="905">
        <v>10000000</v>
      </c>
      <c r="Q16" s="906">
        <f t="shared" si="9"/>
        <v>10000000</v>
      </c>
      <c r="R16" s="904"/>
      <c r="S16" s="905">
        <v>10629965</v>
      </c>
      <c r="T16" s="2364">
        <f t="shared" si="10"/>
        <v>10629965</v>
      </c>
      <c r="U16" s="904"/>
      <c r="V16" s="905">
        <v>10629965</v>
      </c>
      <c r="W16" s="906">
        <f t="shared" si="11"/>
        <v>10629965</v>
      </c>
      <c r="X16" s="2364"/>
      <c r="Y16" s="905">
        <v>10629965</v>
      </c>
      <c r="Z16" s="2364">
        <f t="shared" si="12"/>
        <v>10629965</v>
      </c>
      <c r="AA16" s="3514">
        <v>0</v>
      </c>
      <c r="AB16" s="3512">
        <f t="shared" si="5"/>
        <v>100</v>
      </c>
      <c r="AC16" s="3515">
        <f t="shared" si="13"/>
        <v>100</v>
      </c>
    </row>
    <row r="17" spans="1:29" s="1788" customFormat="1" ht="30" x14ac:dyDescent="0.2">
      <c r="A17" s="1783"/>
      <c r="B17" s="1784" t="s">
        <v>530</v>
      </c>
      <c r="C17" s="1785">
        <v>0</v>
      </c>
      <c r="D17" s="1786"/>
      <c r="E17" s="1787">
        <f t="shared" si="14"/>
        <v>0</v>
      </c>
      <c r="F17" s="1785">
        <v>0</v>
      </c>
      <c r="G17" s="1786"/>
      <c r="H17" s="1787">
        <f t="shared" si="6"/>
        <v>0</v>
      </c>
      <c r="I17" s="1785">
        <v>1549498</v>
      </c>
      <c r="J17" s="1786"/>
      <c r="K17" s="1787">
        <f t="shared" si="7"/>
        <v>1549498</v>
      </c>
      <c r="L17" s="1785">
        <v>1549498</v>
      </c>
      <c r="M17" s="1786"/>
      <c r="N17" s="1787">
        <f t="shared" si="8"/>
        <v>1549498</v>
      </c>
      <c r="O17" s="1785">
        <v>1549498</v>
      </c>
      <c r="P17" s="1786"/>
      <c r="Q17" s="1787">
        <f t="shared" si="9"/>
        <v>1549498</v>
      </c>
      <c r="R17" s="1785">
        <v>2989498</v>
      </c>
      <c r="S17" s="1786"/>
      <c r="T17" s="2363">
        <f t="shared" si="10"/>
        <v>2989498</v>
      </c>
      <c r="U17" s="1785">
        <v>2989498</v>
      </c>
      <c r="V17" s="1786"/>
      <c r="W17" s="1787">
        <f t="shared" si="11"/>
        <v>2989498</v>
      </c>
      <c r="X17" s="2363">
        <v>2989498</v>
      </c>
      <c r="Y17" s="1786"/>
      <c r="Z17" s="2861">
        <f t="shared" si="12"/>
        <v>2989498</v>
      </c>
      <c r="AA17" s="3514">
        <f t="shared" si="5"/>
        <v>100</v>
      </c>
      <c r="AB17" s="3512">
        <v>0</v>
      </c>
      <c r="AC17" s="3515">
        <f t="shared" si="13"/>
        <v>100</v>
      </c>
    </row>
    <row r="18" spans="1:29" s="1788" customFormat="1" ht="30" x14ac:dyDescent="0.2">
      <c r="A18" s="1783"/>
      <c r="B18" s="1784" t="s">
        <v>531</v>
      </c>
      <c r="C18" s="1785"/>
      <c r="D18" s="1786"/>
      <c r="E18" s="1787">
        <f t="shared" si="14"/>
        <v>0</v>
      </c>
      <c r="F18" s="1785"/>
      <c r="G18" s="1786"/>
      <c r="H18" s="1787">
        <f t="shared" si="6"/>
        <v>0</v>
      </c>
      <c r="I18" s="1785"/>
      <c r="J18" s="1786"/>
      <c r="K18" s="1787">
        <f t="shared" si="7"/>
        <v>0</v>
      </c>
      <c r="L18" s="1785"/>
      <c r="M18" s="1786"/>
      <c r="N18" s="1787">
        <f t="shared" si="8"/>
        <v>0</v>
      </c>
      <c r="O18" s="1785"/>
      <c r="P18" s="1786"/>
      <c r="Q18" s="1787">
        <f t="shared" si="9"/>
        <v>0</v>
      </c>
      <c r="R18" s="1785"/>
      <c r="S18" s="1786">
        <v>2180405</v>
      </c>
      <c r="T18" s="2363">
        <f t="shared" si="10"/>
        <v>2180405</v>
      </c>
      <c r="U18" s="1785"/>
      <c r="V18" s="1786">
        <v>2180405</v>
      </c>
      <c r="W18" s="1787">
        <f t="shared" si="11"/>
        <v>2180405</v>
      </c>
      <c r="X18" s="2363"/>
      <c r="Y18" s="1786">
        <v>2180405</v>
      </c>
      <c r="Z18" s="2861">
        <f t="shared" si="12"/>
        <v>2180405</v>
      </c>
      <c r="AA18" s="3514">
        <v>0</v>
      </c>
      <c r="AB18" s="3512">
        <f t="shared" si="5"/>
        <v>100</v>
      </c>
      <c r="AC18" s="3515">
        <f t="shared" si="13"/>
        <v>100</v>
      </c>
    </row>
    <row r="19" spans="1:29" s="16" customFormat="1" ht="30.75" thickBot="1" x14ac:dyDescent="0.3">
      <c r="A19" s="248"/>
      <c r="B19" s="1737" t="s">
        <v>552</v>
      </c>
      <c r="C19" s="907">
        <v>94819770</v>
      </c>
      <c r="D19" s="908">
        <v>-94819770</v>
      </c>
      <c r="E19" s="909">
        <f t="shared" si="14"/>
        <v>0</v>
      </c>
      <c r="F19" s="907">
        <v>104627128</v>
      </c>
      <c r="G19" s="908">
        <v>-104627128</v>
      </c>
      <c r="H19" s="909">
        <f t="shared" si="6"/>
        <v>0</v>
      </c>
      <c r="I19" s="907">
        <v>78443526</v>
      </c>
      <c r="J19" s="908">
        <v>-78443526</v>
      </c>
      <c r="K19" s="909">
        <f t="shared" si="7"/>
        <v>0</v>
      </c>
      <c r="L19" s="907">
        <v>95443526</v>
      </c>
      <c r="M19" s="908">
        <v>-95443526</v>
      </c>
      <c r="N19" s="909">
        <f t="shared" si="8"/>
        <v>0</v>
      </c>
      <c r="O19" s="907">
        <v>104904985</v>
      </c>
      <c r="P19" s="908">
        <v>-104904985</v>
      </c>
      <c r="Q19" s="909">
        <f t="shared" si="9"/>
        <v>0</v>
      </c>
      <c r="R19" s="907">
        <v>-53079946</v>
      </c>
      <c r="S19" s="908">
        <v>53079946</v>
      </c>
      <c r="T19" s="2377">
        <f t="shared" si="10"/>
        <v>0</v>
      </c>
      <c r="U19" s="907">
        <v>-59391438</v>
      </c>
      <c r="V19" s="908">
        <v>59391438</v>
      </c>
      <c r="W19" s="909">
        <f t="shared" si="11"/>
        <v>0</v>
      </c>
      <c r="X19" s="2365"/>
      <c r="Y19" s="908"/>
      <c r="Z19" s="2377">
        <f t="shared" si="12"/>
        <v>0</v>
      </c>
      <c r="AA19" s="3516">
        <f t="shared" si="5"/>
        <v>0</v>
      </c>
      <c r="AB19" s="3517">
        <f t="shared" si="5"/>
        <v>0</v>
      </c>
      <c r="AC19" s="3518">
        <v>0</v>
      </c>
    </row>
    <row r="20" spans="1:29" s="1" customFormat="1" ht="18" customHeight="1" thickBot="1" x14ac:dyDescent="0.3">
      <c r="A20" s="248"/>
      <c r="B20" s="272" t="s">
        <v>550</v>
      </c>
      <c r="C20" s="249">
        <f t="shared" ref="C20:H20" si="15">SUM(C9+C13+C14+C15+C16+C17+C18+C19)</f>
        <v>874625050</v>
      </c>
      <c r="D20" s="257">
        <f t="shared" si="15"/>
        <v>39020230</v>
      </c>
      <c r="E20" s="258">
        <f t="shared" si="15"/>
        <v>913645280</v>
      </c>
      <c r="F20" s="249">
        <f t="shared" si="15"/>
        <v>950740273</v>
      </c>
      <c r="G20" s="257">
        <f t="shared" si="15"/>
        <v>124212872</v>
      </c>
      <c r="H20" s="258">
        <f t="shared" si="15"/>
        <v>1074953145</v>
      </c>
      <c r="I20" s="249">
        <f t="shared" ref="I20:N20" si="16">SUM(I9+I13+I14+I15+I16+I17+I18+I19)</f>
        <v>1010981950</v>
      </c>
      <c r="J20" s="257">
        <f t="shared" si="16"/>
        <v>157870280</v>
      </c>
      <c r="K20" s="258">
        <f t="shared" si="16"/>
        <v>1168852230</v>
      </c>
      <c r="L20" s="249">
        <f t="shared" si="16"/>
        <v>1088730540</v>
      </c>
      <c r="M20" s="257">
        <f t="shared" si="16"/>
        <v>340610280</v>
      </c>
      <c r="N20" s="258">
        <f t="shared" si="16"/>
        <v>1429340820</v>
      </c>
      <c r="O20" s="249">
        <f t="shared" ref="O20:T20" si="17">SUM(O9+O13+O14+O15+O16+O17+O18+O19)</f>
        <v>1100378224</v>
      </c>
      <c r="P20" s="257">
        <f t="shared" si="17"/>
        <v>351404366</v>
      </c>
      <c r="Q20" s="258">
        <f t="shared" si="17"/>
        <v>1451782590</v>
      </c>
      <c r="R20" s="249">
        <f t="shared" si="17"/>
        <v>967102852</v>
      </c>
      <c r="S20" s="257">
        <f t="shared" si="17"/>
        <v>519156431</v>
      </c>
      <c r="T20" s="2366">
        <f t="shared" si="17"/>
        <v>1486259283</v>
      </c>
      <c r="U20" s="249">
        <f t="shared" ref="U20:W20" si="18">SUM(U9+U13+U14+U15+U16+U17+U18+U19)</f>
        <v>967102852</v>
      </c>
      <c r="V20" s="257">
        <f t="shared" si="18"/>
        <v>519156431</v>
      </c>
      <c r="W20" s="258">
        <f t="shared" si="18"/>
        <v>1486259283</v>
      </c>
      <c r="X20" s="2366">
        <f t="shared" ref="X20:Z20" si="19">SUM(X9+X13+X14+X15+X16+X17+X18+X19)</f>
        <v>1027371174</v>
      </c>
      <c r="Y20" s="257">
        <f t="shared" si="19"/>
        <v>459764993</v>
      </c>
      <c r="Z20" s="258">
        <f t="shared" si="19"/>
        <v>1487136167</v>
      </c>
      <c r="AA20" s="3616">
        <f>SUM(X20/U20)*100</f>
        <v>106.23184202955902</v>
      </c>
      <c r="AB20" s="3617">
        <f t="shared" ref="AB20:AB28" si="20">SUM(Y20/V20)*100</f>
        <v>88.560011115416586</v>
      </c>
      <c r="AC20" s="3618">
        <f t="shared" ref="AC20:AC28" si="21">SUM(Z20/W20)*100</f>
        <v>100.05899939600242</v>
      </c>
    </row>
    <row r="21" spans="1:29" ht="18" customHeight="1" x14ac:dyDescent="0.25">
      <c r="B21" s="239" t="s">
        <v>537</v>
      </c>
      <c r="C21" s="240"/>
      <c r="D21" s="241"/>
      <c r="E21" s="242">
        <f>SUM(C21:D21)</f>
        <v>0</v>
      </c>
      <c r="F21" s="240"/>
      <c r="G21" s="241"/>
      <c r="H21" s="242">
        <f>SUM(F21:G21)</f>
        <v>0</v>
      </c>
      <c r="I21" s="240"/>
      <c r="J21" s="241"/>
      <c r="K21" s="242">
        <f>SUM(I21:J21)</f>
        <v>0</v>
      </c>
      <c r="L21" s="240"/>
      <c r="M21" s="241"/>
      <c r="N21" s="242">
        <f>SUM(L21:M21)</f>
        <v>0</v>
      </c>
      <c r="O21" s="240"/>
      <c r="P21" s="241"/>
      <c r="Q21" s="242">
        <f>SUM(O21:P21)</f>
        <v>0</v>
      </c>
      <c r="R21" s="240"/>
      <c r="S21" s="241"/>
      <c r="T21" s="2367">
        <f>SUM(R21:S21)</f>
        <v>0</v>
      </c>
      <c r="U21" s="240"/>
      <c r="V21" s="241"/>
      <c r="W21" s="242">
        <f>SUM(U21:V21)</f>
        <v>0</v>
      </c>
      <c r="X21" s="2367"/>
      <c r="Y21" s="241"/>
      <c r="Z21" s="2862">
        <f>SUM(X21:Y21)</f>
        <v>0</v>
      </c>
      <c r="AA21" s="3523">
        <v>0</v>
      </c>
      <c r="AB21" s="3513">
        <v>0</v>
      </c>
      <c r="AC21" s="3524">
        <v>0</v>
      </c>
    </row>
    <row r="22" spans="1:29" ht="18" customHeight="1" x14ac:dyDescent="0.25">
      <c r="B22" s="246" t="s">
        <v>535</v>
      </c>
      <c r="C22" s="243"/>
      <c r="D22" s="244">
        <v>175064500</v>
      </c>
      <c r="E22" s="245">
        <f>SUM(C22:D22)</f>
        <v>175064500</v>
      </c>
      <c r="F22" s="243"/>
      <c r="G22" s="244">
        <v>175064500</v>
      </c>
      <c r="H22" s="245">
        <f>SUM(F22:G22)</f>
        <v>175064500</v>
      </c>
      <c r="I22" s="243"/>
      <c r="J22" s="244">
        <v>175064500</v>
      </c>
      <c r="K22" s="245">
        <f>SUM(I22:J22)</f>
        <v>175064500</v>
      </c>
      <c r="L22" s="243"/>
      <c r="M22" s="244">
        <v>175064500</v>
      </c>
      <c r="N22" s="245">
        <f>SUM(L22:M22)</f>
        <v>175064500</v>
      </c>
      <c r="O22" s="243"/>
      <c r="P22" s="244">
        <v>175064500</v>
      </c>
      <c r="Q22" s="245">
        <f>SUM(O22:P22)</f>
        <v>175064500</v>
      </c>
      <c r="R22" s="243"/>
      <c r="S22" s="244">
        <v>175064500</v>
      </c>
      <c r="T22" s="2368">
        <f>SUM(R22:S22)</f>
        <v>175064500</v>
      </c>
      <c r="U22" s="243"/>
      <c r="V22" s="244">
        <v>175064500</v>
      </c>
      <c r="W22" s="245">
        <f>SUM(U22:V22)</f>
        <v>175064500</v>
      </c>
      <c r="X22" s="2368"/>
      <c r="Y22" s="244">
        <v>175064500</v>
      </c>
      <c r="Z22" s="2863">
        <f>SUM(X22:Y22)</f>
        <v>175064500</v>
      </c>
      <c r="AA22" s="3514">
        <v>0</v>
      </c>
      <c r="AB22" s="3512">
        <f t="shared" si="20"/>
        <v>100</v>
      </c>
      <c r="AC22" s="3515">
        <f t="shared" si="21"/>
        <v>100</v>
      </c>
    </row>
    <row r="23" spans="1:29" ht="18" customHeight="1" x14ac:dyDescent="0.25">
      <c r="B23" s="246" t="s">
        <v>536</v>
      </c>
      <c r="C23" s="243"/>
      <c r="D23" s="244"/>
      <c r="E23" s="245">
        <f>SUM(C23:D23)</f>
        <v>0</v>
      </c>
      <c r="F23" s="243"/>
      <c r="G23" s="244"/>
      <c r="H23" s="245">
        <f>SUM(F23:G23)</f>
        <v>0</v>
      </c>
      <c r="I23" s="243"/>
      <c r="J23" s="244"/>
      <c r="K23" s="245">
        <f>SUM(I23:J23)</f>
        <v>0</v>
      </c>
      <c r="L23" s="243"/>
      <c r="M23" s="244"/>
      <c r="N23" s="245">
        <f>SUM(L23:M23)</f>
        <v>0</v>
      </c>
      <c r="O23" s="243"/>
      <c r="P23" s="244"/>
      <c r="Q23" s="245">
        <f>SUM(O23:P23)</f>
        <v>0</v>
      </c>
      <c r="R23" s="243">
        <v>17913688</v>
      </c>
      <c r="S23" s="244"/>
      <c r="T23" s="2368">
        <f>SUM(R23:S23)</f>
        <v>17913688</v>
      </c>
      <c r="U23" s="243">
        <v>17913688</v>
      </c>
      <c r="V23" s="244"/>
      <c r="W23" s="245">
        <f>SUM(U23:V23)</f>
        <v>17913688</v>
      </c>
      <c r="X23" s="2368">
        <v>17913688</v>
      </c>
      <c r="Y23" s="244"/>
      <c r="Z23" s="2863">
        <f>SUM(X23:Y23)</f>
        <v>17913688</v>
      </c>
      <c r="AA23" s="3514">
        <f t="shared" ref="AA23:AA28" si="22">SUM(X23/U23)*100</f>
        <v>100</v>
      </c>
      <c r="AB23" s="3512">
        <v>0</v>
      </c>
      <c r="AC23" s="3515">
        <f t="shared" si="21"/>
        <v>100</v>
      </c>
    </row>
    <row r="24" spans="1:29" ht="18" customHeight="1" thickBot="1" x14ac:dyDescent="0.3">
      <c r="B24" s="252" t="s">
        <v>534</v>
      </c>
      <c r="C24" s="253">
        <v>499612355</v>
      </c>
      <c r="D24" s="254">
        <v>0</v>
      </c>
      <c r="E24" s="255">
        <f>SUM(C24:D24)</f>
        <v>499612355</v>
      </c>
      <c r="F24" s="253">
        <v>499612355</v>
      </c>
      <c r="G24" s="254">
        <v>0</v>
      </c>
      <c r="H24" s="255">
        <f>SUM(F24:G24)</f>
        <v>499612355</v>
      </c>
      <c r="I24" s="253">
        <v>509867304</v>
      </c>
      <c r="J24" s="254">
        <v>0</v>
      </c>
      <c r="K24" s="255">
        <f>SUM(I24:J24)</f>
        <v>509867304</v>
      </c>
      <c r="L24" s="253">
        <v>512534693</v>
      </c>
      <c r="M24" s="254">
        <v>0</v>
      </c>
      <c r="N24" s="255">
        <f>SUM(L24:M24)</f>
        <v>512534693</v>
      </c>
      <c r="O24" s="253">
        <v>518402815</v>
      </c>
      <c r="P24" s="254">
        <v>0</v>
      </c>
      <c r="Q24" s="255">
        <f>SUM(O24:P24)</f>
        <v>518402815</v>
      </c>
      <c r="R24" s="253">
        <v>504665631</v>
      </c>
      <c r="S24" s="254">
        <v>0</v>
      </c>
      <c r="T24" s="2376">
        <f>SUM(R24:S24)</f>
        <v>504665631</v>
      </c>
      <c r="U24" s="253">
        <v>504665631</v>
      </c>
      <c r="V24" s="254">
        <v>0</v>
      </c>
      <c r="W24" s="255">
        <f>SUM(U24:V24)</f>
        <v>504665631</v>
      </c>
      <c r="X24" s="2369">
        <v>504665631</v>
      </c>
      <c r="Y24" s="254">
        <v>0</v>
      </c>
      <c r="Z24" s="2867">
        <f>SUM(X24:Y24)</f>
        <v>504665631</v>
      </c>
      <c r="AA24" s="3624">
        <f t="shared" si="22"/>
        <v>100</v>
      </c>
      <c r="AB24" s="3615">
        <v>0</v>
      </c>
      <c r="AC24" s="3613">
        <f t="shared" si="21"/>
        <v>100</v>
      </c>
    </row>
    <row r="25" spans="1:29" s="1" customFormat="1" ht="18" customHeight="1" thickBot="1" x14ac:dyDescent="0.3">
      <c r="A25" s="248"/>
      <c r="B25" s="256" t="s">
        <v>525</v>
      </c>
      <c r="C25" s="249">
        <f t="shared" ref="C25:H25" si="23">SUM(C21:C24)</f>
        <v>499612355</v>
      </c>
      <c r="D25" s="250">
        <f t="shared" si="23"/>
        <v>175064500</v>
      </c>
      <c r="E25" s="251">
        <f t="shared" si="23"/>
        <v>674676855</v>
      </c>
      <c r="F25" s="249">
        <f t="shared" si="23"/>
        <v>499612355</v>
      </c>
      <c r="G25" s="250">
        <f t="shared" si="23"/>
        <v>175064500</v>
      </c>
      <c r="H25" s="251">
        <f t="shared" si="23"/>
        <v>674676855</v>
      </c>
      <c r="I25" s="249">
        <f t="shared" ref="I25:N25" si="24">SUM(I21:I24)</f>
        <v>509867304</v>
      </c>
      <c r="J25" s="250">
        <f t="shared" si="24"/>
        <v>175064500</v>
      </c>
      <c r="K25" s="251">
        <f t="shared" si="24"/>
        <v>684931804</v>
      </c>
      <c r="L25" s="249">
        <f t="shared" si="24"/>
        <v>512534693</v>
      </c>
      <c r="M25" s="250">
        <f t="shared" si="24"/>
        <v>175064500</v>
      </c>
      <c r="N25" s="251">
        <f t="shared" si="24"/>
        <v>687599193</v>
      </c>
      <c r="O25" s="249">
        <f t="shared" ref="O25:T25" si="25">SUM(O21:O24)</f>
        <v>518402815</v>
      </c>
      <c r="P25" s="250">
        <f t="shared" si="25"/>
        <v>175064500</v>
      </c>
      <c r="Q25" s="251">
        <f t="shared" si="25"/>
        <v>693467315</v>
      </c>
      <c r="R25" s="249">
        <f t="shared" si="25"/>
        <v>522579319</v>
      </c>
      <c r="S25" s="250">
        <f t="shared" si="25"/>
        <v>175064500</v>
      </c>
      <c r="T25" s="250">
        <f t="shared" si="25"/>
        <v>697643819</v>
      </c>
      <c r="U25" s="249">
        <f t="shared" ref="U25:W25" si="26">SUM(U21:U24)</f>
        <v>522579319</v>
      </c>
      <c r="V25" s="250">
        <f t="shared" si="26"/>
        <v>175064500</v>
      </c>
      <c r="W25" s="251">
        <f t="shared" si="26"/>
        <v>697643819</v>
      </c>
      <c r="X25" s="2366">
        <f t="shared" ref="X25:Z25" si="27">SUM(X21:X24)</f>
        <v>522579319</v>
      </c>
      <c r="Y25" s="250">
        <f t="shared" si="27"/>
        <v>175064500</v>
      </c>
      <c r="Z25" s="250">
        <f t="shared" si="27"/>
        <v>697643819</v>
      </c>
      <c r="AA25" s="3619">
        <f t="shared" si="22"/>
        <v>100</v>
      </c>
      <c r="AB25" s="2873">
        <f t="shared" si="20"/>
        <v>100</v>
      </c>
      <c r="AC25" s="3611">
        <f t="shared" si="21"/>
        <v>100</v>
      </c>
    </row>
    <row r="26" spans="1:29" s="1" customFormat="1" ht="18" customHeight="1" thickBot="1" x14ac:dyDescent="0.3">
      <c r="A26" s="248"/>
      <c r="B26" s="272" t="s">
        <v>551</v>
      </c>
      <c r="C26" s="249">
        <f>SUM(C20+C25)</f>
        <v>1374237405</v>
      </c>
      <c r="D26" s="257">
        <f>SUM(D25,D20)</f>
        <v>214084730</v>
      </c>
      <c r="E26" s="258">
        <f>SUM(C26:D26)</f>
        <v>1588322135</v>
      </c>
      <c r="F26" s="249">
        <f>SUM(F20+F25)</f>
        <v>1450352628</v>
      </c>
      <c r="G26" s="257">
        <f>SUM(G25,G20)</f>
        <v>299277372</v>
      </c>
      <c r="H26" s="258">
        <f>SUM(F26:G26)</f>
        <v>1749630000</v>
      </c>
      <c r="I26" s="249">
        <f>SUM(I20+I25)</f>
        <v>1520849254</v>
      </c>
      <c r="J26" s="257">
        <f>SUM(J25,J20)</f>
        <v>332934780</v>
      </c>
      <c r="K26" s="258">
        <f>SUM(I26:J26)</f>
        <v>1853784034</v>
      </c>
      <c r="L26" s="249">
        <f>SUM(L20+L25)</f>
        <v>1601265233</v>
      </c>
      <c r="M26" s="257">
        <f>SUM(M25,M20)</f>
        <v>515674780</v>
      </c>
      <c r="N26" s="258">
        <f>SUM(L26:M26)</f>
        <v>2116940013</v>
      </c>
      <c r="O26" s="249">
        <f>SUM(O20+O25)</f>
        <v>1618781039</v>
      </c>
      <c r="P26" s="257">
        <f>SUM(P25,P20)</f>
        <v>526468866</v>
      </c>
      <c r="Q26" s="258">
        <f>SUM(O26:P26)</f>
        <v>2145249905</v>
      </c>
      <c r="R26" s="249">
        <f>SUM(R20+R25)</f>
        <v>1489682171</v>
      </c>
      <c r="S26" s="257">
        <f>SUM(S25,S20)</f>
        <v>694220931</v>
      </c>
      <c r="T26" s="2366">
        <f>SUM(R26:S26)</f>
        <v>2183903102</v>
      </c>
      <c r="U26" s="249">
        <f>SUM(U20+U25)</f>
        <v>1489682171</v>
      </c>
      <c r="V26" s="257">
        <f>SUM(V25,V20)</f>
        <v>694220931</v>
      </c>
      <c r="W26" s="258">
        <f>SUM(U26:V26)</f>
        <v>2183903102</v>
      </c>
      <c r="X26" s="2366">
        <f>SUM(X20+X25)</f>
        <v>1549950493</v>
      </c>
      <c r="Y26" s="257">
        <f>SUM(Y25,Y20)</f>
        <v>634829493</v>
      </c>
      <c r="Z26" s="2366">
        <f>SUM(X26:Y26)</f>
        <v>2184779986</v>
      </c>
      <c r="AA26" s="3620">
        <f t="shared" si="22"/>
        <v>104.04571680948177</v>
      </c>
      <c r="AB26" s="2872">
        <f t="shared" si="20"/>
        <v>91.444879382353278</v>
      </c>
      <c r="AC26" s="3621">
        <f t="shared" si="21"/>
        <v>100.04015214773938</v>
      </c>
    </row>
    <row r="27" spans="1:29" ht="18" customHeight="1" thickBot="1" x14ac:dyDescent="0.3">
      <c r="B27" s="1738" t="s">
        <v>193</v>
      </c>
      <c r="C27" s="247">
        <v>-499612355</v>
      </c>
      <c r="D27" s="259"/>
      <c r="E27" s="260">
        <f>SUM(C27:D27)</f>
        <v>-499612355</v>
      </c>
      <c r="F27" s="247">
        <v>-499612355</v>
      </c>
      <c r="G27" s="259"/>
      <c r="H27" s="260">
        <f>SUM(F27:G27)</f>
        <v>-499612355</v>
      </c>
      <c r="I27" s="247">
        <v>-509867304</v>
      </c>
      <c r="J27" s="259"/>
      <c r="K27" s="260">
        <f>SUM(I27:J27)</f>
        <v>-509867304</v>
      </c>
      <c r="L27" s="247">
        <v>-512534693</v>
      </c>
      <c r="M27" s="259"/>
      <c r="N27" s="260">
        <f>SUM(L27:M27)</f>
        <v>-512534693</v>
      </c>
      <c r="O27" s="247">
        <v>-518402815</v>
      </c>
      <c r="P27" s="259"/>
      <c r="Q27" s="260">
        <f>SUM(O27:P27)</f>
        <v>-518402815</v>
      </c>
      <c r="R27" s="247">
        <v>-504665631</v>
      </c>
      <c r="S27" s="259"/>
      <c r="T27" s="2370">
        <f>SUM(R27:S27)</f>
        <v>-504665631</v>
      </c>
      <c r="U27" s="247">
        <v>-504665631</v>
      </c>
      <c r="V27" s="259"/>
      <c r="W27" s="260">
        <f>SUM(U27:V27)</f>
        <v>-504665631</v>
      </c>
      <c r="X27" s="2370">
        <v>-504665631</v>
      </c>
      <c r="Y27" s="259"/>
      <c r="Z27" s="2370">
        <f>SUM(X27:Y27)</f>
        <v>-504665631</v>
      </c>
      <c r="AA27" s="3625">
        <f t="shared" si="22"/>
        <v>100</v>
      </c>
      <c r="AB27" s="3526">
        <v>0</v>
      </c>
      <c r="AC27" s="3626">
        <f t="shared" si="21"/>
        <v>100</v>
      </c>
    </row>
    <row r="28" spans="1:29" s="1" customFormat="1" ht="18" customHeight="1" thickBot="1" x14ac:dyDescent="0.3">
      <c r="A28" s="248"/>
      <c r="B28" s="261" t="s">
        <v>189</v>
      </c>
      <c r="C28" s="249">
        <f t="shared" ref="C28:H28" si="28">SUM(C26+C27)</f>
        <v>874625050</v>
      </c>
      <c r="D28" s="257">
        <f t="shared" si="28"/>
        <v>214084730</v>
      </c>
      <c r="E28" s="258">
        <f t="shared" si="28"/>
        <v>1088709780</v>
      </c>
      <c r="F28" s="249">
        <f t="shared" si="28"/>
        <v>950740273</v>
      </c>
      <c r="G28" s="257">
        <f t="shared" si="28"/>
        <v>299277372</v>
      </c>
      <c r="H28" s="258">
        <f t="shared" si="28"/>
        <v>1250017645</v>
      </c>
      <c r="I28" s="249">
        <f t="shared" ref="I28:N28" si="29">SUM(I26+I27)</f>
        <v>1010981950</v>
      </c>
      <c r="J28" s="257">
        <f t="shared" si="29"/>
        <v>332934780</v>
      </c>
      <c r="K28" s="258">
        <f t="shared" si="29"/>
        <v>1343916730</v>
      </c>
      <c r="L28" s="249">
        <f t="shared" si="29"/>
        <v>1088730540</v>
      </c>
      <c r="M28" s="257">
        <f t="shared" si="29"/>
        <v>515674780</v>
      </c>
      <c r="N28" s="258">
        <f t="shared" si="29"/>
        <v>1604405320</v>
      </c>
      <c r="O28" s="249">
        <f t="shared" ref="O28:T28" si="30">SUM(O26+O27)</f>
        <v>1100378224</v>
      </c>
      <c r="P28" s="257">
        <f t="shared" si="30"/>
        <v>526468866</v>
      </c>
      <c r="Q28" s="258">
        <f t="shared" si="30"/>
        <v>1626847090</v>
      </c>
      <c r="R28" s="249">
        <f t="shared" si="30"/>
        <v>985016540</v>
      </c>
      <c r="S28" s="257">
        <f t="shared" si="30"/>
        <v>694220931</v>
      </c>
      <c r="T28" s="2366">
        <f t="shared" si="30"/>
        <v>1679237471</v>
      </c>
      <c r="U28" s="249">
        <f t="shared" ref="U28:W28" si="31">SUM(U26+U27)</f>
        <v>985016540</v>
      </c>
      <c r="V28" s="257">
        <f t="shared" si="31"/>
        <v>694220931</v>
      </c>
      <c r="W28" s="258">
        <f t="shared" si="31"/>
        <v>1679237471</v>
      </c>
      <c r="X28" s="2366">
        <f t="shared" ref="X28:Z28" si="32">SUM(X26+X27)</f>
        <v>1045284862</v>
      </c>
      <c r="Y28" s="257">
        <f t="shared" si="32"/>
        <v>634829493</v>
      </c>
      <c r="Z28" s="2366">
        <f t="shared" si="32"/>
        <v>1680114355</v>
      </c>
      <c r="AA28" s="3622">
        <f t="shared" si="22"/>
        <v>106.11850862930687</v>
      </c>
      <c r="AB28" s="3475">
        <f t="shared" si="20"/>
        <v>91.444879382353278</v>
      </c>
      <c r="AC28" s="3623">
        <f t="shared" si="21"/>
        <v>100.05221917776035</v>
      </c>
    </row>
    <row r="29" spans="1:29" ht="18" customHeight="1" thickBot="1" x14ac:dyDescent="0.3">
      <c r="B29" s="262"/>
      <c r="C29" s="263"/>
      <c r="D29" s="263"/>
      <c r="E29" s="264"/>
      <c r="F29" s="263"/>
      <c r="G29" s="263"/>
      <c r="H29" s="264"/>
      <c r="I29" s="263"/>
      <c r="J29" s="263"/>
      <c r="K29" s="264"/>
      <c r="L29" s="263"/>
      <c r="M29" s="263"/>
      <c r="N29" s="264"/>
      <c r="O29" s="263"/>
      <c r="P29" s="263"/>
      <c r="Q29" s="264"/>
      <c r="R29" s="263"/>
      <c r="S29" s="263"/>
      <c r="T29" s="264"/>
      <c r="U29" s="2378"/>
      <c r="V29" s="263"/>
      <c r="W29" s="2379"/>
      <c r="X29" s="263"/>
      <c r="Y29" s="263"/>
      <c r="Z29" s="264"/>
      <c r="AA29" s="263"/>
      <c r="AB29" s="263"/>
      <c r="AC29" s="264"/>
    </row>
    <row r="30" spans="1:29" ht="18" customHeight="1" thickBot="1" x14ac:dyDescent="0.3">
      <c r="B30" s="1732"/>
      <c r="C30" s="3713" t="s">
        <v>633</v>
      </c>
      <c r="D30" s="3714"/>
      <c r="E30" s="3715"/>
      <c r="F30" s="3713" t="s">
        <v>634</v>
      </c>
      <c r="G30" s="3714"/>
      <c r="H30" s="3715"/>
      <c r="I30" s="3713" t="s">
        <v>724</v>
      </c>
      <c r="J30" s="3714"/>
      <c r="K30" s="3715"/>
      <c r="L30" s="3713" t="s">
        <v>821</v>
      </c>
      <c r="M30" s="3714"/>
      <c r="N30" s="3715"/>
      <c r="O30" s="3713" t="s">
        <v>849</v>
      </c>
      <c r="P30" s="3714"/>
      <c r="Q30" s="3715"/>
      <c r="R30" s="3713" t="s">
        <v>1849</v>
      </c>
      <c r="S30" s="3714"/>
      <c r="T30" s="3714"/>
      <c r="U30" s="3713" t="s">
        <v>1850</v>
      </c>
      <c r="V30" s="3714"/>
      <c r="W30" s="3715"/>
      <c r="X30" s="3714" t="s">
        <v>1784</v>
      </c>
      <c r="Y30" s="3714"/>
      <c r="Z30" s="3714"/>
      <c r="AA30" s="3714"/>
      <c r="AB30" s="3714"/>
      <c r="AC30" s="3715"/>
    </row>
    <row r="31" spans="1:29" ht="45.75" thickBot="1" x14ac:dyDescent="0.3">
      <c r="B31" s="1733" t="s">
        <v>92</v>
      </c>
      <c r="C31" s="236" t="s">
        <v>299</v>
      </c>
      <c r="D31" s="237" t="s">
        <v>944</v>
      </c>
      <c r="E31" s="238" t="s">
        <v>96</v>
      </c>
      <c r="F31" s="236" t="s">
        <v>299</v>
      </c>
      <c r="G31" s="237" t="s">
        <v>944</v>
      </c>
      <c r="H31" s="238" t="s">
        <v>96</v>
      </c>
      <c r="I31" s="236" t="s">
        <v>299</v>
      </c>
      <c r="J31" s="237" t="s">
        <v>944</v>
      </c>
      <c r="K31" s="238" t="s">
        <v>96</v>
      </c>
      <c r="L31" s="236" t="s">
        <v>299</v>
      </c>
      <c r="M31" s="237" t="s">
        <v>944</v>
      </c>
      <c r="N31" s="238" t="s">
        <v>96</v>
      </c>
      <c r="O31" s="236" t="s">
        <v>299</v>
      </c>
      <c r="P31" s="237" t="s">
        <v>944</v>
      </c>
      <c r="Q31" s="238" t="s">
        <v>96</v>
      </c>
      <c r="R31" s="236" t="s">
        <v>299</v>
      </c>
      <c r="S31" s="237" t="s">
        <v>944</v>
      </c>
      <c r="T31" s="2358" t="s">
        <v>96</v>
      </c>
      <c r="U31" s="236" t="s">
        <v>299</v>
      </c>
      <c r="V31" s="237" t="s">
        <v>944</v>
      </c>
      <c r="W31" s="238" t="s">
        <v>96</v>
      </c>
      <c r="X31" s="2374" t="s">
        <v>299</v>
      </c>
      <c r="Y31" s="237" t="s">
        <v>944</v>
      </c>
      <c r="Z31" s="238" t="s">
        <v>96</v>
      </c>
      <c r="AA31" s="3472" t="s">
        <v>299</v>
      </c>
      <c r="AB31" s="3473" t="s">
        <v>944</v>
      </c>
      <c r="AC31" s="3474" t="s">
        <v>96</v>
      </c>
    </row>
    <row r="32" spans="1:29" ht="18" customHeight="1" x14ac:dyDescent="0.25">
      <c r="B32" s="265" t="s">
        <v>538</v>
      </c>
      <c r="C32" s="240">
        <v>439463701</v>
      </c>
      <c r="D32" s="241"/>
      <c r="E32" s="242">
        <f>SUM(C32:D32)</f>
        <v>439463701</v>
      </c>
      <c r="F32" s="240">
        <v>439463701</v>
      </c>
      <c r="G32" s="241"/>
      <c r="H32" s="242">
        <f>SUM(F32:G32)</f>
        <v>439463701</v>
      </c>
      <c r="I32" s="240">
        <v>448907459</v>
      </c>
      <c r="J32" s="241"/>
      <c r="K32" s="242">
        <f>SUM(I32:J32)</f>
        <v>448907459</v>
      </c>
      <c r="L32" s="240">
        <v>457805138</v>
      </c>
      <c r="M32" s="241"/>
      <c r="N32" s="242">
        <f>SUM(L32:M32)</f>
        <v>457805138</v>
      </c>
      <c r="O32" s="240">
        <v>463523260</v>
      </c>
      <c r="P32" s="241"/>
      <c r="Q32" s="242">
        <f>SUM(O32:P32)</f>
        <v>463523260</v>
      </c>
      <c r="R32" s="240">
        <v>445210558</v>
      </c>
      <c r="S32" s="241"/>
      <c r="T32" s="2367">
        <f t="shared" ref="T32:T44" si="33">SUM(R32:S32)</f>
        <v>445210558</v>
      </c>
      <c r="U32" s="240">
        <v>445210558</v>
      </c>
      <c r="V32" s="241"/>
      <c r="W32" s="242">
        <f t="shared" ref="W32:W44" si="34">SUM(U32:V32)</f>
        <v>445210558</v>
      </c>
      <c r="X32" s="2367">
        <v>445210558</v>
      </c>
      <c r="Y32" s="241"/>
      <c r="Z32" s="2862">
        <f>SUM(X32:Y32)</f>
        <v>445210558</v>
      </c>
      <c r="AA32" s="3523">
        <f>SUM(X32/U32)*100</f>
        <v>100</v>
      </c>
      <c r="AB32" s="3513">
        <v>0</v>
      </c>
      <c r="AC32" s="3524">
        <f t="shared" ref="AC32:AC41" si="35">SUM(Z32/W32)*100</f>
        <v>100</v>
      </c>
    </row>
    <row r="33" spans="1:29" ht="30" x14ac:dyDescent="0.25">
      <c r="B33" s="266" t="s">
        <v>937</v>
      </c>
      <c r="C33" s="243">
        <v>73754986</v>
      </c>
      <c r="D33" s="244"/>
      <c r="E33" s="245">
        <f>SUM(C33:D33)</f>
        <v>73754986</v>
      </c>
      <c r="F33" s="243">
        <v>73754986</v>
      </c>
      <c r="G33" s="244"/>
      <c r="H33" s="245">
        <f>SUM(F33:G33)</f>
        <v>73754986</v>
      </c>
      <c r="I33" s="243">
        <v>74087527</v>
      </c>
      <c r="J33" s="244"/>
      <c r="K33" s="245">
        <f>SUM(I33:J33)</f>
        <v>74087527</v>
      </c>
      <c r="L33" s="243">
        <v>75135397</v>
      </c>
      <c r="M33" s="244"/>
      <c r="N33" s="245">
        <f>SUM(L33:M33)</f>
        <v>75135397</v>
      </c>
      <c r="O33" s="243">
        <v>75451647</v>
      </c>
      <c r="P33" s="244"/>
      <c r="Q33" s="245">
        <f>SUM(O33:P33)</f>
        <v>75451647</v>
      </c>
      <c r="R33" s="243">
        <v>69452557</v>
      </c>
      <c r="S33" s="244"/>
      <c r="T33" s="2368">
        <f t="shared" si="33"/>
        <v>69452557</v>
      </c>
      <c r="U33" s="243">
        <v>69452557</v>
      </c>
      <c r="V33" s="244"/>
      <c r="W33" s="245">
        <f t="shared" si="34"/>
        <v>69452557</v>
      </c>
      <c r="X33" s="2368">
        <v>69452557</v>
      </c>
      <c r="Y33" s="244"/>
      <c r="Z33" s="2863">
        <f>SUM(X33:Y33)</f>
        <v>69452557</v>
      </c>
      <c r="AA33" s="3514">
        <f>SUM(X33/U33)*100</f>
        <v>100</v>
      </c>
      <c r="AB33" s="3512">
        <v>0</v>
      </c>
      <c r="AC33" s="3515">
        <f t="shared" si="35"/>
        <v>100</v>
      </c>
    </row>
    <row r="34" spans="1:29" ht="18" customHeight="1" x14ac:dyDescent="0.25">
      <c r="B34" s="266" t="s">
        <v>539</v>
      </c>
      <c r="C34" s="243">
        <v>288860612</v>
      </c>
      <c r="D34" s="244"/>
      <c r="E34" s="245">
        <f t="shared" ref="E34:E40" si="36">SUM(C34:D34)</f>
        <v>288860612</v>
      </c>
      <c r="F34" s="243">
        <v>307060612</v>
      </c>
      <c r="G34" s="244"/>
      <c r="H34" s="245">
        <f t="shared" ref="H34:H40" si="37">SUM(F34:G34)</f>
        <v>307060612</v>
      </c>
      <c r="I34" s="243">
        <v>342047870</v>
      </c>
      <c r="J34" s="244"/>
      <c r="K34" s="245">
        <f t="shared" ref="K34:K40" si="38">SUM(I34:J34)</f>
        <v>342047870</v>
      </c>
      <c r="L34" s="243">
        <v>366500238</v>
      </c>
      <c r="M34" s="244"/>
      <c r="N34" s="245">
        <f t="shared" ref="N34:N40" si="39">SUM(L34:M34)</f>
        <v>366500238</v>
      </c>
      <c r="O34" s="243">
        <v>376861697</v>
      </c>
      <c r="P34" s="244"/>
      <c r="Q34" s="245">
        <f t="shared" ref="Q34:Q40" si="40">SUM(O34:P34)</f>
        <v>376861697</v>
      </c>
      <c r="R34" s="243">
        <v>326136255</v>
      </c>
      <c r="S34" s="244"/>
      <c r="T34" s="2368">
        <f t="shared" si="33"/>
        <v>326136255</v>
      </c>
      <c r="U34" s="243">
        <v>326136255</v>
      </c>
      <c r="V34" s="244"/>
      <c r="W34" s="245">
        <f t="shared" si="34"/>
        <v>326136255</v>
      </c>
      <c r="X34" s="2368">
        <v>316768762</v>
      </c>
      <c r="Y34" s="244"/>
      <c r="Z34" s="2863">
        <f t="shared" ref="Z34:Z40" si="41">SUM(X34:Y34)</f>
        <v>316768762</v>
      </c>
      <c r="AA34" s="3514">
        <f>SUM(X34/U34)*100</f>
        <v>97.127736381225077</v>
      </c>
      <c r="AB34" s="3512">
        <v>0</v>
      </c>
      <c r="AC34" s="3515">
        <f t="shared" si="35"/>
        <v>97.127736381225077</v>
      </c>
    </row>
    <row r="35" spans="1:29" ht="18" customHeight="1" x14ac:dyDescent="0.25">
      <c r="B35" s="266" t="s">
        <v>540</v>
      </c>
      <c r="C35" s="243">
        <v>8770000</v>
      </c>
      <c r="D35" s="244"/>
      <c r="E35" s="245">
        <f t="shared" si="36"/>
        <v>8770000</v>
      </c>
      <c r="F35" s="243">
        <v>8770000</v>
      </c>
      <c r="G35" s="244"/>
      <c r="H35" s="245">
        <f t="shared" si="37"/>
        <v>8770000</v>
      </c>
      <c r="I35" s="243">
        <v>8770000</v>
      </c>
      <c r="J35" s="244"/>
      <c r="K35" s="245">
        <f t="shared" si="38"/>
        <v>8770000</v>
      </c>
      <c r="L35" s="243">
        <v>8770000</v>
      </c>
      <c r="M35" s="244"/>
      <c r="N35" s="245">
        <f t="shared" si="39"/>
        <v>8770000</v>
      </c>
      <c r="O35" s="243">
        <v>8770000</v>
      </c>
      <c r="P35" s="244"/>
      <c r="Q35" s="245">
        <f t="shared" si="40"/>
        <v>8770000</v>
      </c>
      <c r="R35" s="243">
        <v>4803751</v>
      </c>
      <c r="S35" s="244"/>
      <c r="T35" s="2368">
        <f t="shared" si="33"/>
        <v>4803751</v>
      </c>
      <c r="U35" s="243">
        <v>4803751</v>
      </c>
      <c r="V35" s="244"/>
      <c r="W35" s="245">
        <f t="shared" si="34"/>
        <v>4803751</v>
      </c>
      <c r="X35" s="2368">
        <v>4803751</v>
      </c>
      <c r="Y35" s="244"/>
      <c r="Z35" s="2863">
        <f t="shared" si="41"/>
        <v>4803751</v>
      </c>
      <c r="AA35" s="3514">
        <f t="shared" ref="AA35" si="42">SUM(X35/U35)*100</f>
        <v>100</v>
      </c>
      <c r="AB35" s="3512">
        <v>0</v>
      </c>
      <c r="AC35" s="3515">
        <f t="shared" si="35"/>
        <v>100</v>
      </c>
    </row>
    <row r="36" spans="1:29" ht="30" x14ac:dyDescent="0.25">
      <c r="B36" s="267" t="s">
        <v>541</v>
      </c>
      <c r="C36" s="243">
        <v>46276648</v>
      </c>
      <c r="D36" s="244"/>
      <c r="E36" s="245">
        <f t="shared" si="36"/>
        <v>46276648</v>
      </c>
      <c r="F36" s="243">
        <v>104191871</v>
      </c>
      <c r="G36" s="244"/>
      <c r="H36" s="245">
        <f t="shared" si="37"/>
        <v>104191871</v>
      </c>
      <c r="I36" s="243">
        <v>104191871</v>
      </c>
      <c r="J36" s="244"/>
      <c r="K36" s="245">
        <f t="shared" si="38"/>
        <v>104191871</v>
      </c>
      <c r="L36" s="243">
        <v>104191871</v>
      </c>
      <c r="M36" s="244"/>
      <c r="N36" s="245">
        <f t="shared" si="39"/>
        <v>104191871</v>
      </c>
      <c r="O36" s="243">
        <v>113309497</v>
      </c>
      <c r="P36" s="244"/>
      <c r="Q36" s="245">
        <f t="shared" si="40"/>
        <v>113309497</v>
      </c>
      <c r="R36" s="243">
        <v>113809695</v>
      </c>
      <c r="S36" s="244"/>
      <c r="T36" s="2368">
        <f t="shared" si="33"/>
        <v>113809695</v>
      </c>
      <c r="U36" s="243">
        <v>113809695</v>
      </c>
      <c r="V36" s="244"/>
      <c r="W36" s="245">
        <f t="shared" si="34"/>
        <v>113809695</v>
      </c>
      <c r="X36" s="2368">
        <v>113809695</v>
      </c>
      <c r="Y36" s="244"/>
      <c r="Z36" s="2863">
        <f t="shared" si="41"/>
        <v>113809695</v>
      </c>
      <c r="AA36" s="3514">
        <f>SUM(X36/U36)*100</f>
        <v>100</v>
      </c>
      <c r="AB36" s="3512">
        <v>0</v>
      </c>
      <c r="AC36" s="3515">
        <f t="shared" si="35"/>
        <v>100</v>
      </c>
    </row>
    <row r="37" spans="1:29" ht="18" customHeight="1" x14ac:dyDescent="0.25">
      <c r="B37" s="268" t="s">
        <v>542</v>
      </c>
      <c r="C37" s="243"/>
      <c r="D37" s="244">
        <v>10740000</v>
      </c>
      <c r="E37" s="245">
        <f t="shared" si="36"/>
        <v>10740000</v>
      </c>
      <c r="F37" s="243"/>
      <c r="G37" s="244">
        <v>25676242</v>
      </c>
      <c r="H37" s="245">
        <f t="shared" si="37"/>
        <v>25676242</v>
      </c>
      <c r="I37" s="243">
        <v>15478120</v>
      </c>
      <c r="J37" s="244">
        <v>14498041</v>
      </c>
      <c r="K37" s="245">
        <f t="shared" si="38"/>
        <v>29976161</v>
      </c>
      <c r="L37" s="243">
        <v>58828793</v>
      </c>
      <c r="M37" s="244">
        <v>14498041</v>
      </c>
      <c r="N37" s="245">
        <f t="shared" si="39"/>
        <v>73326834</v>
      </c>
      <c r="O37" s="243">
        <v>44963020</v>
      </c>
      <c r="P37" s="244">
        <v>15809533</v>
      </c>
      <c r="Q37" s="245">
        <f t="shared" si="40"/>
        <v>60772553</v>
      </c>
      <c r="R37" s="243">
        <v>8104621</v>
      </c>
      <c r="S37" s="244">
        <v>10740000</v>
      </c>
      <c r="T37" s="2368">
        <f t="shared" si="33"/>
        <v>18844621</v>
      </c>
      <c r="U37" s="243">
        <v>8104621</v>
      </c>
      <c r="V37" s="244">
        <v>10740000</v>
      </c>
      <c r="W37" s="245">
        <f t="shared" si="34"/>
        <v>18844621</v>
      </c>
      <c r="X37" s="2368"/>
      <c r="Y37" s="244"/>
      <c r="Z37" s="2863">
        <f t="shared" si="41"/>
        <v>0</v>
      </c>
      <c r="AA37" s="3514">
        <f>SUM(X37/U37)*100</f>
        <v>0</v>
      </c>
      <c r="AB37" s="3512">
        <f t="shared" ref="AB37:AB41" si="43">SUM(Y37/V37)*100</f>
        <v>0</v>
      </c>
      <c r="AC37" s="3515">
        <f t="shared" si="35"/>
        <v>0</v>
      </c>
    </row>
    <row r="38" spans="1:29" ht="18" customHeight="1" x14ac:dyDescent="0.25">
      <c r="B38" s="269" t="s">
        <v>543</v>
      </c>
      <c r="C38" s="243"/>
      <c r="D38" s="244">
        <v>138839430</v>
      </c>
      <c r="E38" s="245">
        <f t="shared" si="36"/>
        <v>138839430</v>
      </c>
      <c r="F38" s="243"/>
      <c r="G38" s="244">
        <v>205989430</v>
      </c>
      <c r="H38" s="245">
        <f t="shared" si="37"/>
        <v>205989430</v>
      </c>
      <c r="I38" s="243"/>
      <c r="J38" s="244">
        <v>249954437</v>
      </c>
      <c r="K38" s="245">
        <f t="shared" si="38"/>
        <v>249954437</v>
      </c>
      <c r="L38" s="243"/>
      <c r="M38" s="244">
        <v>432694437</v>
      </c>
      <c r="N38" s="245">
        <f t="shared" si="39"/>
        <v>432694437</v>
      </c>
      <c r="O38" s="243"/>
      <c r="P38" s="244">
        <v>442177031</v>
      </c>
      <c r="Q38" s="245">
        <f t="shared" si="40"/>
        <v>442177031</v>
      </c>
      <c r="R38" s="243"/>
      <c r="S38" s="244">
        <v>592886950</v>
      </c>
      <c r="T38" s="2368">
        <f t="shared" si="33"/>
        <v>592886950</v>
      </c>
      <c r="U38" s="243"/>
      <c r="V38" s="244">
        <v>592886950</v>
      </c>
      <c r="W38" s="245">
        <f t="shared" si="34"/>
        <v>592886950</v>
      </c>
      <c r="X38" s="2368"/>
      <c r="Y38" s="244">
        <v>143601124</v>
      </c>
      <c r="Z38" s="2863">
        <f t="shared" si="41"/>
        <v>143601124</v>
      </c>
      <c r="AA38" s="3514">
        <v>0</v>
      </c>
      <c r="AB38" s="3512">
        <f t="shared" si="43"/>
        <v>24.220658592670997</v>
      </c>
      <c r="AC38" s="3515">
        <f t="shared" si="35"/>
        <v>24.220658592670997</v>
      </c>
    </row>
    <row r="39" spans="1:29" ht="18" customHeight="1" x14ac:dyDescent="0.25">
      <c r="B39" s="269" t="s">
        <v>544</v>
      </c>
      <c r="C39" s="243"/>
      <c r="D39" s="244">
        <v>54492800</v>
      </c>
      <c r="E39" s="245">
        <f t="shared" si="36"/>
        <v>54492800</v>
      </c>
      <c r="F39" s="243"/>
      <c r="G39" s="244">
        <v>57492800</v>
      </c>
      <c r="H39" s="245">
        <f t="shared" si="37"/>
        <v>57492800</v>
      </c>
      <c r="I39" s="243"/>
      <c r="J39" s="244">
        <v>58363402</v>
      </c>
      <c r="K39" s="245">
        <f t="shared" si="38"/>
        <v>58363402</v>
      </c>
      <c r="L39" s="243"/>
      <c r="M39" s="244">
        <v>58363402</v>
      </c>
      <c r="N39" s="245">
        <f t="shared" si="39"/>
        <v>58363402</v>
      </c>
      <c r="O39" s="243"/>
      <c r="P39" s="244">
        <v>58363402</v>
      </c>
      <c r="Q39" s="245">
        <f t="shared" si="40"/>
        <v>58363402</v>
      </c>
      <c r="R39" s="243"/>
      <c r="S39" s="244">
        <v>78563402</v>
      </c>
      <c r="T39" s="2368">
        <f t="shared" si="33"/>
        <v>78563402</v>
      </c>
      <c r="U39" s="243"/>
      <c r="V39" s="244">
        <v>78563402</v>
      </c>
      <c r="W39" s="245">
        <f t="shared" si="34"/>
        <v>78563402</v>
      </c>
      <c r="X39" s="2368"/>
      <c r="Y39" s="244">
        <v>44971459</v>
      </c>
      <c r="Z39" s="2863">
        <f t="shared" si="41"/>
        <v>44971459</v>
      </c>
      <c r="AA39" s="3514">
        <v>0</v>
      </c>
      <c r="AB39" s="3512">
        <f t="shared" si="43"/>
        <v>57.242250023745157</v>
      </c>
      <c r="AC39" s="3515">
        <f t="shared" si="35"/>
        <v>57.242250023745157</v>
      </c>
    </row>
    <row r="40" spans="1:29" ht="18" customHeight="1" thickBot="1" x14ac:dyDescent="0.3">
      <c r="B40" s="508" t="s">
        <v>545</v>
      </c>
      <c r="C40" s="270"/>
      <c r="D40" s="271">
        <v>10012500</v>
      </c>
      <c r="E40" s="245">
        <f t="shared" si="36"/>
        <v>10012500</v>
      </c>
      <c r="F40" s="270"/>
      <c r="G40" s="271">
        <v>10118900</v>
      </c>
      <c r="H40" s="245">
        <f t="shared" si="37"/>
        <v>10118900</v>
      </c>
      <c r="I40" s="270"/>
      <c r="J40" s="271">
        <v>10118900</v>
      </c>
      <c r="K40" s="245">
        <f t="shared" si="38"/>
        <v>10118900</v>
      </c>
      <c r="L40" s="270"/>
      <c r="M40" s="271">
        <v>10118900</v>
      </c>
      <c r="N40" s="245">
        <f t="shared" si="39"/>
        <v>10118900</v>
      </c>
      <c r="O40" s="270"/>
      <c r="P40" s="271">
        <v>10118900</v>
      </c>
      <c r="Q40" s="245">
        <f t="shared" si="40"/>
        <v>10118900</v>
      </c>
      <c r="R40" s="270"/>
      <c r="S40" s="271">
        <v>12030579</v>
      </c>
      <c r="T40" s="2368">
        <f t="shared" si="33"/>
        <v>12030579</v>
      </c>
      <c r="U40" s="270"/>
      <c r="V40" s="271">
        <v>12030579</v>
      </c>
      <c r="W40" s="245">
        <f t="shared" si="34"/>
        <v>12030579</v>
      </c>
      <c r="X40" s="2371"/>
      <c r="Y40" s="271">
        <v>12030579</v>
      </c>
      <c r="Z40" s="2863">
        <f t="shared" si="41"/>
        <v>12030579</v>
      </c>
      <c r="AA40" s="3516">
        <v>0</v>
      </c>
      <c r="AB40" s="3517">
        <f t="shared" si="43"/>
        <v>100</v>
      </c>
      <c r="AC40" s="3518">
        <f t="shared" si="35"/>
        <v>100</v>
      </c>
    </row>
    <row r="41" spans="1:29" s="1" customFormat="1" ht="18" customHeight="1" thickBot="1" x14ac:dyDescent="0.3">
      <c r="A41" s="248"/>
      <c r="B41" s="272" t="s">
        <v>211</v>
      </c>
      <c r="C41" s="249">
        <f>SUM(C32:C40)</f>
        <v>857125947</v>
      </c>
      <c r="D41" s="257">
        <f>SUM(D32:D40)</f>
        <v>214084730</v>
      </c>
      <c r="E41" s="258">
        <f>SUM(C41:D41)</f>
        <v>1071210677</v>
      </c>
      <c r="F41" s="249">
        <f>SUM(F32:F40)</f>
        <v>933241170</v>
      </c>
      <c r="G41" s="257">
        <f>SUM(G32:G40)</f>
        <v>299277372</v>
      </c>
      <c r="H41" s="258">
        <f>SUM(F41:G41)</f>
        <v>1232518542</v>
      </c>
      <c r="I41" s="249">
        <f>SUM(I32:I40)</f>
        <v>993482847</v>
      </c>
      <c r="J41" s="257">
        <f>SUM(J32:J40)</f>
        <v>332934780</v>
      </c>
      <c r="K41" s="258">
        <f>SUM(I41:J41)</f>
        <v>1326417627</v>
      </c>
      <c r="L41" s="249">
        <f>SUM(L32:L40)</f>
        <v>1071231437</v>
      </c>
      <c r="M41" s="257">
        <f>SUM(M32:M40)</f>
        <v>515674780</v>
      </c>
      <c r="N41" s="258">
        <f>SUM(L41:M41)</f>
        <v>1586906217</v>
      </c>
      <c r="O41" s="249">
        <f>SUM(O32:O40)</f>
        <v>1082879121</v>
      </c>
      <c r="P41" s="257">
        <f>SUM(P32:P40)</f>
        <v>526468866</v>
      </c>
      <c r="Q41" s="258">
        <f>SUM(O41:P41)</f>
        <v>1609347987</v>
      </c>
      <c r="R41" s="249">
        <f>SUM(R32:R40)</f>
        <v>967517437</v>
      </c>
      <c r="S41" s="257">
        <f>SUM(S32:S40)</f>
        <v>694220931</v>
      </c>
      <c r="T41" s="2366">
        <f t="shared" si="33"/>
        <v>1661738368</v>
      </c>
      <c r="U41" s="249">
        <f>SUM(U32:U40)</f>
        <v>967517437</v>
      </c>
      <c r="V41" s="257">
        <f>SUM(V32:V40)</f>
        <v>694220931</v>
      </c>
      <c r="W41" s="258">
        <f t="shared" si="34"/>
        <v>1661738368</v>
      </c>
      <c r="X41" s="2366">
        <f>SUM(X32:X40)</f>
        <v>950045323</v>
      </c>
      <c r="Y41" s="257">
        <f>SUM(Y32:Y40)</f>
        <v>200603162</v>
      </c>
      <c r="Z41" s="258">
        <f>SUM(X41:Y41)</f>
        <v>1150648485</v>
      </c>
      <c r="AA41" s="2380">
        <f>SUM(X41/U41)*100</f>
        <v>98.194129290922533</v>
      </c>
      <c r="AB41" s="2873">
        <f t="shared" si="43"/>
        <v>28.896155826220689</v>
      </c>
      <c r="AC41" s="2871">
        <f t="shared" si="35"/>
        <v>69.243661165799125</v>
      </c>
    </row>
    <row r="42" spans="1:29" ht="18" customHeight="1" x14ac:dyDescent="0.25">
      <c r="B42" s="239" t="s">
        <v>548</v>
      </c>
      <c r="C42" s="273"/>
      <c r="D42" s="274"/>
      <c r="E42" s="275">
        <f>SUM(C42:D42)</f>
        <v>0</v>
      </c>
      <c r="F42" s="273"/>
      <c r="G42" s="274"/>
      <c r="H42" s="275">
        <f>SUM(F42:G42)</f>
        <v>0</v>
      </c>
      <c r="I42" s="273"/>
      <c r="J42" s="274"/>
      <c r="K42" s="275">
        <f>SUM(I42:J42)</f>
        <v>0</v>
      </c>
      <c r="L42" s="273"/>
      <c r="M42" s="274"/>
      <c r="N42" s="275">
        <f>SUM(L42:M42)</f>
        <v>0</v>
      </c>
      <c r="O42" s="273"/>
      <c r="P42" s="274"/>
      <c r="Q42" s="275">
        <f>SUM(O42:P42)</f>
        <v>0</v>
      </c>
      <c r="R42" s="273"/>
      <c r="S42" s="274"/>
      <c r="T42" s="2372">
        <f t="shared" si="33"/>
        <v>0</v>
      </c>
      <c r="U42" s="273"/>
      <c r="V42" s="274"/>
      <c r="W42" s="275">
        <f t="shared" si="34"/>
        <v>0</v>
      </c>
      <c r="X42" s="2372"/>
      <c r="Y42" s="274"/>
      <c r="Z42" s="2864">
        <f>SUM(X42:Y42)</f>
        <v>0</v>
      </c>
      <c r="AA42" s="3523">
        <v>0</v>
      </c>
      <c r="AB42" s="3513">
        <v>0</v>
      </c>
      <c r="AC42" s="3524">
        <v>0</v>
      </c>
    </row>
    <row r="43" spans="1:29" s="23" customFormat="1" ht="30" x14ac:dyDescent="0.2">
      <c r="A43" s="1774"/>
      <c r="B43" s="1775" t="s">
        <v>547</v>
      </c>
      <c r="C43" s="1776">
        <v>17499103</v>
      </c>
      <c r="D43" s="1777"/>
      <c r="E43" s="1778">
        <f>SUM(C43:D43)</f>
        <v>17499103</v>
      </c>
      <c r="F43" s="1776">
        <v>17499103</v>
      </c>
      <c r="G43" s="1777"/>
      <c r="H43" s="1778">
        <f>SUM(F43:G43)</f>
        <v>17499103</v>
      </c>
      <c r="I43" s="1776">
        <v>17499103</v>
      </c>
      <c r="J43" s="1777"/>
      <c r="K43" s="1778">
        <f>SUM(I43:J43)</f>
        <v>17499103</v>
      </c>
      <c r="L43" s="1776">
        <v>17499103</v>
      </c>
      <c r="M43" s="1777"/>
      <c r="N43" s="1778">
        <f>SUM(L43:M43)</f>
        <v>17499103</v>
      </c>
      <c r="O43" s="1776">
        <v>17499103</v>
      </c>
      <c r="P43" s="1777"/>
      <c r="Q43" s="1778">
        <f>SUM(O43:P43)</f>
        <v>17499103</v>
      </c>
      <c r="R43" s="1776">
        <v>17499103</v>
      </c>
      <c r="S43" s="1777"/>
      <c r="T43" s="2362">
        <f t="shared" si="33"/>
        <v>17499103</v>
      </c>
      <c r="U43" s="1776">
        <v>17499103</v>
      </c>
      <c r="V43" s="1777"/>
      <c r="W43" s="1778">
        <f t="shared" si="34"/>
        <v>17499103</v>
      </c>
      <c r="X43" s="2362">
        <v>17499103</v>
      </c>
      <c r="Y43" s="1777"/>
      <c r="Z43" s="2860">
        <f>SUM(X43:Y43)</f>
        <v>17499103</v>
      </c>
      <c r="AA43" s="3514">
        <f t="shared" ref="AA43" si="44">SUM(X43/U43)*100</f>
        <v>100</v>
      </c>
      <c r="AB43" s="3512">
        <v>0</v>
      </c>
      <c r="AC43" s="3515">
        <f t="shared" ref="AC43" si="45">SUM(Z43/W43)*100</f>
        <v>100</v>
      </c>
    </row>
    <row r="44" spans="1:29" s="23" customFormat="1" ht="30.75" thickBot="1" x14ac:dyDescent="0.25">
      <c r="A44" s="1774"/>
      <c r="B44" s="1779" t="s">
        <v>549</v>
      </c>
      <c r="C44" s="1780">
        <v>499612355</v>
      </c>
      <c r="D44" s="1781"/>
      <c r="E44" s="1782">
        <f>SUM(C44:D44)</f>
        <v>499612355</v>
      </c>
      <c r="F44" s="1780">
        <v>499612355</v>
      </c>
      <c r="G44" s="1781"/>
      <c r="H44" s="1782">
        <f>SUM(F44:G44)</f>
        <v>499612355</v>
      </c>
      <c r="I44" s="1780">
        <v>509867304</v>
      </c>
      <c r="J44" s="1781"/>
      <c r="K44" s="1782">
        <f>SUM(I44:J44)</f>
        <v>509867304</v>
      </c>
      <c r="L44" s="1780">
        <v>512534693</v>
      </c>
      <c r="M44" s="1781"/>
      <c r="N44" s="1782">
        <f>SUM(L44:M44)</f>
        <v>512534693</v>
      </c>
      <c r="O44" s="1780">
        <v>518402815</v>
      </c>
      <c r="P44" s="1781"/>
      <c r="Q44" s="1782">
        <f>SUM(O44:P44)</f>
        <v>518402815</v>
      </c>
      <c r="R44" s="1780">
        <v>504665631</v>
      </c>
      <c r="S44" s="1781"/>
      <c r="T44" s="1781">
        <f t="shared" si="33"/>
        <v>504665631</v>
      </c>
      <c r="U44" s="1780">
        <v>504665631</v>
      </c>
      <c r="V44" s="1781"/>
      <c r="W44" s="1782">
        <f t="shared" si="34"/>
        <v>504665631</v>
      </c>
      <c r="X44" s="2373">
        <v>504665631</v>
      </c>
      <c r="Y44" s="1781"/>
      <c r="Z44" s="2725">
        <f>SUM(X44:Y44)</f>
        <v>504665631</v>
      </c>
      <c r="AA44" s="3516">
        <f>SUM(X44/U44)*100</f>
        <v>100</v>
      </c>
      <c r="AB44" s="3517">
        <v>0</v>
      </c>
      <c r="AC44" s="3518">
        <f>SUM(Z44/W44)*100</f>
        <v>100</v>
      </c>
    </row>
    <row r="45" spans="1:29" s="1" customFormat="1" ht="18" customHeight="1" thickBot="1" x14ac:dyDescent="0.3">
      <c r="A45" s="248"/>
      <c r="B45" s="1739" t="s">
        <v>546</v>
      </c>
      <c r="C45" s="249">
        <f t="shared" ref="C45:H45" si="46">SUM(C42:C44)</f>
        <v>517111458</v>
      </c>
      <c r="D45" s="257">
        <f t="shared" si="46"/>
        <v>0</v>
      </c>
      <c r="E45" s="251">
        <f t="shared" si="46"/>
        <v>517111458</v>
      </c>
      <c r="F45" s="249">
        <f t="shared" si="46"/>
        <v>517111458</v>
      </c>
      <c r="G45" s="257">
        <f t="shared" si="46"/>
        <v>0</v>
      </c>
      <c r="H45" s="251">
        <f t="shared" si="46"/>
        <v>517111458</v>
      </c>
      <c r="I45" s="249">
        <f t="shared" ref="I45:N45" si="47">SUM(I42:I44)</f>
        <v>527366407</v>
      </c>
      <c r="J45" s="257">
        <f t="shared" si="47"/>
        <v>0</v>
      </c>
      <c r="K45" s="251">
        <f t="shared" si="47"/>
        <v>527366407</v>
      </c>
      <c r="L45" s="249">
        <f t="shared" si="47"/>
        <v>530033796</v>
      </c>
      <c r="M45" s="257">
        <f t="shared" si="47"/>
        <v>0</v>
      </c>
      <c r="N45" s="251">
        <f t="shared" si="47"/>
        <v>530033796</v>
      </c>
      <c r="O45" s="249">
        <f t="shared" ref="O45:T45" si="48">SUM(O42:O44)</f>
        <v>535901918</v>
      </c>
      <c r="P45" s="257">
        <f t="shared" si="48"/>
        <v>0</v>
      </c>
      <c r="Q45" s="251">
        <f t="shared" si="48"/>
        <v>535901918</v>
      </c>
      <c r="R45" s="249">
        <f t="shared" si="48"/>
        <v>522164734</v>
      </c>
      <c r="S45" s="257">
        <f t="shared" si="48"/>
        <v>0</v>
      </c>
      <c r="T45" s="250">
        <f t="shared" si="48"/>
        <v>522164734</v>
      </c>
      <c r="U45" s="249">
        <f t="shared" ref="U45:W45" si="49">SUM(U42:U44)</f>
        <v>522164734</v>
      </c>
      <c r="V45" s="257">
        <f t="shared" si="49"/>
        <v>0</v>
      </c>
      <c r="W45" s="251">
        <f t="shared" si="49"/>
        <v>522164734</v>
      </c>
      <c r="X45" s="2366">
        <f t="shared" ref="X45:Z45" si="50">SUM(X42:X44)</f>
        <v>522164734</v>
      </c>
      <c r="Y45" s="257">
        <f t="shared" si="50"/>
        <v>0</v>
      </c>
      <c r="Z45" s="251">
        <f t="shared" si="50"/>
        <v>522164734</v>
      </c>
      <c r="AA45" s="2380">
        <f t="shared" ref="AA45:AA46" si="51">SUM(X45/U45)*100</f>
        <v>100</v>
      </c>
      <c r="AB45" s="2873">
        <v>0</v>
      </c>
      <c r="AC45" s="2871">
        <f t="shared" ref="AC45:AC46" si="52">SUM(Z45/W45)*100</f>
        <v>100</v>
      </c>
    </row>
    <row r="46" spans="1:29" s="1" customFormat="1" ht="18" customHeight="1" thickBot="1" x14ac:dyDescent="0.3">
      <c r="A46" s="248"/>
      <c r="B46" s="256" t="s">
        <v>190</v>
      </c>
      <c r="C46" s="249">
        <f t="shared" ref="C46:H46" si="53">SUM(C41+C45)</f>
        <v>1374237405</v>
      </c>
      <c r="D46" s="257">
        <f t="shared" si="53"/>
        <v>214084730</v>
      </c>
      <c r="E46" s="276">
        <f t="shared" si="53"/>
        <v>1588322135</v>
      </c>
      <c r="F46" s="249">
        <f t="shared" si="53"/>
        <v>1450352628</v>
      </c>
      <c r="G46" s="257">
        <f t="shared" si="53"/>
        <v>299277372</v>
      </c>
      <c r="H46" s="276">
        <f t="shared" si="53"/>
        <v>1749630000</v>
      </c>
      <c r="I46" s="249">
        <f t="shared" ref="I46:N46" si="54">SUM(I41+I45)</f>
        <v>1520849254</v>
      </c>
      <c r="J46" s="257">
        <f t="shared" si="54"/>
        <v>332934780</v>
      </c>
      <c r="K46" s="276">
        <f t="shared" si="54"/>
        <v>1853784034</v>
      </c>
      <c r="L46" s="249">
        <f t="shared" si="54"/>
        <v>1601265233</v>
      </c>
      <c r="M46" s="257">
        <f t="shared" si="54"/>
        <v>515674780</v>
      </c>
      <c r="N46" s="276">
        <f t="shared" si="54"/>
        <v>2116940013</v>
      </c>
      <c r="O46" s="249">
        <f t="shared" ref="O46:T46" si="55">SUM(O41+O45)</f>
        <v>1618781039</v>
      </c>
      <c r="P46" s="257">
        <f t="shared" si="55"/>
        <v>526468866</v>
      </c>
      <c r="Q46" s="276">
        <f t="shared" si="55"/>
        <v>2145249905</v>
      </c>
      <c r="R46" s="249">
        <f t="shared" si="55"/>
        <v>1489682171</v>
      </c>
      <c r="S46" s="257">
        <f t="shared" si="55"/>
        <v>694220931</v>
      </c>
      <c r="T46" s="263">
        <f t="shared" si="55"/>
        <v>2183903102</v>
      </c>
      <c r="U46" s="249">
        <f t="shared" ref="U46:W46" si="56">SUM(U41+U45)</f>
        <v>1489682171</v>
      </c>
      <c r="V46" s="257">
        <f t="shared" si="56"/>
        <v>694220931</v>
      </c>
      <c r="W46" s="276">
        <f t="shared" si="56"/>
        <v>2183903102</v>
      </c>
      <c r="X46" s="2366">
        <f t="shared" ref="X46:Z46" si="57">SUM(X41+X45)</f>
        <v>1472210057</v>
      </c>
      <c r="Y46" s="257">
        <f t="shared" si="57"/>
        <v>200603162</v>
      </c>
      <c r="Z46" s="276">
        <f t="shared" si="57"/>
        <v>1672813219</v>
      </c>
      <c r="AA46" s="2380">
        <f t="shared" si="51"/>
        <v>98.827124715584716</v>
      </c>
      <c r="AB46" s="2873">
        <f t="shared" ref="AB46" si="58">SUM(Y46/V46)*100</f>
        <v>28.896155826220689</v>
      </c>
      <c r="AC46" s="2871">
        <f t="shared" si="52"/>
        <v>76.597410272829961</v>
      </c>
    </row>
    <row r="47" spans="1:29" ht="18" customHeight="1" thickBot="1" x14ac:dyDescent="0.3">
      <c r="B47" s="277" t="s">
        <v>271</v>
      </c>
      <c r="C47" s="247">
        <v>-499612355</v>
      </c>
      <c r="D47" s="278"/>
      <c r="E47" s="279">
        <f>SUM(C47:D47)</f>
        <v>-499612355</v>
      </c>
      <c r="F47" s="247">
        <v>-499612355</v>
      </c>
      <c r="G47" s="278"/>
      <c r="H47" s="279">
        <f>SUM(F47:G47)</f>
        <v>-499612355</v>
      </c>
      <c r="I47" s="247">
        <v>-509867304</v>
      </c>
      <c r="J47" s="278"/>
      <c r="K47" s="279">
        <f>SUM(I47:J47)</f>
        <v>-509867304</v>
      </c>
      <c r="L47" s="247">
        <v>-512534693</v>
      </c>
      <c r="M47" s="278"/>
      <c r="N47" s="279">
        <f>SUM(L47:M47)</f>
        <v>-512534693</v>
      </c>
      <c r="O47" s="247">
        <v>-518402815</v>
      </c>
      <c r="P47" s="278"/>
      <c r="Q47" s="279">
        <f>SUM(O47:P47)</f>
        <v>-518402815</v>
      </c>
      <c r="R47" s="247">
        <v>-504665631</v>
      </c>
      <c r="S47" s="278"/>
      <c r="T47" s="278">
        <f>SUM(R47:S47)</f>
        <v>-504665631</v>
      </c>
      <c r="U47" s="247">
        <v>-504665631</v>
      </c>
      <c r="V47" s="278"/>
      <c r="W47" s="279">
        <f>SUM(U47:V47)</f>
        <v>-504665631</v>
      </c>
      <c r="X47" s="2370">
        <v>-504665631</v>
      </c>
      <c r="Y47" s="278"/>
      <c r="Z47" s="279">
        <f>SUM(X47:Y47)</f>
        <v>-504665631</v>
      </c>
      <c r="AA47" s="3525">
        <f>SUM(X47/U47)*100</f>
        <v>100</v>
      </c>
      <c r="AB47" s="3526">
        <v>0</v>
      </c>
      <c r="AC47" s="3527">
        <f t="shared" ref="AC47:AC48" si="59">SUM(Z47/W47)*100</f>
        <v>100</v>
      </c>
    </row>
    <row r="48" spans="1:29" s="1" customFormat="1" ht="18" customHeight="1" thickBot="1" x14ac:dyDescent="0.3">
      <c r="A48" s="248"/>
      <c r="B48" s="272" t="s">
        <v>261</v>
      </c>
      <c r="C48" s="249">
        <f t="shared" ref="C48:H48" si="60">SUM(C46:C47)</f>
        <v>874625050</v>
      </c>
      <c r="D48" s="257">
        <f t="shared" si="60"/>
        <v>214084730</v>
      </c>
      <c r="E48" s="258">
        <f t="shared" si="60"/>
        <v>1088709780</v>
      </c>
      <c r="F48" s="249">
        <f t="shared" si="60"/>
        <v>950740273</v>
      </c>
      <c r="G48" s="257">
        <f t="shared" si="60"/>
        <v>299277372</v>
      </c>
      <c r="H48" s="258">
        <f t="shared" si="60"/>
        <v>1250017645</v>
      </c>
      <c r="I48" s="249">
        <f t="shared" ref="I48:N48" si="61">SUM(I46:I47)</f>
        <v>1010981950</v>
      </c>
      <c r="J48" s="257">
        <f t="shared" si="61"/>
        <v>332934780</v>
      </c>
      <c r="K48" s="258">
        <f t="shared" si="61"/>
        <v>1343916730</v>
      </c>
      <c r="L48" s="249">
        <f t="shared" si="61"/>
        <v>1088730540</v>
      </c>
      <c r="M48" s="257">
        <f t="shared" si="61"/>
        <v>515674780</v>
      </c>
      <c r="N48" s="258">
        <f t="shared" si="61"/>
        <v>1604405320</v>
      </c>
      <c r="O48" s="249">
        <f t="shared" ref="O48:T48" si="62">SUM(O46:O47)</f>
        <v>1100378224</v>
      </c>
      <c r="P48" s="257">
        <f t="shared" si="62"/>
        <v>526468866</v>
      </c>
      <c r="Q48" s="258">
        <f t="shared" si="62"/>
        <v>1626847090</v>
      </c>
      <c r="R48" s="249">
        <f t="shared" si="62"/>
        <v>985016540</v>
      </c>
      <c r="S48" s="257">
        <f t="shared" si="62"/>
        <v>694220931</v>
      </c>
      <c r="T48" s="2366">
        <f t="shared" si="62"/>
        <v>1679237471</v>
      </c>
      <c r="U48" s="249">
        <f t="shared" ref="U48:W48" si="63">SUM(U46:U47)</f>
        <v>985016540</v>
      </c>
      <c r="V48" s="257">
        <f t="shared" si="63"/>
        <v>694220931</v>
      </c>
      <c r="W48" s="258">
        <f t="shared" si="63"/>
        <v>1679237471</v>
      </c>
      <c r="X48" s="2366">
        <f t="shared" ref="X48:Z48" si="64">SUM(X46:X47)</f>
        <v>967544426</v>
      </c>
      <c r="Y48" s="257">
        <f t="shared" si="64"/>
        <v>200603162</v>
      </c>
      <c r="Z48" s="258">
        <f t="shared" si="64"/>
        <v>1168147588</v>
      </c>
      <c r="AA48" s="2380">
        <f>SUM(X48/U48)*100</f>
        <v>98.226211105043987</v>
      </c>
      <c r="AB48" s="2873">
        <f t="shared" ref="AB48" si="65">SUM(Y48/V48)*100</f>
        <v>28.896155826220689</v>
      </c>
      <c r="AC48" s="2871">
        <f t="shared" si="59"/>
        <v>69.564168747637481</v>
      </c>
    </row>
    <row r="50" spans="3:29" ht="18" customHeight="1" x14ac:dyDescent="0.25">
      <c r="C50" s="280">
        <f t="shared" ref="C50:H50" si="66">SUM(C28-C48)</f>
        <v>0</v>
      </c>
      <c r="D50" s="280">
        <f t="shared" si="66"/>
        <v>0</v>
      </c>
      <c r="E50" s="280">
        <f t="shared" si="66"/>
        <v>0</v>
      </c>
      <c r="F50" s="280">
        <f t="shared" si="66"/>
        <v>0</v>
      </c>
      <c r="G50" s="280">
        <f t="shared" si="66"/>
        <v>0</v>
      </c>
      <c r="H50" s="280">
        <f t="shared" si="66"/>
        <v>0</v>
      </c>
      <c r="I50" s="280">
        <f t="shared" ref="I50:N50" si="67">SUM(I28-I48)</f>
        <v>0</v>
      </c>
      <c r="J50" s="280">
        <f t="shared" si="67"/>
        <v>0</v>
      </c>
      <c r="K50" s="280">
        <f t="shared" si="67"/>
        <v>0</v>
      </c>
      <c r="L50" s="280">
        <f t="shared" si="67"/>
        <v>0</v>
      </c>
      <c r="M50" s="280">
        <f t="shared" si="67"/>
        <v>0</v>
      </c>
      <c r="N50" s="280">
        <f t="shared" si="67"/>
        <v>0</v>
      </c>
      <c r="O50" s="280">
        <f t="shared" ref="O50:T50" si="68">SUM(O28-O48)</f>
        <v>0</v>
      </c>
      <c r="P50" s="280">
        <f t="shared" si="68"/>
        <v>0</v>
      </c>
      <c r="Q50" s="280">
        <f t="shared" si="68"/>
        <v>0</v>
      </c>
      <c r="R50" s="280">
        <f t="shared" si="68"/>
        <v>0</v>
      </c>
      <c r="S50" s="280">
        <f t="shared" si="68"/>
        <v>0</v>
      </c>
      <c r="T50" s="280">
        <f t="shared" si="68"/>
        <v>0</v>
      </c>
      <c r="U50" s="280"/>
      <c r="V50" s="280"/>
      <c r="W50" s="280"/>
      <c r="X50" s="280">
        <f t="shared" ref="X50:Z50" si="69">SUM(X28-X48)</f>
        <v>77740436</v>
      </c>
      <c r="Y50" s="280">
        <f t="shared" si="69"/>
        <v>434226331</v>
      </c>
      <c r="Z50" s="280">
        <f t="shared" si="69"/>
        <v>511966767</v>
      </c>
      <c r="AA50" s="280"/>
      <c r="AB50" s="280"/>
      <c r="AC50" s="280"/>
    </row>
  </sheetData>
  <mergeCells count="17">
    <mergeCell ref="U30:W30"/>
    <mergeCell ref="X7:AC7"/>
    <mergeCell ref="X30:AC30"/>
    <mergeCell ref="I7:K7"/>
    <mergeCell ref="I30:K30"/>
    <mergeCell ref="R7:T7"/>
    <mergeCell ref="R30:T30"/>
    <mergeCell ref="O7:Q7"/>
    <mergeCell ref="O30:Q30"/>
    <mergeCell ref="L7:N7"/>
    <mergeCell ref="L30:N30"/>
    <mergeCell ref="U7:W7"/>
    <mergeCell ref="B2:C2"/>
    <mergeCell ref="C7:E7"/>
    <mergeCell ref="C30:E30"/>
    <mergeCell ref="F7:H7"/>
    <mergeCell ref="F30:H30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scale="5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2"/>
  <sheetViews>
    <sheetView workbookViewId="0"/>
  </sheetViews>
  <sheetFormatPr defaultRowHeight="15.75" x14ac:dyDescent="0.25"/>
  <cols>
    <col min="1" max="1" width="47.85546875" style="14" customWidth="1"/>
    <col min="2" max="2" width="21.140625" style="14" customWidth="1"/>
    <col min="3" max="3" width="19.28515625" style="14" bestFit="1" customWidth="1"/>
    <col min="4" max="4" width="9.140625" style="87" customWidth="1"/>
  </cols>
  <sheetData>
    <row r="1" spans="1:3" x14ac:dyDescent="0.25">
      <c r="A1" s="2192" t="s">
        <v>1957</v>
      </c>
    </row>
    <row r="3" spans="1:3" x14ac:dyDescent="0.25">
      <c r="A3" s="2199"/>
    </row>
    <row r="4" spans="1:3" x14ac:dyDescent="0.25">
      <c r="A4" s="3860" t="s">
        <v>966</v>
      </c>
      <c r="B4" s="3860"/>
      <c r="C4" s="3860"/>
    </row>
    <row r="5" spans="1:3" x14ac:dyDescent="0.25">
      <c r="A5" s="3860" t="s">
        <v>1792</v>
      </c>
      <c r="B5" s="3860"/>
      <c r="C5" s="3860"/>
    </row>
    <row r="6" spans="1:3" x14ac:dyDescent="0.25">
      <c r="A6" s="2199"/>
    </row>
    <row r="7" spans="1:3" x14ac:dyDescent="0.25">
      <c r="A7" s="2199"/>
    </row>
    <row r="8" spans="1:3" ht="16.5" thickBot="1" x14ac:dyDescent="0.3">
      <c r="A8" s="2199"/>
      <c r="C8" s="2200" t="s">
        <v>269</v>
      </c>
    </row>
    <row r="9" spans="1:3" ht="16.5" thickBot="1" x14ac:dyDescent="0.25">
      <c r="A9" s="2201" t="s">
        <v>967</v>
      </c>
      <c r="B9" s="2202" t="s">
        <v>968</v>
      </c>
      <c r="C9" s="2203" t="s">
        <v>1860</v>
      </c>
    </row>
    <row r="10" spans="1:3" x14ac:dyDescent="0.2">
      <c r="A10" s="2204" t="s">
        <v>969</v>
      </c>
      <c r="B10" s="2205">
        <f>SUM(B11)</f>
        <v>0</v>
      </c>
      <c r="C10" s="2206">
        <f>SUM(C11)</f>
        <v>8104621</v>
      </c>
    </row>
    <row r="11" spans="1:3" x14ac:dyDescent="0.2">
      <c r="A11" s="2207" t="s">
        <v>970</v>
      </c>
      <c r="B11" s="2208">
        <v>0</v>
      </c>
      <c r="C11" s="2196">
        <v>8104621</v>
      </c>
    </row>
    <row r="12" spans="1:3" x14ac:dyDescent="0.2">
      <c r="A12" s="2209" t="s">
        <v>971</v>
      </c>
      <c r="B12" s="2210">
        <f>SUM(B13:B14)</f>
        <v>10740000</v>
      </c>
      <c r="C12" s="2211">
        <f>SUM(C13:C14)</f>
        <v>10740000</v>
      </c>
    </row>
    <row r="13" spans="1:3" ht="31.5" x14ac:dyDescent="0.2">
      <c r="A13" s="2207" t="s">
        <v>972</v>
      </c>
      <c r="B13" s="2208">
        <v>10740000</v>
      </c>
      <c r="C13" s="2196">
        <v>10740000</v>
      </c>
    </row>
    <row r="14" spans="1:3" ht="32.25" thickBot="1" x14ac:dyDescent="0.25">
      <c r="A14" s="2212" t="s">
        <v>973</v>
      </c>
      <c r="B14" s="2213">
        <v>0</v>
      </c>
      <c r="C14" s="2214"/>
    </row>
    <row r="15" spans="1:3" ht="16.5" thickBot="1" x14ac:dyDescent="0.25">
      <c r="A15" s="2215" t="s">
        <v>974</v>
      </c>
      <c r="B15" s="2216">
        <f>SUM(B10+B12)</f>
        <v>10740000</v>
      </c>
      <c r="C15" s="2198">
        <f>SUM(C10+C12)</f>
        <v>18844621</v>
      </c>
    </row>
    <row r="16" spans="1:3" x14ac:dyDescent="0.25">
      <c r="A16" s="2199"/>
      <c r="B16" s="2199"/>
      <c r="C16" s="2199"/>
    </row>
    <row r="17" spans="1:3" x14ac:dyDescent="0.25">
      <c r="A17" s="2199"/>
      <c r="B17" s="2199"/>
      <c r="C17" s="2199"/>
    </row>
    <row r="18" spans="1:3" x14ac:dyDescent="0.25">
      <c r="A18" s="2199"/>
      <c r="B18" s="2199"/>
      <c r="C18" s="2199"/>
    </row>
    <row r="19" spans="1:3" x14ac:dyDescent="0.25">
      <c r="A19" s="2199"/>
      <c r="B19" s="2199"/>
      <c r="C19" s="2199"/>
    </row>
    <row r="20" spans="1:3" x14ac:dyDescent="0.25">
      <c r="A20" s="2199"/>
      <c r="B20" s="2199"/>
      <c r="C20" s="2199"/>
    </row>
    <row r="21" spans="1:3" x14ac:dyDescent="0.25">
      <c r="A21" s="2199"/>
      <c r="B21" s="2199"/>
      <c r="C21" s="2199"/>
    </row>
    <row r="22" spans="1:3" x14ac:dyDescent="0.25">
      <c r="A22" s="2199"/>
      <c r="B22" s="2199"/>
      <c r="C22" s="2199"/>
    </row>
    <row r="23" spans="1:3" x14ac:dyDescent="0.25">
      <c r="A23" s="2199"/>
      <c r="B23" s="2199"/>
      <c r="C23" s="2199"/>
    </row>
    <row r="24" spans="1:3" x14ac:dyDescent="0.25">
      <c r="A24" s="2199"/>
      <c r="B24" s="2199"/>
      <c r="C24" s="2199"/>
    </row>
    <row r="25" spans="1:3" x14ac:dyDescent="0.25">
      <c r="A25" s="2199"/>
      <c r="B25" s="2199"/>
      <c r="C25" s="2199"/>
    </row>
    <row r="26" spans="1:3" x14ac:dyDescent="0.25">
      <c r="A26" s="2199"/>
      <c r="B26" s="2199"/>
      <c r="C26" s="2199"/>
    </row>
    <row r="27" spans="1:3" x14ac:dyDescent="0.25">
      <c r="A27" s="2199"/>
      <c r="B27" s="2199"/>
      <c r="C27" s="2199"/>
    </row>
    <row r="28" spans="1:3" x14ac:dyDescent="0.25">
      <c r="A28" s="2199"/>
      <c r="B28" s="2199"/>
      <c r="C28" s="2199"/>
    </row>
    <row r="29" spans="1:3" x14ac:dyDescent="0.25">
      <c r="A29" s="2199"/>
      <c r="B29" s="2199"/>
      <c r="C29" s="2199"/>
    </row>
    <row r="30" spans="1:3" x14ac:dyDescent="0.25">
      <c r="A30" s="2199"/>
      <c r="B30" s="2199"/>
      <c r="C30" s="2199"/>
    </row>
    <row r="31" spans="1:3" x14ac:dyDescent="0.25">
      <c r="A31" s="2199"/>
      <c r="B31" s="2199"/>
      <c r="C31" s="2199"/>
    </row>
    <row r="32" spans="1:3" x14ac:dyDescent="0.25">
      <c r="A32" s="2199"/>
      <c r="B32" s="2199"/>
      <c r="C32" s="2199"/>
    </row>
  </sheetData>
  <mergeCells count="2"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29"/>
  <sheetViews>
    <sheetView workbookViewId="0"/>
  </sheetViews>
  <sheetFormatPr defaultRowHeight="12.75" x14ac:dyDescent="0.2"/>
  <cols>
    <col min="1" max="1" width="60.42578125" style="87" customWidth="1"/>
    <col min="2" max="2" width="12.7109375" style="87" bestFit="1" customWidth="1"/>
    <col min="3" max="3" width="11.7109375" style="87" bestFit="1" customWidth="1"/>
    <col min="4" max="4" width="11.140625" style="87" bestFit="1" customWidth="1"/>
    <col min="5" max="5" width="10.7109375" style="87" bestFit="1" customWidth="1"/>
    <col min="6" max="6" width="11.7109375" style="87" bestFit="1" customWidth="1"/>
    <col min="7" max="7" width="11.85546875" style="87" customWidth="1"/>
    <col min="8" max="8" width="9.140625" style="87" customWidth="1"/>
  </cols>
  <sheetData>
    <row r="1" spans="1:8" x14ac:dyDescent="0.2">
      <c r="A1" s="3061" t="s">
        <v>1958</v>
      </c>
      <c r="B1" s="3061"/>
      <c r="C1" s="3061"/>
      <c r="D1" s="3061"/>
      <c r="E1" s="3061"/>
      <c r="F1" s="3061"/>
    </row>
    <row r="3" spans="1:8" x14ac:dyDescent="0.2">
      <c r="A3" s="3755"/>
      <c r="B3" s="3755"/>
      <c r="C3" s="3755"/>
      <c r="D3" s="3755"/>
      <c r="E3" s="3755"/>
      <c r="F3" s="3755"/>
      <c r="G3" s="3755"/>
    </row>
    <row r="4" spans="1:8" x14ac:dyDescent="0.2">
      <c r="B4" s="160"/>
    </row>
    <row r="5" spans="1:8" x14ac:dyDescent="0.2">
      <c r="A5" s="3755"/>
      <c r="B5" s="3755"/>
      <c r="C5" s="3755"/>
      <c r="D5" s="3755"/>
      <c r="E5" s="3755"/>
      <c r="F5" s="3755"/>
      <c r="G5" s="3755"/>
    </row>
    <row r="6" spans="1:8" s="2381" customFormat="1" x14ac:dyDescent="0.2">
      <c r="A6" s="2420"/>
      <c r="B6" s="2420"/>
      <c r="C6" s="2420"/>
      <c r="D6" s="2420"/>
      <c r="E6" s="2420"/>
      <c r="F6" s="2420"/>
      <c r="G6" s="2420"/>
      <c r="H6" s="2394"/>
    </row>
    <row r="7" spans="1:8" ht="13.5" thickBot="1" x14ac:dyDescent="0.25">
      <c r="A7" s="2190"/>
      <c r="B7" s="2190"/>
      <c r="C7" s="2190"/>
      <c r="D7" s="2190"/>
      <c r="E7" s="2190"/>
      <c r="F7" s="2190"/>
      <c r="G7" s="172" t="s">
        <v>269</v>
      </c>
    </row>
    <row r="8" spans="1:8" s="2755" customFormat="1" x14ac:dyDescent="0.2">
      <c r="A8" s="3863" t="s">
        <v>92</v>
      </c>
      <c r="B8" s="2751" t="s">
        <v>977</v>
      </c>
      <c r="C8" s="2751" t="s">
        <v>232</v>
      </c>
      <c r="D8" s="2751" t="s">
        <v>130</v>
      </c>
      <c r="E8" s="2751" t="s">
        <v>153</v>
      </c>
      <c r="F8" s="3078" t="s">
        <v>98</v>
      </c>
      <c r="G8" s="3865" t="s">
        <v>96</v>
      </c>
      <c r="H8" s="3063"/>
    </row>
    <row r="9" spans="1:8" s="2755" customFormat="1" ht="13.5" thickBot="1" x14ac:dyDescent="0.25">
      <c r="A9" s="3864"/>
      <c r="B9" s="3062">
        <v>1</v>
      </c>
      <c r="C9" s="3062">
        <v>2</v>
      </c>
      <c r="D9" s="3062">
        <v>3</v>
      </c>
      <c r="E9" s="3062">
        <v>4</v>
      </c>
      <c r="F9" s="3079">
        <v>5</v>
      </c>
      <c r="G9" s="3866"/>
      <c r="H9" s="3063"/>
    </row>
    <row r="10" spans="1:8" s="2755" customFormat="1" x14ac:dyDescent="0.2">
      <c r="A10" s="3065" t="s">
        <v>1509</v>
      </c>
      <c r="B10" s="3066">
        <v>1447083940</v>
      </c>
      <c r="C10" s="3066">
        <v>838866</v>
      </c>
      <c r="D10" s="3066">
        <v>9768710</v>
      </c>
      <c r="E10" s="3066">
        <v>27073904</v>
      </c>
      <c r="F10" s="3080">
        <v>2370747</v>
      </c>
      <c r="G10" s="3086">
        <f>SUM(B10:F10)</f>
        <v>1487136167</v>
      </c>
    </row>
    <row r="11" spans="1:8" s="2755" customFormat="1" x14ac:dyDescent="0.2">
      <c r="A11" s="3067" t="s">
        <v>1510</v>
      </c>
      <c r="B11" s="3068">
        <v>625070443</v>
      </c>
      <c r="C11" s="3068">
        <v>123809579</v>
      </c>
      <c r="D11" s="3068">
        <v>105028603</v>
      </c>
      <c r="E11" s="3068">
        <v>65480160</v>
      </c>
      <c r="F11" s="3081">
        <v>231259700</v>
      </c>
      <c r="G11" s="2781">
        <f t="shared" ref="G11:G28" si="0">SUM(B11:F11)</f>
        <v>1150648485</v>
      </c>
    </row>
    <row r="12" spans="1:8" s="2755" customFormat="1" x14ac:dyDescent="0.2">
      <c r="A12" s="3069" t="s">
        <v>1511</v>
      </c>
      <c r="B12" s="3070">
        <v>822013497</v>
      </c>
      <c r="C12" s="3070">
        <v>-122970713</v>
      </c>
      <c r="D12" s="3070">
        <v>-95259893</v>
      </c>
      <c r="E12" s="3070">
        <v>-38406256</v>
      </c>
      <c r="F12" s="3082">
        <v>-228888953</v>
      </c>
      <c r="G12" s="2782">
        <f t="shared" si="0"/>
        <v>336487682</v>
      </c>
      <c r="H12" s="3064"/>
    </row>
    <row r="13" spans="1:8" s="2755" customFormat="1" x14ac:dyDescent="0.2">
      <c r="A13" s="3067" t="s">
        <v>1512</v>
      </c>
      <c r="B13" s="3068">
        <v>190061110</v>
      </c>
      <c r="C13" s="3068">
        <v>123548666</v>
      </c>
      <c r="D13" s="3068">
        <v>96477306</v>
      </c>
      <c r="E13" s="3068">
        <v>58189358</v>
      </c>
      <c r="F13" s="3081">
        <v>229367379</v>
      </c>
      <c r="G13" s="2781">
        <f t="shared" si="0"/>
        <v>697643819</v>
      </c>
    </row>
    <row r="14" spans="1:8" s="2755" customFormat="1" x14ac:dyDescent="0.2">
      <c r="A14" s="3067" t="s">
        <v>1513</v>
      </c>
      <c r="B14" s="3068">
        <v>522164734</v>
      </c>
      <c r="C14" s="3068">
        <v>0</v>
      </c>
      <c r="D14" s="3068">
        <v>0</v>
      </c>
      <c r="E14" s="3068">
        <v>0</v>
      </c>
      <c r="F14" s="3081">
        <v>0</v>
      </c>
      <c r="G14" s="2781">
        <f t="shared" si="0"/>
        <v>522164734</v>
      </c>
    </row>
    <row r="15" spans="1:8" s="2755" customFormat="1" ht="13.5" thickBot="1" x14ac:dyDescent="0.25">
      <c r="A15" s="3071" t="s">
        <v>1514</v>
      </c>
      <c r="B15" s="3072">
        <v>-332103624</v>
      </c>
      <c r="C15" s="3072">
        <v>123548666</v>
      </c>
      <c r="D15" s="3072">
        <v>96477306</v>
      </c>
      <c r="E15" s="3072">
        <v>58189358</v>
      </c>
      <c r="F15" s="3083">
        <v>229367379</v>
      </c>
      <c r="G15" s="3087">
        <f t="shared" si="0"/>
        <v>175479085</v>
      </c>
      <c r="H15" s="3064"/>
    </row>
    <row r="16" spans="1:8" s="2755" customFormat="1" ht="13.5" thickBot="1" x14ac:dyDescent="0.25">
      <c r="A16" s="3073" t="s">
        <v>1515</v>
      </c>
      <c r="B16" s="3074">
        <v>489909873</v>
      </c>
      <c r="C16" s="3074">
        <v>577953</v>
      </c>
      <c r="D16" s="3074">
        <v>1217413</v>
      </c>
      <c r="E16" s="3074">
        <v>19783102</v>
      </c>
      <c r="F16" s="3084">
        <v>478426</v>
      </c>
      <c r="G16" s="3088">
        <f t="shared" si="0"/>
        <v>511966767</v>
      </c>
      <c r="H16" s="3064"/>
    </row>
    <row r="17" spans="1:8" s="2755" customFormat="1" x14ac:dyDescent="0.2">
      <c r="A17" s="3065" t="s">
        <v>1516</v>
      </c>
      <c r="B17" s="3066">
        <v>0</v>
      </c>
      <c r="C17" s="3066">
        <v>0</v>
      </c>
      <c r="D17" s="3066">
        <v>0</v>
      </c>
      <c r="E17" s="3066">
        <v>0</v>
      </c>
      <c r="F17" s="3080">
        <v>0</v>
      </c>
      <c r="G17" s="3086">
        <f t="shared" si="0"/>
        <v>0</v>
      </c>
    </row>
    <row r="18" spans="1:8" s="2755" customFormat="1" x14ac:dyDescent="0.2">
      <c r="A18" s="3067" t="s">
        <v>1517</v>
      </c>
      <c r="B18" s="3068">
        <v>0</v>
      </c>
      <c r="C18" s="3068">
        <v>0</v>
      </c>
      <c r="D18" s="3068">
        <v>0</v>
      </c>
      <c r="E18" s="3068">
        <v>0</v>
      </c>
      <c r="F18" s="3081">
        <v>0</v>
      </c>
      <c r="G18" s="2781">
        <f t="shared" si="0"/>
        <v>0</v>
      </c>
    </row>
    <row r="19" spans="1:8" s="2755" customFormat="1" x14ac:dyDescent="0.2">
      <c r="A19" s="3069" t="s">
        <v>1518</v>
      </c>
      <c r="B19" s="3070">
        <v>0</v>
      </c>
      <c r="C19" s="3070">
        <v>0</v>
      </c>
      <c r="D19" s="3070">
        <v>0</v>
      </c>
      <c r="E19" s="3070">
        <v>0</v>
      </c>
      <c r="F19" s="3082">
        <v>0</v>
      </c>
      <c r="G19" s="2782">
        <f t="shared" si="0"/>
        <v>0</v>
      </c>
      <c r="H19" s="3064"/>
    </row>
    <row r="20" spans="1:8" s="2755" customFormat="1" x14ac:dyDescent="0.2">
      <c r="A20" s="3067" t="s">
        <v>1519</v>
      </c>
      <c r="B20" s="3068">
        <v>0</v>
      </c>
      <c r="C20" s="3068">
        <v>0</v>
      </c>
      <c r="D20" s="3068">
        <v>0</v>
      </c>
      <c r="E20" s="3068">
        <v>0</v>
      </c>
      <c r="F20" s="3081">
        <v>0</v>
      </c>
      <c r="G20" s="2781">
        <f t="shared" si="0"/>
        <v>0</v>
      </c>
    </row>
    <row r="21" spans="1:8" s="2755" customFormat="1" x14ac:dyDescent="0.2">
      <c r="A21" s="3067" t="s">
        <v>1520</v>
      </c>
      <c r="B21" s="3068">
        <v>0</v>
      </c>
      <c r="C21" s="3068">
        <v>0</v>
      </c>
      <c r="D21" s="3068">
        <v>0</v>
      </c>
      <c r="E21" s="3068">
        <v>0</v>
      </c>
      <c r="F21" s="3081">
        <v>0</v>
      </c>
      <c r="G21" s="2781">
        <f t="shared" si="0"/>
        <v>0</v>
      </c>
    </row>
    <row r="22" spans="1:8" s="2755" customFormat="1" x14ac:dyDescent="0.2">
      <c r="A22" s="3069" t="s">
        <v>1521</v>
      </c>
      <c r="B22" s="3070">
        <v>0</v>
      </c>
      <c r="C22" s="3070">
        <v>0</v>
      </c>
      <c r="D22" s="3070">
        <v>0</v>
      </c>
      <c r="E22" s="3070">
        <v>0</v>
      </c>
      <c r="F22" s="3082">
        <v>0</v>
      </c>
      <c r="G22" s="2782">
        <f t="shared" si="0"/>
        <v>0</v>
      </c>
      <c r="H22" s="3064"/>
    </row>
    <row r="23" spans="1:8" s="2755" customFormat="1" ht="13.5" thickBot="1" x14ac:dyDescent="0.25">
      <c r="A23" s="3071" t="s">
        <v>1522</v>
      </c>
      <c r="B23" s="3072">
        <v>0</v>
      </c>
      <c r="C23" s="3072">
        <v>0</v>
      </c>
      <c r="D23" s="3072">
        <v>0</v>
      </c>
      <c r="E23" s="3072">
        <v>0</v>
      </c>
      <c r="F23" s="3083">
        <v>0</v>
      </c>
      <c r="G23" s="3090">
        <f t="shared" si="0"/>
        <v>0</v>
      </c>
      <c r="H23" s="3064"/>
    </row>
    <row r="24" spans="1:8" s="2755" customFormat="1" ht="13.5" thickBot="1" x14ac:dyDescent="0.25">
      <c r="A24" s="3073" t="s">
        <v>1523</v>
      </c>
      <c r="B24" s="3074">
        <v>489909873</v>
      </c>
      <c r="C24" s="3074">
        <v>577953</v>
      </c>
      <c r="D24" s="3074">
        <v>1217413</v>
      </c>
      <c r="E24" s="3074">
        <v>19783102</v>
      </c>
      <c r="F24" s="3075">
        <v>478426</v>
      </c>
      <c r="G24" s="3088">
        <f t="shared" si="0"/>
        <v>511966767</v>
      </c>
      <c r="H24" s="3064"/>
    </row>
    <row r="25" spans="1:8" s="2755" customFormat="1" ht="13.5" thickBot="1" x14ac:dyDescent="0.25">
      <c r="A25" s="3076" t="s">
        <v>1524</v>
      </c>
      <c r="B25" s="3077">
        <v>0</v>
      </c>
      <c r="C25" s="3077">
        <v>38115</v>
      </c>
      <c r="D25" s="3077">
        <v>0</v>
      </c>
      <c r="E25" s="3077">
        <v>0</v>
      </c>
      <c r="F25" s="3085">
        <v>0</v>
      </c>
      <c r="G25" s="3090">
        <f t="shared" si="0"/>
        <v>38115</v>
      </c>
      <c r="H25" s="3064"/>
    </row>
    <row r="26" spans="1:8" s="2755" customFormat="1" ht="13.5" thickBot="1" x14ac:dyDescent="0.25">
      <c r="A26" s="3073" t="s">
        <v>1525</v>
      </c>
      <c r="B26" s="3074">
        <v>489909873</v>
      </c>
      <c r="C26" s="3074">
        <v>539838</v>
      </c>
      <c r="D26" s="3074">
        <v>1217413</v>
      </c>
      <c r="E26" s="3074">
        <v>19783102</v>
      </c>
      <c r="F26" s="3084">
        <v>478426</v>
      </c>
      <c r="G26" s="3088">
        <f t="shared" si="0"/>
        <v>511928652</v>
      </c>
      <c r="H26" s="3064"/>
    </row>
    <row r="27" spans="1:8" s="2755" customFormat="1" ht="26.25" thickBot="1" x14ac:dyDescent="0.25">
      <c r="A27" s="3076" t="s">
        <v>1526</v>
      </c>
      <c r="B27" s="3077">
        <v>0</v>
      </c>
      <c r="C27" s="3077">
        <v>0</v>
      </c>
      <c r="D27" s="3077">
        <v>0</v>
      </c>
      <c r="E27" s="3077">
        <v>0</v>
      </c>
      <c r="F27" s="3085">
        <v>0</v>
      </c>
      <c r="G27" s="3090">
        <f t="shared" si="0"/>
        <v>0</v>
      </c>
      <c r="H27" s="3064"/>
    </row>
    <row r="28" spans="1:8" s="2755" customFormat="1" ht="13.5" thickBot="1" x14ac:dyDescent="0.25">
      <c r="A28" s="3073" t="s">
        <v>1527</v>
      </c>
      <c r="B28" s="3074">
        <v>0</v>
      </c>
      <c r="C28" s="3074">
        <v>0</v>
      </c>
      <c r="D28" s="3074">
        <v>0</v>
      </c>
      <c r="E28" s="3074">
        <v>0</v>
      </c>
      <c r="F28" s="3084">
        <v>0</v>
      </c>
      <c r="G28" s="3088">
        <f t="shared" si="0"/>
        <v>0</v>
      </c>
      <c r="H28" s="3064"/>
    </row>
    <row r="29" spans="1:8" s="2755" customFormat="1" x14ac:dyDescent="0.2"/>
  </sheetData>
  <mergeCells count="4">
    <mergeCell ref="A8:A9"/>
    <mergeCell ref="G8:G9"/>
    <mergeCell ref="A5:G5"/>
    <mergeCell ref="A3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261"/>
  <sheetViews>
    <sheetView zoomScaleNormal="100" workbookViewId="0">
      <selection activeCell="A4" sqref="A4:G4"/>
    </sheetView>
  </sheetViews>
  <sheetFormatPr defaultRowHeight="12.75" x14ac:dyDescent="0.2"/>
  <cols>
    <col min="1" max="1" width="53.7109375" style="2743" customWidth="1"/>
    <col min="2" max="2" width="12.7109375" style="2755" bestFit="1" customWidth="1"/>
    <col min="3" max="6" width="10.28515625" style="2755" bestFit="1" customWidth="1"/>
    <col min="7" max="7" width="12.28515625" style="2756" bestFit="1" customWidth="1"/>
    <col min="8" max="8" width="8.85546875" style="1562"/>
  </cols>
  <sheetData>
    <row r="1" spans="1:8" x14ac:dyDescent="0.2">
      <c r="A1" s="2870" t="s">
        <v>1959</v>
      </c>
      <c r="B1" s="2870"/>
      <c r="C1" s="2870"/>
      <c r="D1" s="2870"/>
      <c r="E1" s="2870"/>
      <c r="F1" s="2870"/>
      <c r="G1" s="2754"/>
    </row>
    <row r="3" spans="1:8" x14ac:dyDescent="0.2">
      <c r="A3" s="3870" t="s">
        <v>1000</v>
      </c>
      <c r="B3" s="3870"/>
      <c r="C3" s="3870"/>
      <c r="D3" s="3870"/>
      <c r="E3" s="3870"/>
      <c r="F3" s="3870"/>
      <c r="G3" s="3870"/>
    </row>
    <row r="4" spans="1:8" x14ac:dyDescent="0.2">
      <c r="A4" s="3870" t="s">
        <v>1528</v>
      </c>
      <c r="B4" s="3870"/>
      <c r="C4" s="3870"/>
      <c r="D4" s="3870"/>
      <c r="E4" s="3870"/>
      <c r="F4" s="3870"/>
      <c r="G4" s="3870"/>
    </row>
    <row r="5" spans="1:8" s="2381" customFormat="1" x14ac:dyDescent="0.2">
      <c r="A5" s="2757"/>
      <c r="B5" s="2757"/>
      <c r="C5" s="2757"/>
      <c r="D5" s="2757"/>
      <c r="E5" s="2757"/>
      <c r="F5" s="2757"/>
      <c r="G5" s="3628"/>
    </row>
    <row r="6" spans="1:8" ht="13.5" thickBot="1" x14ac:dyDescent="0.25">
      <c r="F6" s="3867" t="s">
        <v>269</v>
      </c>
      <c r="G6" s="3867"/>
    </row>
    <row r="7" spans="1:8" ht="15.75" x14ac:dyDescent="0.25">
      <c r="A7" s="2751" t="s">
        <v>92</v>
      </c>
      <c r="B7" s="2751" t="s">
        <v>977</v>
      </c>
      <c r="C7" s="2751" t="s">
        <v>232</v>
      </c>
      <c r="D7" s="2751" t="s">
        <v>130</v>
      </c>
      <c r="E7" s="2751" t="s">
        <v>153</v>
      </c>
      <c r="F7" s="2751" t="s">
        <v>98</v>
      </c>
      <c r="G7" s="3868" t="s">
        <v>96</v>
      </c>
      <c r="H7" s="2199"/>
    </row>
    <row r="8" spans="1:8" ht="15.75" x14ac:dyDescent="0.25">
      <c r="A8" s="2758">
        <v>2</v>
      </c>
      <c r="B8" s="2758">
        <v>1</v>
      </c>
      <c r="C8" s="2758">
        <v>2</v>
      </c>
      <c r="D8" s="2758">
        <v>3</v>
      </c>
      <c r="E8" s="2758">
        <v>4</v>
      </c>
      <c r="F8" s="2758">
        <v>5</v>
      </c>
      <c r="G8" s="3869"/>
      <c r="H8" s="2199"/>
    </row>
    <row r="9" spans="1:8" x14ac:dyDescent="0.2">
      <c r="A9" s="2792" t="s">
        <v>1529</v>
      </c>
      <c r="B9" s="2793">
        <v>0</v>
      </c>
      <c r="C9" s="2793">
        <v>0</v>
      </c>
      <c r="D9" s="2793">
        <v>0</v>
      </c>
      <c r="E9" s="2793">
        <v>0</v>
      </c>
      <c r="F9" s="2793">
        <v>0</v>
      </c>
      <c r="G9" s="3629">
        <f>SUM(B9:F9)</f>
        <v>0</v>
      </c>
    </row>
    <row r="10" spans="1:8" x14ac:dyDescent="0.2">
      <c r="A10" s="2792" t="s">
        <v>1530</v>
      </c>
      <c r="B10" s="2793">
        <v>0</v>
      </c>
      <c r="C10" s="2793">
        <v>271377</v>
      </c>
      <c r="D10" s="2793">
        <v>0</v>
      </c>
      <c r="E10" s="2793">
        <v>0</v>
      </c>
      <c r="F10" s="2793">
        <v>0</v>
      </c>
      <c r="G10" s="3629">
        <f t="shared" ref="G10:G73" si="0">SUM(B10:F10)</f>
        <v>271377</v>
      </c>
    </row>
    <row r="11" spans="1:8" ht="13.5" thickBot="1" x14ac:dyDescent="0.25">
      <c r="A11" s="3091" t="s">
        <v>1531</v>
      </c>
      <c r="B11" s="3092">
        <v>0</v>
      </c>
      <c r="C11" s="3092">
        <v>0</v>
      </c>
      <c r="D11" s="3092">
        <v>0</v>
      </c>
      <c r="E11" s="3092">
        <v>0</v>
      </c>
      <c r="F11" s="3092">
        <v>0</v>
      </c>
      <c r="G11" s="3630">
        <f t="shared" si="0"/>
        <v>0</v>
      </c>
    </row>
    <row r="12" spans="1:8" ht="15.75" thickBot="1" x14ac:dyDescent="0.3">
      <c r="A12" s="3093" t="s">
        <v>1532</v>
      </c>
      <c r="B12" s="3094">
        <v>0</v>
      </c>
      <c r="C12" s="3094">
        <v>271377</v>
      </c>
      <c r="D12" s="3094">
        <v>0</v>
      </c>
      <c r="E12" s="3094">
        <v>0</v>
      </c>
      <c r="F12" s="3094">
        <v>0</v>
      </c>
      <c r="G12" s="3631">
        <f t="shared" si="0"/>
        <v>271377</v>
      </c>
      <c r="H12" s="2219"/>
    </row>
    <row r="13" spans="1:8" x14ac:dyDescent="0.2">
      <c r="A13" s="3095" t="s">
        <v>1533</v>
      </c>
      <c r="B13" s="3096">
        <v>5848421420</v>
      </c>
      <c r="C13" s="3096">
        <v>0</v>
      </c>
      <c r="D13" s="3096">
        <v>4271794</v>
      </c>
      <c r="E13" s="3096">
        <v>0</v>
      </c>
      <c r="F13" s="3096">
        <v>0</v>
      </c>
      <c r="G13" s="3632">
        <f t="shared" si="0"/>
        <v>5852693214</v>
      </c>
    </row>
    <row r="14" spans="1:8" x14ac:dyDescent="0.2">
      <c r="A14" s="2792" t="s">
        <v>1534</v>
      </c>
      <c r="B14" s="2793">
        <v>229215231</v>
      </c>
      <c r="C14" s="2793">
        <v>1788030</v>
      </c>
      <c r="D14" s="2793">
        <v>281619</v>
      </c>
      <c r="E14" s="2793">
        <v>1238742</v>
      </c>
      <c r="F14" s="2793">
        <v>854947</v>
      </c>
      <c r="G14" s="3629">
        <f t="shared" si="0"/>
        <v>233378569</v>
      </c>
    </row>
    <row r="15" spans="1:8" x14ac:dyDescent="0.2">
      <c r="A15" s="2792" t="s">
        <v>1535</v>
      </c>
      <c r="B15" s="2793">
        <v>0</v>
      </c>
      <c r="C15" s="2793">
        <v>0</v>
      </c>
      <c r="D15" s="2793">
        <v>0</v>
      </c>
      <c r="E15" s="2793">
        <v>0</v>
      </c>
      <c r="F15" s="2793">
        <v>0</v>
      </c>
      <c r="G15" s="3629">
        <f t="shared" si="0"/>
        <v>0</v>
      </c>
    </row>
    <row r="16" spans="1:8" x14ac:dyDescent="0.2">
      <c r="A16" s="2792" t="s">
        <v>1536</v>
      </c>
      <c r="B16" s="2793">
        <v>10135500</v>
      </c>
      <c r="C16" s="2793">
        <v>0</v>
      </c>
      <c r="D16" s="2793">
        <v>0</v>
      </c>
      <c r="E16" s="2793">
        <v>0</v>
      </c>
      <c r="F16" s="2793">
        <v>0</v>
      </c>
      <c r="G16" s="3629">
        <f t="shared" si="0"/>
        <v>10135500</v>
      </c>
    </row>
    <row r="17" spans="1:8" ht="13.5" thickBot="1" x14ac:dyDescent="0.25">
      <c r="A17" s="3091" t="s">
        <v>1537</v>
      </c>
      <c r="B17" s="3092">
        <v>0</v>
      </c>
      <c r="C17" s="3092">
        <v>0</v>
      </c>
      <c r="D17" s="3092">
        <v>0</v>
      </c>
      <c r="E17" s="3092">
        <v>0</v>
      </c>
      <c r="F17" s="3092">
        <v>0</v>
      </c>
      <c r="G17" s="3630">
        <f t="shared" si="0"/>
        <v>0</v>
      </c>
    </row>
    <row r="18" spans="1:8" ht="15.75" thickBot="1" x14ac:dyDescent="0.3">
      <c r="A18" s="3093" t="s">
        <v>1538</v>
      </c>
      <c r="B18" s="3094">
        <v>6087772151</v>
      </c>
      <c r="C18" s="3094">
        <v>1788030</v>
      </c>
      <c r="D18" s="3094">
        <v>4553413</v>
      </c>
      <c r="E18" s="3094">
        <v>1238742</v>
      </c>
      <c r="F18" s="3094">
        <v>854947</v>
      </c>
      <c r="G18" s="3631">
        <f t="shared" si="0"/>
        <v>6096207283</v>
      </c>
      <c r="H18" s="2219"/>
    </row>
    <row r="19" spans="1:8" x14ac:dyDescent="0.2">
      <c r="A19" s="3095" t="s">
        <v>1539</v>
      </c>
      <c r="B19" s="3096">
        <v>66718792</v>
      </c>
      <c r="C19" s="3096">
        <v>0</v>
      </c>
      <c r="D19" s="3096">
        <v>0</v>
      </c>
      <c r="E19" s="3096">
        <v>0</v>
      </c>
      <c r="F19" s="3096">
        <v>0</v>
      </c>
      <c r="G19" s="3632">
        <f t="shared" si="0"/>
        <v>66718792</v>
      </c>
    </row>
    <row r="20" spans="1:8" x14ac:dyDescent="0.2">
      <c r="A20" s="2792" t="s">
        <v>1540</v>
      </c>
      <c r="B20" s="2793">
        <v>0</v>
      </c>
      <c r="C20" s="2793">
        <v>0</v>
      </c>
      <c r="D20" s="2793">
        <v>0</v>
      </c>
      <c r="E20" s="2793">
        <v>0</v>
      </c>
      <c r="F20" s="2793">
        <v>0</v>
      </c>
      <c r="G20" s="3629">
        <f t="shared" si="0"/>
        <v>0</v>
      </c>
    </row>
    <row r="21" spans="1:8" x14ac:dyDescent="0.2">
      <c r="A21" s="2792" t="s">
        <v>1541</v>
      </c>
      <c r="B21" s="2793">
        <v>66718792</v>
      </c>
      <c r="C21" s="2793">
        <v>0</v>
      </c>
      <c r="D21" s="2793">
        <v>0</v>
      </c>
      <c r="E21" s="2793">
        <v>0</v>
      </c>
      <c r="F21" s="2793">
        <v>0</v>
      </c>
      <c r="G21" s="3629">
        <f t="shared" si="0"/>
        <v>66718792</v>
      </c>
    </row>
    <row r="22" spans="1:8" x14ac:dyDescent="0.2">
      <c r="A22" s="2792" t="s">
        <v>1542</v>
      </c>
      <c r="B22" s="2793">
        <v>0</v>
      </c>
      <c r="C22" s="2793">
        <v>0</v>
      </c>
      <c r="D22" s="2793">
        <v>0</v>
      </c>
      <c r="E22" s="2793">
        <v>0</v>
      </c>
      <c r="F22" s="2793">
        <v>0</v>
      </c>
      <c r="G22" s="3629">
        <f t="shared" si="0"/>
        <v>0</v>
      </c>
    </row>
    <row r="23" spans="1:8" x14ac:dyDescent="0.2">
      <c r="A23" s="2792" t="s">
        <v>1543</v>
      </c>
      <c r="B23" s="2793">
        <v>0</v>
      </c>
      <c r="C23" s="2793">
        <v>0</v>
      </c>
      <c r="D23" s="2793">
        <v>0</v>
      </c>
      <c r="E23" s="2793">
        <v>0</v>
      </c>
      <c r="F23" s="2793">
        <v>0</v>
      </c>
      <c r="G23" s="3629">
        <f t="shared" si="0"/>
        <v>0</v>
      </c>
    </row>
    <row r="24" spans="1:8" x14ac:dyDescent="0.2">
      <c r="A24" s="2792" t="s">
        <v>1544</v>
      </c>
      <c r="B24" s="2793">
        <v>0</v>
      </c>
      <c r="C24" s="2793">
        <v>0</v>
      </c>
      <c r="D24" s="2793">
        <v>0</v>
      </c>
      <c r="E24" s="2793">
        <v>0</v>
      </c>
      <c r="F24" s="2793">
        <v>0</v>
      </c>
      <c r="G24" s="3629">
        <f t="shared" si="0"/>
        <v>0</v>
      </c>
    </row>
    <row r="25" spans="1:8" x14ac:dyDescent="0.2">
      <c r="A25" s="2792" t="s">
        <v>1545</v>
      </c>
      <c r="B25" s="2793">
        <v>0</v>
      </c>
      <c r="C25" s="2793">
        <v>0</v>
      </c>
      <c r="D25" s="2793">
        <v>0</v>
      </c>
      <c r="E25" s="2793">
        <v>0</v>
      </c>
      <c r="F25" s="2793">
        <v>0</v>
      </c>
      <c r="G25" s="3629">
        <f t="shared" si="0"/>
        <v>0</v>
      </c>
    </row>
    <row r="26" spans="1:8" ht="25.5" x14ac:dyDescent="0.2">
      <c r="A26" s="2792" t="s">
        <v>1546</v>
      </c>
      <c r="B26" s="2793">
        <v>50009000</v>
      </c>
      <c r="C26" s="2793">
        <v>0</v>
      </c>
      <c r="D26" s="2793">
        <v>0</v>
      </c>
      <c r="E26" s="2793">
        <v>0</v>
      </c>
      <c r="F26" s="2793">
        <v>0</v>
      </c>
      <c r="G26" s="3629">
        <f t="shared" si="0"/>
        <v>50009000</v>
      </c>
    </row>
    <row r="27" spans="1:8" x14ac:dyDescent="0.2">
      <c r="A27" s="2792" t="s">
        <v>1547</v>
      </c>
      <c r="B27" s="2793">
        <v>50000000</v>
      </c>
      <c r="C27" s="2793">
        <v>0</v>
      </c>
      <c r="D27" s="2793">
        <v>0</v>
      </c>
      <c r="E27" s="2793">
        <v>0</v>
      </c>
      <c r="F27" s="2793">
        <v>0</v>
      </c>
      <c r="G27" s="3629">
        <f t="shared" si="0"/>
        <v>50000000</v>
      </c>
    </row>
    <row r="28" spans="1:8" x14ac:dyDescent="0.2">
      <c r="A28" s="2792" t="s">
        <v>1548</v>
      </c>
      <c r="B28" s="2793">
        <v>0</v>
      </c>
      <c r="C28" s="2793">
        <v>0</v>
      </c>
      <c r="D28" s="2793">
        <v>0</v>
      </c>
      <c r="E28" s="2793">
        <v>0</v>
      </c>
      <c r="F28" s="2793">
        <v>0</v>
      </c>
      <c r="G28" s="3629">
        <f t="shared" si="0"/>
        <v>0</v>
      </c>
    </row>
    <row r="29" spans="1:8" ht="15" x14ac:dyDescent="0.25">
      <c r="A29" s="2792" t="s">
        <v>1549</v>
      </c>
      <c r="B29" s="2793">
        <v>0</v>
      </c>
      <c r="C29" s="2793">
        <v>0</v>
      </c>
      <c r="D29" s="2793">
        <v>0</v>
      </c>
      <c r="E29" s="2793">
        <v>0</v>
      </c>
      <c r="F29" s="2793">
        <v>0</v>
      </c>
      <c r="G29" s="3633">
        <f t="shared" si="0"/>
        <v>0</v>
      </c>
      <c r="H29" s="2219"/>
    </row>
    <row r="30" spans="1:8" ht="25.5" x14ac:dyDescent="0.2">
      <c r="A30" s="2790" t="s">
        <v>1550</v>
      </c>
      <c r="B30" s="2791">
        <v>116727792</v>
      </c>
      <c r="C30" s="2791">
        <v>0</v>
      </c>
      <c r="D30" s="2791">
        <v>0</v>
      </c>
      <c r="E30" s="2791">
        <v>0</v>
      </c>
      <c r="F30" s="2791">
        <v>0</v>
      </c>
      <c r="G30" s="3629">
        <f t="shared" si="0"/>
        <v>116727792</v>
      </c>
    </row>
    <row r="31" spans="1:8" ht="25.5" x14ac:dyDescent="0.2">
      <c r="A31" s="2792" t="s">
        <v>1551</v>
      </c>
      <c r="B31" s="2793">
        <v>0</v>
      </c>
      <c r="C31" s="2793">
        <v>0</v>
      </c>
      <c r="D31" s="2793">
        <v>0</v>
      </c>
      <c r="E31" s="2793">
        <v>0</v>
      </c>
      <c r="F31" s="2793">
        <v>0</v>
      </c>
      <c r="G31" s="3629">
        <f t="shared" si="0"/>
        <v>0</v>
      </c>
    </row>
    <row r="32" spans="1:8" x14ac:dyDescent="0.2">
      <c r="A32" s="2792" t="s">
        <v>1552</v>
      </c>
      <c r="B32" s="2793">
        <v>0</v>
      </c>
      <c r="C32" s="2793">
        <v>0</v>
      </c>
      <c r="D32" s="2793">
        <v>0</v>
      </c>
      <c r="E32" s="2793">
        <v>0</v>
      </c>
      <c r="F32" s="2793">
        <v>0</v>
      </c>
      <c r="G32" s="3629">
        <f t="shared" si="0"/>
        <v>0</v>
      </c>
    </row>
    <row r="33" spans="1:8" x14ac:dyDescent="0.2">
      <c r="A33" s="2792" t="s">
        <v>1553</v>
      </c>
      <c r="B33" s="2793">
        <v>0</v>
      </c>
      <c r="C33" s="2793">
        <v>0</v>
      </c>
      <c r="D33" s="2793">
        <v>0</v>
      </c>
      <c r="E33" s="2793">
        <v>0</v>
      </c>
      <c r="F33" s="2793">
        <v>0</v>
      </c>
      <c r="G33" s="3629">
        <f t="shared" si="0"/>
        <v>0</v>
      </c>
    </row>
    <row r="34" spans="1:8" ht="25.5" x14ac:dyDescent="0.2">
      <c r="A34" s="2792" t="s">
        <v>1554</v>
      </c>
      <c r="B34" s="2793">
        <v>0</v>
      </c>
      <c r="C34" s="2793">
        <v>0</v>
      </c>
      <c r="D34" s="2793">
        <v>0</v>
      </c>
      <c r="E34" s="2793">
        <v>0</v>
      </c>
      <c r="F34" s="2793">
        <v>0</v>
      </c>
      <c r="G34" s="3629">
        <f t="shared" si="0"/>
        <v>0</v>
      </c>
    </row>
    <row r="35" spans="1:8" ht="25.5" x14ac:dyDescent="0.25">
      <c r="A35" s="2792" t="s">
        <v>1555</v>
      </c>
      <c r="B35" s="2793">
        <v>0</v>
      </c>
      <c r="C35" s="2793">
        <v>0</v>
      </c>
      <c r="D35" s="2793">
        <v>0</v>
      </c>
      <c r="E35" s="2793">
        <v>0</v>
      </c>
      <c r="F35" s="2793">
        <v>0</v>
      </c>
      <c r="G35" s="3633">
        <f t="shared" si="0"/>
        <v>0</v>
      </c>
      <c r="H35" s="2219"/>
    </row>
    <row r="36" spans="1:8" ht="26.25" thickBot="1" x14ac:dyDescent="0.3">
      <c r="A36" s="3097" t="s">
        <v>1556</v>
      </c>
      <c r="B36" s="3098">
        <v>0</v>
      </c>
      <c r="C36" s="3098">
        <v>0</v>
      </c>
      <c r="D36" s="3098">
        <v>0</v>
      </c>
      <c r="E36" s="3098">
        <v>0</v>
      </c>
      <c r="F36" s="3098">
        <v>0</v>
      </c>
      <c r="G36" s="3634">
        <f t="shared" si="0"/>
        <v>0</v>
      </c>
      <c r="H36" s="2219"/>
    </row>
    <row r="37" spans="1:8" ht="26.25" thickBot="1" x14ac:dyDescent="0.25">
      <c r="A37" s="3073" t="s">
        <v>1557</v>
      </c>
      <c r="B37" s="3074">
        <v>6204499943</v>
      </c>
      <c r="C37" s="3074">
        <v>2059407</v>
      </c>
      <c r="D37" s="3074">
        <v>4553413</v>
      </c>
      <c r="E37" s="3074">
        <v>1238742</v>
      </c>
      <c r="F37" s="3074">
        <v>854947</v>
      </c>
      <c r="G37" s="3635">
        <f t="shared" si="0"/>
        <v>6213206452</v>
      </c>
    </row>
    <row r="38" spans="1:8" x14ac:dyDescent="0.2">
      <c r="A38" s="3095" t="s">
        <v>1558</v>
      </c>
      <c r="B38" s="3096">
        <v>39153</v>
      </c>
      <c r="C38" s="3096">
        <v>280848</v>
      </c>
      <c r="D38" s="3096">
        <v>38813</v>
      </c>
      <c r="E38" s="3096">
        <v>175378</v>
      </c>
      <c r="F38" s="3096">
        <v>75299</v>
      </c>
      <c r="G38" s="3632">
        <f t="shared" si="0"/>
        <v>609491</v>
      </c>
    </row>
    <row r="39" spans="1:8" x14ac:dyDescent="0.2">
      <c r="A39" s="2792" t="s">
        <v>1559</v>
      </c>
      <c r="B39" s="2793">
        <v>0</v>
      </c>
      <c r="C39" s="2793">
        <v>0</v>
      </c>
      <c r="D39" s="2793">
        <v>0</v>
      </c>
      <c r="E39" s="2793">
        <v>0</v>
      </c>
      <c r="F39" s="2793">
        <v>0</v>
      </c>
      <c r="G39" s="3629">
        <f t="shared" si="0"/>
        <v>0</v>
      </c>
    </row>
    <row r="40" spans="1:8" x14ac:dyDescent="0.2">
      <c r="A40" s="2792" t="s">
        <v>1560</v>
      </c>
      <c r="B40" s="2793">
        <v>0</v>
      </c>
      <c r="C40" s="2793">
        <v>0</v>
      </c>
      <c r="D40" s="2793">
        <v>0</v>
      </c>
      <c r="E40" s="2793">
        <v>0</v>
      </c>
      <c r="F40" s="2793">
        <v>0</v>
      </c>
      <c r="G40" s="3629">
        <f t="shared" si="0"/>
        <v>0</v>
      </c>
    </row>
    <row r="41" spans="1:8" x14ac:dyDescent="0.2">
      <c r="A41" s="2792" t="s">
        <v>1561</v>
      </c>
      <c r="B41" s="2793">
        <v>0</v>
      </c>
      <c r="C41" s="2793">
        <v>0</v>
      </c>
      <c r="D41" s="2793">
        <v>0</v>
      </c>
      <c r="E41" s="2793">
        <v>0</v>
      </c>
      <c r="F41" s="2793">
        <v>0</v>
      </c>
      <c r="G41" s="3629">
        <f t="shared" si="0"/>
        <v>0</v>
      </c>
    </row>
    <row r="42" spans="1:8" ht="15" x14ac:dyDescent="0.25">
      <c r="A42" s="2792" t="s">
        <v>1562</v>
      </c>
      <c r="B42" s="2793">
        <v>0</v>
      </c>
      <c r="C42" s="2793">
        <v>0</v>
      </c>
      <c r="D42" s="2793">
        <v>0</v>
      </c>
      <c r="E42" s="2793">
        <v>0</v>
      </c>
      <c r="F42" s="2793">
        <v>0</v>
      </c>
      <c r="G42" s="3633">
        <f t="shared" si="0"/>
        <v>0</v>
      </c>
      <c r="H42" s="2219"/>
    </row>
    <row r="43" spans="1:8" x14ac:dyDescent="0.2">
      <c r="A43" s="2790" t="s">
        <v>1563</v>
      </c>
      <c r="B43" s="2791">
        <v>39153</v>
      </c>
      <c r="C43" s="2791">
        <v>280848</v>
      </c>
      <c r="D43" s="2791">
        <v>38813</v>
      </c>
      <c r="E43" s="2791">
        <v>175378</v>
      </c>
      <c r="F43" s="2791">
        <v>75299</v>
      </c>
      <c r="G43" s="3629">
        <f t="shared" si="0"/>
        <v>609491</v>
      </c>
    </row>
    <row r="44" spans="1:8" x14ac:dyDescent="0.2">
      <c r="A44" s="2792" t="s">
        <v>1564</v>
      </c>
      <c r="B44" s="2793">
        <v>0</v>
      </c>
      <c r="C44" s="2793">
        <v>0</v>
      </c>
      <c r="D44" s="2793">
        <v>0</v>
      </c>
      <c r="E44" s="2793">
        <v>0</v>
      </c>
      <c r="F44" s="2793">
        <v>0</v>
      </c>
      <c r="G44" s="3629">
        <f t="shared" si="0"/>
        <v>0</v>
      </c>
    </row>
    <row r="45" spans="1:8" x14ac:dyDescent="0.2">
      <c r="A45" s="2792" t="s">
        <v>1565</v>
      </c>
      <c r="B45" s="2793">
        <v>0</v>
      </c>
      <c r="C45" s="2793">
        <v>0</v>
      </c>
      <c r="D45" s="2793">
        <v>0</v>
      </c>
      <c r="E45" s="2793">
        <v>0</v>
      </c>
      <c r="F45" s="2793">
        <v>0</v>
      </c>
      <c r="G45" s="3629">
        <f t="shared" si="0"/>
        <v>0</v>
      </c>
    </row>
    <row r="46" spans="1:8" x14ac:dyDescent="0.2">
      <c r="A46" s="2792" t="s">
        <v>1566</v>
      </c>
      <c r="B46" s="2793">
        <v>0</v>
      </c>
      <c r="C46" s="2793">
        <v>0</v>
      </c>
      <c r="D46" s="2793">
        <v>0</v>
      </c>
      <c r="E46" s="2793">
        <v>0</v>
      </c>
      <c r="F46" s="2793">
        <v>0</v>
      </c>
      <c r="G46" s="3629">
        <f t="shared" si="0"/>
        <v>0</v>
      </c>
    </row>
    <row r="47" spans="1:8" ht="25.5" x14ac:dyDescent="0.2">
      <c r="A47" s="2792" t="s">
        <v>1567</v>
      </c>
      <c r="B47" s="2793">
        <v>0</v>
      </c>
      <c r="C47" s="2793">
        <v>0</v>
      </c>
      <c r="D47" s="2793">
        <v>0</v>
      </c>
      <c r="E47" s="2793">
        <v>0</v>
      </c>
      <c r="F47" s="2793">
        <v>0</v>
      </c>
      <c r="G47" s="3629">
        <f t="shared" si="0"/>
        <v>0</v>
      </c>
    </row>
    <row r="48" spans="1:8" x14ac:dyDescent="0.2">
      <c r="A48" s="2792" t="s">
        <v>1568</v>
      </c>
      <c r="B48" s="2793">
        <v>0</v>
      </c>
      <c r="C48" s="2793">
        <v>0</v>
      </c>
      <c r="D48" s="2793">
        <v>0</v>
      </c>
      <c r="E48" s="2793">
        <v>0</v>
      </c>
      <c r="F48" s="2793">
        <v>0</v>
      </c>
      <c r="G48" s="3629">
        <f t="shared" si="0"/>
        <v>0</v>
      </c>
    </row>
    <row r="49" spans="1:8" x14ac:dyDescent="0.2">
      <c r="A49" s="2792" t="s">
        <v>1569</v>
      </c>
      <c r="B49" s="2793">
        <v>0</v>
      </c>
      <c r="C49" s="2793">
        <v>0</v>
      </c>
      <c r="D49" s="2793">
        <v>0</v>
      </c>
      <c r="E49" s="2793">
        <v>0</v>
      </c>
      <c r="F49" s="2793">
        <v>0</v>
      </c>
      <c r="G49" s="3629">
        <f t="shared" si="0"/>
        <v>0</v>
      </c>
    </row>
    <row r="50" spans="1:8" ht="15" x14ac:dyDescent="0.25">
      <c r="A50" s="2792" t="s">
        <v>1570</v>
      </c>
      <c r="B50" s="2793">
        <v>0</v>
      </c>
      <c r="C50" s="2793">
        <v>0</v>
      </c>
      <c r="D50" s="2793">
        <v>0</v>
      </c>
      <c r="E50" s="2793">
        <v>0</v>
      </c>
      <c r="F50" s="2793">
        <v>0</v>
      </c>
      <c r="G50" s="3633">
        <f t="shared" si="0"/>
        <v>0</v>
      </c>
      <c r="H50" s="2219"/>
    </row>
    <row r="51" spans="1:8" ht="15" x14ac:dyDescent="0.25">
      <c r="A51" s="2792" t="s">
        <v>1571</v>
      </c>
      <c r="B51" s="2793">
        <v>0</v>
      </c>
      <c r="C51" s="2793">
        <v>0</v>
      </c>
      <c r="D51" s="2793">
        <v>0</v>
      </c>
      <c r="E51" s="2793">
        <v>0</v>
      </c>
      <c r="F51" s="2793">
        <v>0</v>
      </c>
      <c r="G51" s="3633">
        <f t="shared" si="0"/>
        <v>0</v>
      </c>
      <c r="H51" s="2219"/>
    </row>
    <row r="52" spans="1:8" x14ac:dyDescent="0.2">
      <c r="A52" s="2792" t="s">
        <v>1572</v>
      </c>
      <c r="B52" s="2793">
        <v>0</v>
      </c>
      <c r="C52" s="2793">
        <v>0</v>
      </c>
      <c r="D52" s="2793">
        <v>0</v>
      </c>
      <c r="E52" s="2793">
        <v>0</v>
      </c>
      <c r="F52" s="2793">
        <v>0</v>
      </c>
      <c r="G52" s="3629">
        <f t="shared" si="0"/>
        <v>0</v>
      </c>
    </row>
    <row r="53" spans="1:8" ht="13.5" thickBot="1" x14ac:dyDescent="0.25">
      <c r="A53" s="3097" t="s">
        <v>1573</v>
      </c>
      <c r="B53" s="3098">
        <v>0</v>
      </c>
      <c r="C53" s="3098">
        <v>0</v>
      </c>
      <c r="D53" s="3098">
        <v>0</v>
      </c>
      <c r="E53" s="3098">
        <v>0</v>
      </c>
      <c r="F53" s="3098">
        <v>0</v>
      </c>
      <c r="G53" s="3630">
        <f t="shared" si="0"/>
        <v>0</v>
      </c>
    </row>
    <row r="54" spans="1:8" ht="26.25" thickBot="1" x14ac:dyDescent="0.3">
      <c r="A54" s="3073" t="s">
        <v>1574</v>
      </c>
      <c r="B54" s="3074">
        <v>39153</v>
      </c>
      <c r="C54" s="3074">
        <v>280848</v>
      </c>
      <c r="D54" s="3074">
        <v>38813</v>
      </c>
      <c r="E54" s="3074">
        <v>175378</v>
      </c>
      <c r="F54" s="3074">
        <v>75299</v>
      </c>
      <c r="G54" s="3631">
        <f t="shared" si="0"/>
        <v>609491</v>
      </c>
      <c r="H54" s="2219"/>
    </row>
    <row r="55" spans="1:8" x14ac:dyDescent="0.2">
      <c r="A55" s="3095" t="s">
        <v>1575</v>
      </c>
      <c r="B55" s="3096">
        <v>0</v>
      </c>
      <c r="C55" s="3096">
        <v>0</v>
      </c>
      <c r="D55" s="3096">
        <v>0</v>
      </c>
      <c r="E55" s="3096">
        <v>0</v>
      </c>
      <c r="F55" s="3096">
        <v>0</v>
      </c>
      <c r="G55" s="3632">
        <f t="shared" si="0"/>
        <v>0</v>
      </c>
    </row>
    <row r="56" spans="1:8" x14ac:dyDescent="0.2">
      <c r="A56" s="2792" t="s">
        <v>1576</v>
      </c>
      <c r="B56" s="2793">
        <v>0</v>
      </c>
      <c r="C56" s="2793">
        <v>0</v>
      </c>
      <c r="D56" s="2793">
        <v>0</v>
      </c>
      <c r="E56" s="2793">
        <v>0</v>
      </c>
      <c r="F56" s="2793">
        <v>0</v>
      </c>
      <c r="G56" s="3629">
        <f t="shared" si="0"/>
        <v>0</v>
      </c>
    </row>
    <row r="57" spans="1:8" x14ac:dyDescent="0.2">
      <c r="A57" s="2790" t="s">
        <v>1577</v>
      </c>
      <c r="B57" s="2791">
        <v>0</v>
      </c>
      <c r="C57" s="2791">
        <v>0</v>
      </c>
      <c r="D57" s="2791">
        <v>0</v>
      </c>
      <c r="E57" s="2791">
        <v>0</v>
      </c>
      <c r="F57" s="2791">
        <v>0</v>
      </c>
      <c r="G57" s="3629">
        <f t="shared" si="0"/>
        <v>0</v>
      </c>
    </row>
    <row r="58" spans="1:8" ht="15" x14ac:dyDescent="0.25">
      <c r="A58" s="2792" t="s">
        <v>1578</v>
      </c>
      <c r="B58" s="2793">
        <v>0</v>
      </c>
      <c r="C58" s="2793">
        <v>0</v>
      </c>
      <c r="D58" s="2793">
        <v>0</v>
      </c>
      <c r="E58" s="2793">
        <v>0</v>
      </c>
      <c r="F58" s="2793">
        <v>0</v>
      </c>
      <c r="G58" s="3633">
        <f t="shared" si="0"/>
        <v>0</v>
      </c>
      <c r="H58" s="2219"/>
    </row>
    <row r="59" spans="1:8" x14ac:dyDescent="0.2">
      <c r="A59" s="2792" t="s">
        <v>1579</v>
      </c>
      <c r="B59" s="2793">
        <v>0</v>
      </c>
      <c r="C59" s="2793">
        <v>0</v>
      </c>
      <c r="D59" s="2793">
        <v>0</v>
      </c>
      <c r="E59" s="2793">
        <v>0</v>
      </c>
      <c r="F59" s="2793">
        <v>0</v>
      </c>
      <c r="G59" s="3629">
        <f t="shared" si="0"/>
        <v>0</v>
      </c>
    </row>
    <row r="60" spans="1:8" x14ac:dyDescent="0.2">
      <c r="A60" s="2792" t="s">
        <v>1580</v>
      </c>
      <c r="B60" s="2793">
        <v>0</v>
      </c>
      <c r="C60" s="2793">
        <v>0</v>
      </c>
      <c r="D60" s="2793">
        <v>0</v>
      </c>
      <c r="E60" s="2793">
        <v>0</v>
      </c>
      <c r="F60" s="2793">
        <v>0</v>
      </c>
      <c r="G60" s="3629">
        <f t="shared" si="0"/>
        <v>0</v>
      </c>
    </row>
    <row r="61" spans="1:8" ht="25.5" x14ac:dyDescent="0.25">
      <c r="A61" s="2790" t="s">
        <v>1581</v>
      </c>
      <c r="B61" s="2791">
        <v>0</v>
      </c>
      <c r="C61" s="2791">
        <v>0</v>
      </c>
      <c r="D61" s="2791">
        <v>0</v>
      </c>
      <c r="E61" s="2791">
        <v>0</v>
      </c>
      <c r="F61" s="2791">
        <v>0</v>
      </c>
      <c r="G61" s="3633">
        <f t="shared" si="0"/>
        <v>0</v>
      </c>
      <c r="H61" s="2219"/>
    </row>
    <row r="62" spans="1:8" x14ac:dyDescent="0.2">
      <c r="A62" s="2792" t="s">
        <v>1582</v>
      </c>
      <c r="B62" s="2793">
        <v>262891620</v>
      </c>
      <c r="C62" s="2793">
        <v>117953</v>
      </c>
      <c r="D62" s="2793">
        <v>638002</v>
      </c>
      <c r="E62" s="2793">
        <v>19648452</v>
      </c>
      <c r="F62" s="2793">
        <v>73995</v>
      </c>
      <c r="G62" s="3629">
        <f t="shared" si="0"/>
        <v>283370022</v>
      </c>
    </row>
    <row r="63" spans="1:8" x14ac:dyDescent="0.2">
      <c r="A63" s="2792" t="s">
        <v>1583</v>
      </c>
      <c r="B63" s="2793">
        <v>266806152</v>
      </c>
      <c r="C63" s="2793">
        <v>0</v>
      </c>
      <c r="D63" s="2793">
        <v>0</v>
      </c>
      <c r="E63" s="2793">
        <v>0</v>
      </c>
      <c r="F63" s="2793">
        <v>0</v>
      </c>
      <c r="G63" s="3629">
        <f t="shared" si="0"/>
        <v>266806152</v>
      </c>
    </row>
    <row r="64" spans="1:8" ht="15" x14ac:dyDescent="0.25">
      <c r="A64" s="2790" t="s">
        <v>1584</v>
      </c>
      <c r="B64" s="2791">
        <v>529697772</v>
      </c>
      <c r="C64" s="2791">
        <v>117953</v>
      </c>
      <c r="D64" s="2791">
        <v>638002</v>
      </c>
      <c r="E64" s="2791">
        <v>19648452</v>
      </c>
      <c r="F64" s="2791">
        <v>73995</v>
      </c>
      <c r="G64" s="3633">
        <f t="shared" si="0"/>
        <v>550176174</v>
      </c>
      <c r="H64" s="2219"/>
    </row>
    <row r="65" spans="1:8" ht="15" x14ac:dyDescent="0.25">
      <c r="A65" s="2792" t="s">
        <v>1585</v>
      </c>
      <c r="B65" s="2793">
        <v>0</v>
      </c>
      <c r="C65" s="2793">
        <v>0</v>
      </c>
      <c r="D65" s="2793">
        <v>0</v>
      </c>
      <c r="E65" s="2793">
        <v>0</v>
      </c>
      <c r="F65" s="2793">
        <v>0</v>
      </c>
      <c r="G65" s="3633">
        <f t="shared" si="0"/>
        <v>0</v>
      </c>
      <c r="H65" s="2219"/>
    </row>
    <row r="66" spans="1:8" x14ac:dyDescent="0.2">
      <c r="A66" s="2792" t="s">
        <v>1586</v>
      </c>
      <c r="B66" s="2793">
        <v>0</v>
      </c>
      <c r="C66" s="2793">
        <v>0</v>
      </c>
      <c r="D66" s="2793">
        <v>0</v>
      </c>
      <c r="E66" s="2793">
        <v>0</v>
      </c>
      <c r="F66" s="2793">
        <v>0</v>
      </c>
      <c r="G66" s="3629">
        <f t="shared" si="0"/>
        <v>0</v>
      </c>
    </row>
    <row r="67" spans="1:8" ht="13.5" thickBot="1" x14ac:dyDescent="0.25">
      <c r="A67" s="3097" t="s">
        <v>1587</v>
      </c>
      <c r="B67" s="3098">
        <v>0</v>
      </c>
      <c r="C67" s="3098">
        <v>0</v>
      </c>
      <c r="D67" s="3098">
        <v>0</v>
      </c>
      <c r="E67" s="3098">
        <v>0</v>
      </c>
      <c r="F67" s="3098">
        <v>0</v>
      </c>
      <c r="G67" s="3630">
        <f t="shared" si="0"/>
        <v>0</v>
      </c>
    </row>
    <row r="68" spans="1:8" ht="13.5" thickBot="1" x14ac:dyDescent="0.25">
      <c r="A68" s="3093" t="s">
        <v>1588</v>
      </c>
      <c r="B68" s="3094">
        <v>529697772</v>
      </c>
      <c r="C68" s="3094">
        <v>117953</v>
      </c>
      <c r="D68" s="3094">
        <v>638002</v>
      </c>
      <c r="E68" s="3094">
        <v>19648452</v>
      </c>
      <c r="F68" s="3094">
        <v>73995</v>
      </c>
      <c r="G68" s="3635">
        <f t="shared" si="0"/>
        <v>550176174</v>
      </c>
    </row>
    <row r="69" spans="1:8" ht="25.5" x14ac:dyDescent="0.2">
      <c r="A69" s="3095" t="s">
        <v>1589</v>
      </c>
      <c r="B69" s="3096">
        <v>0</v>
      </c>
      <c r="C69" s="3096">
        <v>0</v>
      </c>
      <c r="D69" s="3096">
        <v>0</v>
      </c>
      <c r="E69" s="3096">
        <v>0</v>
      </c>
      <c r="F69" s="3096">
        <v>0</v>
      </c>
      <c r="G69" s="3632">
        <f t="shared" si="0"/>
        <v>0</v>
      </c>
    </row>
    <row r="70" spans="1:8" ht="38.25" x14ac:dyDescent="0.2">
      <c r="A70" s="2792" t="s">
        <v>1590</v>
      </c>
      <c r="B70" s="2793">
        <v>0</v>
      </c>
      <c r="C70" s="2793">
        <v>0</v>
      </c>
      <c r="D70" s="2793">
        <v>0</v>
      </c>
      <c r="E70" s="2793">
        <v>0</v>
      </c>
      <c r="F70" s="2793">
        <v>0</v>
      </c>
      <c r="G70" s="3629">
        <f t="shared" si="0"/>
        <v>0</v>
      </c>
    </row>
    <row r="71" spans="1:8" ht="25.5" x14ac:dyDescent="0.2">
      <c r="A71" s="2792" t="s">
        <v>1591</v>
      </c>
      <c r="B71" s="2793">
        <v>0</v>
      </c>
      <c r="C71" s="2793">
        <v>0</v>
      </c>
      <c r="D71" s="2793">
        <v>0</v>
      </c>
      <c r="E71" s="2793">
        <v>0</v>
      </c>
      <c r="F71" s="2793">
        <v>0</v>
      </c>
      <c r="G71" s="3629">
        <f t="shared" si="0"/>
        <v>0</v>
      </c>
    </row>
    <row r="72" spans="1:8" ht="38.25" x14ac:dyDescent="0.2">
      <c r="A72" s="2792" t="s">
        <v>1592</v>
      </c>
      <c r="B72" s="2793">
        <v>0</v>
      </c>
      <c r="C72" s="2793">
        <v>0</v>
      </c>
      <c r="D72" s="2793">
        <v>0</v>
      </c>
      <c r="E72" s="2793">
        <v>0</v>
      </c>
      <c r="F72" s="2793">
        <v>0</v>
      </c>
      <c r="G72" s="3629">
        <f t="shared" si="0"/>
        <v>0</v>
      </c>
    </row>
    <row r="73" spans="1:8" ht="25.5" x14ac:dyDescent="0.2">
      <c r="A73" s="2792" t="s">
        <v>1593</v>
      </c>
      <c r="B73" s="2793">
        <v>24220179</v>
      </c>
      <c r="C73" s="2793">
        <v>0</v>
      </c>
      <c r="D73" s="2793">
        <v>0</v>
      </c>
      <c r="E73" s="2793">
        <v>0</v>
      </c>
      <c r="F73" s="2793">
        <v>0</v>
      </c>
      <c r="G73" s="3629">
        <f t="shared" si="0"/>
        <v>24220179</v>
      </c>
    </row>
    <row r="74" spans="1:8" ht="25.5" x14ac:dyDescent="0.2">
      <c r="A74" s="2792" t="s">
        <v>1594</v>
      </c>
      <c r="B74" s="2793">
        <v>0</v>
      </c>
      <c r="C74" s="2793">
        <v>0</v>
      </c>
      <c r="D74" s="2793">
        <v>0</v>
      </c>
      <c r="E74" s="2793">
        <v>0</v>
      </c>
      <c r="F74" s="2793">
        <v>0</v>
      </c>
      <c r="G74" s="3629">
        <f t="shared" ref="G74:G137" si="1">SUM(B74:F74)</f>
        <v>0</v>
      </c>
    </row>
    <row r="75" spans="1:8" ht="25.5" x14ac:dyDescent="0.2">
      <c r="A75" s="2792" t="s">
        <v>1595</v>
      </c>
      <c r="B75" s="2793">
        <v>0</v>
      </c>
      <c r="C75" s="2793">
        <v>0</v>
      </c>
      <c r="D75" s="2793">
        <v>0</v>
      </c>
      <c r="E75" s="2793">
        <v>0</v>
      </c>
      <c r="F75" s="2793">
        <v>0</v>
      </c>
      <c r="G75" s="3629">
        <f t="shared" si="1"/>
        <v>0</v>
      </c>
    </row>
    <row r="76" spans="1:8" ht="25.5" x14ac:dyDescent="0.2">
      <c r="A76" s="2792" t="s">
        <v>1596</v>
      </c>
      <c r="B76" s="2793">
        <v>0</v>
      </c>
      <c r="C76" s="2793">
        <v>0</v>
      </c>
      <c r="D76" s="2793">
        <v>0</v>
      </c>
      <c r="E76" s="2793">
        <v>0</v>
      </c>
      <c r="F76" s="2793">
        <v>0</v>
      </c>
      <c r="G76" s="3629">
        <f t="shared" si="1"/>
        <v>0</v>
      </c>
    </row>
    <row r="77" spans="1:8" ht="25.5" x14ac:dyDescent="0.2">
      <c r="A77" s="2792" t="s">
        <v>1597</v>
      </c>
      <c r="B77" s="2793">
        <v>1462053</v>
      </c>
      <c r="C77" s="2793">
        <v>0</v>
      </c>
      <c r="D77" s="2793">
        <v>0</v>
      </c>
      <c r="E77" s="2793">
        <v>0</v>
      </c>
      <c r="F77" s="2793">
        <v>0</v>
      </c>
      <c r="G77" s="3629">
        <f t="shared" si="1"/>
        <v>1462053</v>
      </c>
    </row>
    <row r="78" spans="1:8" ht="25.5" x14ac:dyDescent="0.2">
      <c r="A78" s="2792" t="s">
        <v>1598</v>
      </c>
      <c r="B78" s="2793">
        <v>11022245</v>
      </c>
      <c r="C78" s="2793">
        <v>0</v>
      </c>
      <c r="D78" s="2793">
        <v>0</v>
      </c>
      <c r="E78" s="2793">
        <v>0</v>
      </c>
      <c r="F78" s="2793">
        <v>0</v>
      </c>
      <c r="G78" s="3629">
        <f t="shared" si="1"/>
        <v>11022245</v>
      </c>
    </row>
    <row r="79" spans="1:8" ht="25.5" x14ac:dyDescent="0.2">
      <c r="A79" s="2792" t="s">
        <v>1599</v>
      </c>
      <c r="B79" s="2793">
        <v>11735881</v>
      </c>
      <c r="C79" s="2793">
        <v>0</v>
      </c>
      <c r="D79" s="2793">
        <v>0</v>
      </c>
      <c r="E79" s="2793">
        <v>0</v>
      </c>
      <c r="F79" s="2793">
        <v>0</v>
      </c>
      <c r="G79" s="3629">
        <f t="shared" si="1"/>
        <v>11735881</v>
      </c>
    </row>
    <row r="80" spans="1:8" ht="25.5" x14ac:dyDescent="0.2">
      <c r="A80" s="2792" t="s">
        <v>1600</v>
      </c>
      <c r="B80" s="2793">
        <v>24559031</v>
      </c>
      <c r="C80" s="2793">
        <v>129262</v>
      </c>
      <c r="D80" s="2793">
        <v>1725</v>
      </c>
      <c r="E80" s="2793">
        <v>90099</v>
      </c>
      <c r="F80" s="2793">
        <v>0</v>
      </c>
      <c r="G80" s="3629">
        <f t="shared" si="1"/>
        <v>24780117</v>
      </c>
    </row>
    <row r="81" spans="1:8" ht="38.25" x14ac:dyDescent="0.2">
      <c r="A81" s="2792" t="s">
        <v>1601</v>
      </c>
      <c r="B81" s="2793">
        <v>254927</v>
      </c>
      <c r="C81" s="2793">
        <v>101780</v>
      </c>
      <c r="D81" s="2793">
        <v>0</v>
      </c>
      <c r="E81" s="2793">
        <v>54409</v>
      </c>
      <c r="F81" s="2793">
        <v>0</v>
      </c>
      <c r="G81" s="3629">
        <f t="shared" si="1"/>
        <v>411116</v>
      </c>
    </row>
    <row r="82" spans="1:8" ht="25.5" x14ac:dyDescent="0.2">
      <c r="A82" s="2792" t="s">
        <v>1602</v>
      </c>
      <c r="B82" s="2793">
        <v>0</v>
      </c>
      <c r="C82" s="2793">
        <v>0</v>
      </c>
      <c r="D82" s="2793">
        <v>0</v>
      </c>
      <c r="E82" s="2793">
        <v>0</v>
      </c>
      <c r="F82" s="2793">
        <v>0</v>
      </c>
      <c r="G82" s="3629">
        <f t="shared" si="1"/>
        <v>0</v>
      </c>
    </row>
    <row r="83" spans="1:8" ht="15.75" x14ac:dyDescent="0.25">
      <c r="A83" s="2792" t="s">
        <v>1603</v>
      </c>
      <c r="B83" s="2793">
        <v>0</v>
      </c>
      <c r="C83" s="2793">
        <v>0</v>
      </c>
      <c r="D83" s="2793">
        <v>1725</v>
      </c>
      <c r="E83" s="2793">
        <v>0</v>
      </c>
      <c r="F83" s="2793">
        <v>0</v>
      </c>
      <c r="G83" s="3629">
        <f t="shared" si="1"/>
        <v>1725</v>
      </c>
      <c r="H83" s="14"/>
    </row>
    <row r="84" spans="1:8" ht="25.5" x14ac:dyDescent="0.2">
      <c r="A84" s="2792" t="s">
        <v>1604</v>
      </c>
      <c r="B84" s="2793">
        <v>68830</v>
      </c>
      <c r="C84" s="2793">
        <v>27482</v>
      </c>
      <c r="D84" s="2793">
        <v>0</v>
      </c>
      <c r="E84" s="2793">
        <v>14690</v>
      </c>
      <c r="F84" s="2793">
        <v>0</v>
      </c>
      <c r="G84" s="3629">
        <f t="shared" si="1"/>
        <v>111002</v>
      </c>
    </row>
    <row r="85" spans="1:8" ht="25.5" x14ac:dyDescent="0.2">
      <c r="A85" s="2792" t="s">
        <v>1605</v>
      </c>
      <c r="B85" s="2793">
        <v>4390000</v>
      </c>
      <c r="C85" s="2793">
        <v>0</v>
      </c>
      <c r="D85" s="2793">
        <v>0</v>
      </c>
      <c r="E85" s="2793">
        <v>20000</v>
      </c>
      <c r="F85" s="2793">
        <v>0</v>
      </c>
      <c r="G85" s="3629">
        <f t="shared" si="1"/>
        <v>4410000</v>
      </c>
    </row>
    <row r="86" spans="1:8" ht="25.5" x14ac:dyDescent="0.2">
      <c r="A86" s="2792" t="s">
        <v>1606</v>
      </c>
      <c r="B86" s="2793">
        <v>0</v>
      </c>
      <c r="C86" s="2793">
        <v>0</v>
      </c>
      <c r="D86" s="2793">
        <v>0</v>
      </c>
      <c r="E86" s="2793">
        <v>0</v>
      </c>
      <c r="F86" s="2793">
        <v>0</v>
      </c>
      <c r="G86" s="3629">
        <f t="shared" si="1"/>
        <v>0</v>
      </c>
    </row>
    <row r="87" spans="1:8" ht="25.5" x14ac:dyDescent="0.2">
      <c r="A87" s="2792" t="s">
        <v>1607</v>
      </c>
      <c r="B87" s="2793">
        <v>0</v>
      </c>
      <c r="C87" s="2793">
        <v>0</v>
      </c>
      <c r="D87" s="2793">
        <v>0</v>
      </c>
      <c r="E87" s="2793">
        <v>0</v>
      </c>
      <c r="F87" s="2793">
        <v>0</v>
      </c>
      <c r="G87" s="3629">
        <f t="shared" si="1"/>
        <v>0</v>
      </c>
    </row>
    <row r="88" spans="1:8" ht="25.5" x14ac:dyDescent="0.2">
      <c r="A88" s="2792" t="s">
        <v>1608</v>
      </c>
      <c r="B88" s="2793">
        <v>0</v>
      </c>
      <c r="C88" s="2793">
        <v>0</v>
      </c>
      <c r="D88" s="2793">
        <v>0</v>
      </c>
      <c r="E88" s="2793">
        <v>0</v>
      </c>
      <c r="F88" s="2793">
        <v>0</v>
      </c>
      <c r="G88" s="3629">
        <f t="shared" si="1"/>
        <v>0</v>
      </c>
    </row>
    <row r="89" spans="1:8" ht="25.5" x14ac:dyDescent="0.2">
      <c r="A89" s="2792" t="s">
        <v>1609</v>
      </c>
      <c r="B89" s="2793">
        <v>19845274</v>
      </c>
      <c r="C89" s="2793">
        <v>0</v>
      </c>
      <c r="D89" s="2793">
        <v>0</v>
      </c>
      <c r="E89" s="2793">
        <v>1000</v>
      </c>
      <c r="F89" s="2793">
        <v>0</v>
      </c>
      <c r="G89" s="3629">
        <f t="shared" si="1"/>
        <v>19846274</v>
      </c>
    </row>
    <row r="90" spans="1:8" ht="25.5" x14ac:dyDescent="0.2">
      <c r="A90" s="2792" t="s">
        <v>1610</v>
      </c>
      <c r="B90" s="2793">
        <v>0</v>
      </c>
      <c r="C90" s="2793">
        <v>0</v>
      </c>
      <c r="D90" s="2793">
        <v>0</v>
      </c>
      <c r="E90" s="2793">
        <v>0</v>
      </c>
      <c r="F90" s="2793">
        <v>0</v>
      </c>
      <c r="G90" s="3629">
        <f t="shared" si="1"/>
        <v>0</v>
      </c>
    </row>
    <row r="91" spans="1:8" ht="25.5" x14ac:dyDescent="0.2">
      <c r="A91" s="2792" t="s">
        <v>1611</v>
      </c>
      <c r="B91" s="2793">
        <v>0</v>
      </c>
      <c r="C91" s="2793">
        <v>0</v>
      </c>
      <c r="D91" s="2793">
        <v>0</v>
      </c>
      <c r="E91" s="2793">
        <v>0</v>
      </c>
      <c r="F91" s="2793">
        <v>0</v>
      </c>
      <c r="G91" s="3629">
        <f t="shared" si="1"/>
        <v>0</v>
      </c>
    </row>
    <row r="92" spans="1:8" ht="25.5" x14ac:dyDescent="0.2">
      <c r="A92" s="2792" t="s">
        <v>1612</v>
      </c>
      <c r="B92" s="2793">
        <v>0</v>
      </c>
      <c r="C92" s="2793">
        <v>0</v>
      </c>
      <c r="D92" s="2793">
        <v>0</v>
      </c>
      <c r="E92" s="2793">
        <v>0</v>
      </c>
      <c r="F92" s="2793">
        <v>0</v>
      </c>
      <c r="G92" s="3629">
        <f t="shared" si="1"/>
        <v>0</v>
      </c>
    </row>
    <row r="93" spans="1:8" ht="25.5" x14ac:dyDescent="0.2">
      <c r="A93" s="2792" t="s">
        <v>1613</v>
      </c>
      <c r="B93" s="2793">
        <v>0</v>
      </c>
      <c r="C93" s="2793">
        <v>0</v>
      </c>
      <c r="D93" s="2793">
        <v>0</v>
      </c>
      <c r="E93" s="2793">
        <v>0</v>
      </c>
      <c r="F93" s="2793">
        <v>0</v>
      </c>
      <c r="G93" s="3629">
        <f t="shared" si="1"/>
        <v>0</v>
      </c>
    </row>
    <row r="94" spans="1:8" ht="25.5" x14ac:dyDescent="0.2">
      <c r="A94" s="2792" t="s">
        <v>1614</v>
      </c>
      <c r="B94" s="2793">
        <v>0</v>
      </c>
      <c r="C94" s="2793">
        <v>0</v>
      </c>
      <c r="D94" s="2793">
        <v>0</v>
      </c>
      <c r="E94" s="2793">
        <v>0</v>
      </c>
      <c r="F94" s="2793">
        <v>0</v>
      </c>
      <c r="G94" s="3629">
        <f t="shared" si="1"/>
        <v>0</v>
      </c>
    </row>
    <row r="95" spans="1:8" ht="25.5" x14ac:dyDescent="0.2">
      <c r="A95" s="2792" t="s">
        <v>1615</v>
      </c>
      <c r="B95" s="2793">
        <v>0</v>
      </c>
      <c r="C95" s="2793">
        <v>0</v>
      </c>
      <c r="D95" s="2793">
        <v>0</v>
      </c>
      <c r="E95" s="2793">
        <v>0</v>
      </c>
      <c r="F95" s="2793">
        <v>0</v>
      </c>
      <c r="G95" s="3629">
        <f t="shared" si="1"/>
        <v>0</v>
      </c>
    </row>
    <row r="96" spans="1:8" ht="25.5" x14ac:dyDescent="0.2">
      <c r="A96" s="2792" t="s">
        <v>1616</v>
      </c>
      <c r="B96" s="2793">
        <v>0</v>
      </c>
      <c r="C96" s="2793">
        <v>0</v>
      </c>
      <c r="D96" s="2793">
        <v>0</v>
      </c>
      <c r="E96" s="2793">
        <v>0</v>
      </c>
      <c r="F96" s="2793">
        <v>0</v>
      </c>
      <c r="G96" s="3629">
        <f t="shared" si="1"/>
        <v>0</v>
      </c>
    </row>
    <row r="97" spans="1:8" ht="38.25" x14ac:dyDescent="0.2">
      <c r="A97" s="2792" t="s">
        <v>1617</v>
      </c>
      <c r="B97" s="2793">
        <v>0</v>
      </c>
      <c r="C97" s="2793">
        <v>0</v>
      </c>
      <c r="D97" s="2793">
        <v>0</v>
      </c>
      <c r="E97" s="2793">
        <v>0</v>
      </c>
      <c r="F97" s="2793">
        <v>0</v>
      </c>
      <c r="G97" s="3629">
        <f t="shared" si="1"/>
        <v>0</v>
      </c>
    </row>
    <row r="98" spans="1:8" ht="38.25" x14ac:dyDescent="0.2">
      <c r="A98" s="2792" t="s">
        <v>1618</v>
      </c>
      <c r="B98" s="2793">
        <v>0</v>
      </c>
      <c r="C98" s="2793">
        <v>0</v>
      </c>
      <c r="D98" s="2793">
        <v>0</v>
      </c>
      <c r="E98" s="2793">
        <v>0</v>
      </c>
      <c r="F98" s="2793">
        <v>0</v>
      </c>
      <c r="G98" s="3629">
        <f t="shared" si="1"/>
        <v>0</v>
      </c>
    </row>
    <row r="99" spans="1:8" ht="38.25" x14ac:dyDescent="0.2">
      <c r="A99" s="2792" t="s">
        <v>1619</v>
      </c>
      <c r="B99" s="2793">
        <v>0</v>
      </c>
      <c r="C99" s="2793">
        <v>0</v>
      </c>
      <c r="D99" s="2793">
        <v>0</v>
      </c>
      <c r="E99" s="2793">
        <v>0</v>
      </c>
      <c r="F99" s="2793">
        <v>0</v>
      </c>
      <c r="G99" s="3629">
        <f t="shared" si="1"/>
        <v>0</v>
      </c>
    </row>
    <row r="100" spans="1:8" ht="25.5" x14ac:dyDescent="0.2">
      <c r="A100" s="2792" t="s">
        <v>1620</v>
      </c>
      <c r="B100" s="2793">
        <v>2789239</v>
      </c>
      <c r="C100" s="2793">
        <v>0</v>
      </c>
      <c r="D100" s="2793">
        <v>0</v>
      </c>
      <c r="E100" s="2793">
        <v>0</v>
      </c>
      <c r="F100" s="2793">
        <v>0</v>
      </c>
      <c r="G100" s="3629">
        <f t="shared" si="1"/>
        <v>2789239</v>
      </c>
    </row>
    <row r="101" spans="1:8" ht="38.25" x14ac:dyDescent="0.2">
      <c r="A101" s="2792" t="s">
        <v>1621</v>
      </c>
      <c r="B101" s="2793">
        <v>0</v>
      </c>
      <c r="C101" s="2793">
        <v>0</v>
      </c>
      <c r="D101" s="2793">
        <v>0</v>
      </c>
      <c r="E101" s="2793">
        <v>0</v>
      </c>
      <c r="F101" s="2793">
        <v>0</v>
      </c>
      <c r="G101" s="3629">
        <f t="shared" si="1"/>
        <v>0</v>
      </c>
    </row>
    <row r="102" spans="1:8" ht="38.25" x14ac:dyDescent="0.2">
      <c r="A102" s="2792" t="s">
        <v>1622</v>
      </c>
      <c r="B102" s="2793">
        <v>0</v>
      </c>
      <c r="C102" s="2793">
        <v>0</v>
      </c>
      <c r="D102" s="2793">
        <v>0</v>
      </c>
      <c r="E102" s="2793">
        <v>0</v>
      </c>
      <c r="F102" s="2793">
        <v>0</v>
      </c>
      <c r="G102" s="3629">
        <f t="shared" si="1"/>
        <v>0</v>
      </c>
    </row>
    <row r="103" spans="1:8" ht="38.25" x14ac:dyDescent="0.2">
      <c r="A103" s="2792" t="s">
        <v>1623</v>
      </c>
      <c r="B103" s="2793">
        <v>2789239</v>
      </c>
      <c r="C103" s="2793">
        <v>0</v>
      </c>
      <c r="D103" s="2793">
        <v>0</v>
      </c>
      <c r="E103" s="2793">
        <v>0</v>
      </c>
      <c r="F103" s="2793">
        <v>0</v>
      </c>
      <c r="G103" s="3629">
        <f t="shared" si="1"/>
        <v>2789239</v>
      </c>
    </row>
    <row r="104" spans="1:8" ht="25.5" x14ac:dyDescent="0.2">
      <c r="A104" s="2792" t="s">
        <v>1624</v>
      </c>
      <c r="B104" s="2793">
        <v>0</v>
      </c>
      <c r="C104" s="2793">
        <v>0</v>
      </c>
      <c r="D104" s="2793">
        <v>0</v>
      </c>
      <c r="E104" s="2793">
        <v>0</v>
      </c>
      <c r="F104" s="2793">
        <v>0</v>
      </c>
      <c r="G104" s="3629">
        <f t="shared" si="1"/>
        <v>0</v>
      </c>
    </row>
    <row r="105" spans="1:8" ht="25.5" x14ac:dyDescent="0.2">
      <c r="A105" s="2792" t="s">
        <v>1625</v>
      </c>
      <c r="B105" s="2793">
        <v>0</v>
      </c>
      <c r="C105" s="2793">
        <v>0</v>
      </c>
      <c r="D105" s="2793">
        <v>0</v>
      </c>
      <c r="E105" s="2793">
        <v>0</v>
      </c>
      <c r="F105" s="2793">
        <v>0</v>
      </c>
      <c r="G105" s="3629">
        <f t="shared" si="1"/>
        <v>0</v>
      </c>
    </row>
    <row r="106" spans="1:8" ht="25.5" x14ac:dyDescent="0.2">
      <c r="A106" s="2792" t="s">
        <v>1626</v>
      </c>
      <c r="B106" s="2793">
        <v>0</v>
      </c>
      <c r="C106" s="2793">
        <v>0</v>
      </c>
      <c r="D106" s="2793">
        <v>0</v>
      </c>
      <c r="E106" s="2793">
        <v>0</v>
      </c>
      <c r="F106" s="2793">
        <v>0</v>
      </c>
      <c r="G106" s="3629">
        <f t="shared" si="1"/>
        <v>0</v>
      </c>
    </row>
    <row r="107" spans="1:8" ht="25.5" x14ac:dyDescent="0.2">
      <c r="A107" s="2792" t="s">
        <v>1627</v>
      </c>
      <c r="B107" s="2793">
        <v>0</v>
      </c>
      <c r="C107" s="2793">
        <v>0</v>
      </c>
      <c r="D107" s="2793">
        <v>0</v>
      </c>
      <c r="E107" s="2793">
        <v>0</v>
      </c>
      <c r="F107" s="2793">
        <v>0</v>
      </c>
      <c r="G107" s="3629">
        <f t="shared" si="1"/>
        <v>0</v>
      </c>
    </row>
    <row r="108" spans="1:8" ht="25.5" x14ac:dyDescent="0.2">
      <c r="A108" s="2792" t="s">
        <v>1628</v>
      </c>
      <c r="B108" s="2793">
        <v>0</v>
      </c>
      <c r="C108" s="2793">
        <v>0</v>
      </c>
      <c r="D108" s="2793">
        <v>0</v>
      </c>
      <c r="E108" s="2793">
        <v>0</v>
      </c>
      <c r="F108" s="2793">
        <v>0</v>
      </c>
      <c r="G108" s="3629">
        <f t="shared" si="1"/>
        <v>0</v>
      </c>
    </row>
    <row r="109" spans="1:8" ht="25.5" x14ac:dyDescent="0.25">
      <c r="A109" s="2792" t="s">
        <v>1629</v>
      </c>
      <c r="B109" s="2793">
        <v>0</v>
      </c>
      <c r="C109" s="2793">
        <v>0</v>
      </c>
      <c r="D109" s="2793">
        <v>0</v>
      </c>
      <c r="E109" s="2793">
        <v>0</v>
      </c>
      <c r="F109" s="2793">
        <v>0</v>
      </c>
      <c r="G109" s="3633">
        <f t="shared" si="1"/>
        <v>0</v>
      </c>
      <c r="H109" s="2219"/>
    </row>
    <row r="110" spans="1:8" ht="25.5" x14ac:dyDescent="0.2">
      <c r="A110" s="2792" t="s">
        <v>1630</v>
      </c>
      <c r="B110" s="2793">
        <v>0</v>
      </c>
      <c r="C110" s="2793">
        <v>0</v>
      </c>
      <c r="D110" s="2793">
        <v>0</v>
      </c>
      <c r="E110" s="2793">
        <v>0</v>
      </c>
      <c r="F110" s="2793">
        <v>0</v>
      </c>
      <c r="G110" s="3629">
        <f t="shared" si="1"/>
        <v>0</v>
      </c>
    </row>
    <row r="111" spans="1:8" ht="26.25" thickBot="1" x14ac:dyDescent="0.25">
      <c r="A111" s="3091" t="s">
        <v>1631</v>
      </c>
      <c r="B111" s="3092">
        <v>0</v>
      </c>
      <c r="C111" s="3092">
        <v>0</v>
      </c>
      <c r="D111" s="3092">
        <v>0</v>
      </c>
      <c r="E111" s="3092">
        <v>0</v>
      </c>
      <c r="F111" s="3092">
        <v>0</v>
      </c>
      <c r="G111" s="3630">
        <f t="shared" si="1"/>
        <v>0</v>
      </c>
    </row>
    <row r="112" spans="1:8" ht="26.25" thickBot="1" x14ac:dyDescent="0.25">
      <c r="A112" s="3093" t="s">
        <v>1632</v>
      </c>
      <c r="B112" s="3099">
        <v>51568449</v>
      </c>
      <c r="C112" s="3099">
        <v>129262</v>
      </c>
      <c r="D112" s="3099">
        <v>1725</v>
      </c>
      <c r="E112" s="3099">
        <v>90099</v>
      </c>
      <c r="F112" s="3099">
        <v>0</v>
      </c>
      <c r="G112" s="3245">
        <f t="shared" si="1"/>
        <v>51789535</v>
      </c>
    </row>
    <row r="113" spans="1:7" ht="25.5" x14ac:dyDescent="0.2">
      <c r="A113" s="3095" t="s">
        <v>1633</v>
      </c>
      <c r="B113" s="3096">
        <v>0</v>
      </c>
      <c r="C113" s="3096">
        <v>0</v>
      </c>
      <c r="D113" s="3096">
        <v>0</v>
      </c>
      <c r="E113" s="3096">
        <v>0</v>
      </c>
      <c r="F113" s="3096">
        <v>0</v>
      </c>
      <c r="G113" s="3632">
        <f t="shared" si="1"/>
        <v>0</v>
      </c>
    </row>
    <row r="114" spans="1:7" ht="38.25" x14ac:dyDescent="0.2">
      <c r="A114" s="2792" t="s">
        <v>1634</v>
      </c>
      <c r="B114" s="2793">
        <v>0</v>
      </c>
      <c r="C114" s="2793">
        <v>0</v>
      </c>
      <c r="D114" s="2793">
        <v>0</v>
      </c>
      <c r="E114" s="2793">
        <v>0</v>
      </c>
      <c r="F114" s="2793">
        <v>0</v>
      </c>
      <c r="G114" s="3629">
        <f t="shared" si="1"/>
        <v>0</v>
      </c>
    </row>
    <row r="115" spans="1:7" ht="25.5" x14ac:dyDescent="0.2">
      <c r="A115" s="2792" t="s">
        <v>1635</v>
      </c>
      <c r="B115" s="2793">
        <v>0</v>
      </c>
      <c r="C115" s="2793">
        <v>0</v>
      </c>
      <c r="D115" s="2793">
        <v>0</v>
      </c>
      <c r="E115" s="2793">
        <v>0</v>
      </c>
      <c r="F115" s="2793">
        <v>0</v>
      </c>
      <c r="G115" s="3629">
        <f t="shared" si="1"/>
        <v>0</v>
      </c>
    </row>
    <row r="116" spans="1:7" ht="38.25" x14ac:dyDescent="0.2">
      <c r="A116" s="2792" t="s">
        <v>1636</v>
      </c>
      <c r="B116" s="2793">
        <v>0</v>
      </c>
      <c r="C116" s="2793">
        <v>0</v>
      </c>
      <c r="D116" s="2793">
        <v>0</v>
      </c>
      <c r="E116" s="2793">
        <v>0</v>
      </c>
      <c r="F116" s="2793">
        <v>0</v>
      </c>
      <c r="G116" s="3629">
        <f t="shared" si="1"/>
        <v>0</v>
      </c>
    </row>
    <row r="117" spans="1:7" ht="25.5" x14ac:dyDescent="0.2">
      <c r="A117" s="2792" t="s">
        <v>1637</v>
      </c>
      <c r="B117" s="2793">
        <v>158509039</v>
      </c>
      <c r="C117" s="2793">
        <v>0</v>
      </c>
      <c r="D117" s="2793">
        <v>0</v>
      </c>
      <c r="E117" s="2793">
        <v>0</v>
      </c>
      <c r="F117" s="2793">
        <v>0</v>
      </c>
      <c r="G117" s="3629">
        <f t="shared" si="1"/>
        <v>158509039</v>
      </c>
    </row>
    <row r="118" spans="1:7" ht="25.5" x14ac:dyDescent="0.2">
      <c r="A118" s="2792" t="s">
        <v>1638</v>
      </c>
      <c r="B118" s="2793">
        <v>0</v>
      </c>
      <c r="C118" s="2793">
        <v>0</v>
      </c>
      <c r="D118" s="2793">
        <v>0</v>
      </c>
      <c r="E118" s="2793">
        <v>0</v>
      </c>
      <c r="F118" s="2793">
        <v>0</v>
      </c>
      <c r="G118" s="3629">
        <f t="shared" si="1"/>
        <v>0</v>
      </c>
    </row>
    <row r="119" spans="1:7" ht="25.5" x14ac:dyDescent="0.2">
      <c r="A119" s="2792" t="s">
        <v>1639</v>
      </c>
      <c r="B119" s="2793">
        <v>0</v>
      </c>
      <c r="C119" s="2793">
        <v>0</v>
      </c>
      <c r="D119" s="2793">
        <v>0</v>
      </c>
      <c r="E119" s="2793">
        <v>0</v>
      </c>
      <c r="F119" s="2793">
        <v>0</v>
      </c>
      <c r="G119" s="3629">
        <f t="shared" si="1"/>
        <v>0</v>
      </c>
    </row>
    <row r="120" spans="1:7" ht="25.5" x14ac:dyDescent="0.2">
      <c r="A120" s="2792" t="s">
        <v>1640</v>
      </c>
      <c r="B120" s="2793">
        <v>0</v>
      </c>
      <c r="C120" s="2793">
        <v>0</v>
      </c>
      <c r="D120" s="2793">
        <v>0</v>
      </c>
      <c r="E120" s="2793">
        <v>0</v>
      </c>
      <c r="F120" s="2793">
        <v>0</v>
      </c>
      <c r="G120" s="3629">
        <f t="shared" si="1"/>
        <v>0</v>
      </c>
    </row>
    <row r="121" spans="1:7" ht="25.5" x14ac:dyDescent="0.2">
      <c r="A121" s="2792" t="s">
        <v>1641</v>
      </c>
      <c r="B121" s="2793">
        <v>97000</v>
      </c>
      <c r="C121" s="2793">
        <v>0</v>
      </c>
      <c r="D121" s="2793">
        <v>0</v>
      </c>
      <c r="E121" s="2793">
        <v>0</v>
      </c>
      <c r="F121" s="2793">
        <v>0</v>
      </c>
      <c r="G121" s="3629">
        <f t="shared" si="1"/>
        <v>97000</v>
      </c>
    </row>
    <row r="122" spans="1:7" ht="25.5" x14ac:dyDescent="0.2">
      <c r="A122" s="2792" t="s">
        <v>1642</v>
      </c>
      <c r="B122" s="2793">
        <v>158412039</v>
      </c>
      <c r="C122" s="2793">
        <v>0</v>
      </c>
      <c r="D122" s="2793">
        <v>0</v>
      </c>
      <c r="E122" s="2793">
        <v>0</v>
      </c>
      <c r="F122" s="2793">
        <v>0</v>
      </c>
      <c r="G122" s="3629">
        <f t="shared" si="1"/>
        <v>158412039</v>
      </c>
    </row>
    <row r="123" spans="1:7" ht="25.5" x14ac:dyDescent="0.2">
      <c r="A123" s="2792" t="s">
        <v>1643</v>
      </c>
      <c r="B123" s="2793">
        <v>0</v>
      </c>
      <c r="C123" s="2793">
        <v>0</v>
      </c>
      <c r="D123" s="2793">
        <v>0</v>
      </c>
      <c r="E123" s="2793">
        <v>0</v>
      </c>
      <c r="F123" s="2793">
        <v>0</v>
      </c>
      <c r="G123" s="3629">
        <f t="shared" si="1"/>
        <v>0</v>
      </c>
    </row>
    <row r="124" spans="1:7" ht="25.5" x14ac:dyDescent="0.2">
      <c r="A124" s="2792" t="s">
        <v>1644</v>
      </c>
      <c r="B124" s="2793">
        <v>0</v>
      </c>
      <c r="C124" s="2793">
        <v>0</v>
      </c>
      <c r="D124" s="2793">
        <v>0</v>
      </c>
      <c r="E124" s="2793">
        <v>0</v>
      </c>
      <c r="F124" s="2793">
        <v>0</v>
      </c>
      <c r="G124" s="3629">
        <f t="shared" si="1"/>
        <v>0</v>
      </c>
    </row>
    <row r="125" spans="1:7" ht="38.25" x14ac:dyDescent="0.2">
      <c r="A125" s="2792" t="s">
        <v>1645</v>
      </c>
      <c r="B125" s="2793">
        <v>0</v>
      </c>
      <c r="C125" s="2793">
        <v>0</v>
      </c>
      <c r="D125" s="2793">
        <v>0</v>
      </c>
      <c r="E125" s="2793">
        <v>0</v>
      </c>
      <c r="F125" s="2793">
        <v>0</v>
      </c>
      <c r="G125" s="3629">
        <f t="shared" si="1"/>
        <v>0</v>
      </c>
    </row>
    <row r="126" spans="1:7" ht="25.5" x14ac:dyDescent="0.2">
      <c r="A126" s="2792" t="s">
        <v>1646</v>
      </c>
      <c r="B126" s="2793">
        <v>0</v>
      </c>
      <c r="C126" s="2793">
        <v>0</v>
      </c>
      <c r="D126" s="2793">
        <v>0</v>
      </c>
      <c r="E126" s="2793">
        <v>0</v>
      </c>
      <c r="F126" s="2793">
        <v>0</v>
      </c>
      <c r="G126" s="3629">
        <f t="shared" si="1"/>
        <v>0</v>
      </c>
    </row>
    <row r="127" spans="1:7" ht="25.5" x14ac:dyDescent="0.2">
      <c r="A127" s="2792" t="s">
        <v>1647</v>
      </c>
      <c r="B127" s="2793">
        <v>0</v>
      </c>
      <c r="C127" s="2793">
        <v>0</v>
      </c>
      <c r="D127" s="2793">
        <v>0</v>
      </c>
      <c r="E127" s="2793">
        <v>0</v>
      </c>
      <c r="F127" s="2793">
        <v>0</v>
      </c>
      <c r="G127" s="3629">
        <f t="shared" si="1"/>
        <v>0</v>
      </c>
    </row>
    <row r="128" spans="1:7" ht="25.5" x14ac:dyDescent="0.2">
      <c r="A128" s="2792" t="s">
        <v>1648</v>
      </c>
      <c r="B128" s="2793">
        <v>0</v>
      </c>
      <c r="C128" s="2793">
        <v>0</v>
      </c>
      <c r="D128" s="2793">
        <v>0</v>
      </c>
      <c r="E128" s="2793">
        <v>0</v>
      </c>
      <c r="F128" s="2793">
        <v>0</v>
      </c>
      <c r="G128" s="3629">
        <f t="shared" si="1"/>
        <v>0</v>
      </c>
    </row>
    <row r="129" spans="1:7" ht="25.5" x14ac:dyDescent="0.2">
      <c r="A129" s="2792" t="s">
        <v>1649</v>
      </c>
      <c r="B129" s="2793">
        <v>0</v>
      </c>
      <c r="C129" s="2793">
        <v>0</v>
      </c>
      <c r="D129" s="2793">
        <v>0</v>
      </c>
      <c r="E129" s="2793">
        <v>0</v>
      </c>
      <c r="F129" s="2793">
        <v>0</v>
      </c>
      <c r="G129" s="3629">
        <f t="shared" si="1"/>
        <v>0</v>
      </c>
    </row>
    <row r="130" spans="1:7" ht="25.5" x14ac:dyDescent="0.2">
      <c r="A130" s="2792" t="s">
        <v>1650</v>
      </c>
      <c r="B130" s="2793">
        <v>0</v>
      </c>
      <c r="C130" s="2793">
        <v>0</v>
      </c>
      <c r="D130" s="2793">
        <v>0</v>
      </c>
      <c r="E130" s="2793">
        <v>0</v>
      </c>
      <c r="F130" s="2793">
        <v>0</v>
      </c>
      <c r="G130" s="3629">
        <f t="shared" si="1"/>
        <v>0</v>
      </c>
    </row>
    <row r="131" spans="1:7" ht="25.5" x14ac:dyDescent="0.2">
      <c r="A131" s="2792" t="s">
        <v>1651</v>
      </c>
      <c r="B131" s="2793">
        <v>0</v>
      </c>
      <c r="C131" s="2793">
        <v>0</v>
      </c>
      <c r="D131" s="2793">
        <v>0</v>
      </c>
      <c r="E131" s="2793">
        <v>0</v>
      </c>
      <c r="F131" s="2793">
        <v>0</v>
      </c>
      <c r="G131" s="3629">
        <f t="shared" si="1"/>
        <v>0</v>
      </c>
    </row>
    <row r="132" spans="1:7" ht="25.5" x14ac:dyDescent="0.2">
      <c r="A132" s="2792" t="s">
        <v>1652</v>
      </c>
      <c r="B132" s="2793">
        <v>0</v>
      </c>
      <c r="C132" s="2793">
        <v>0</v>
      </c>
      <c r="D132" s="2793">
        <v>0</v>
      </c>
      <c r="E132" s="2793">
        <v>0</v>
      </c>
      <c r="F132" s="2793">
        <v>0</v>
      </c>
      <c r="G132" s="3629">
        <f t="shared" si="1"/>
        <v>0</v>
      </c>
    </row>
    <row r="133" spans="1:7" ht="25.5" x14ac:dyDescent="0.2">
      <c r="A133" s="2792" t="s">
        <v>1653</v>
      </c>
      <c r="B133" s="2793">
        <v>0</v>
      </c>
      <c r="C133" s="2793">
        <v>0</v>
      </c>
      <c r="D133" s="2793">
        <v>0</v>
      </c>
      <c r="E133" s="2793">
        <v>0</v>
      </c>
      <c r="F133" s="2793">
        <v>0</v>
      </c>
      <c r="G133" s="3629">
        <f t="shared" si="1"/>
        <v>0</v>
      </c>
    </row>
    <row r="134" spans="1:7" ht="25.5" x14ac:dyDescent="0.2">
      <c r="A134" s="2792" t="s">
        <v>1654</v>
      </c>
      <c r="B134" s="2793">
        <v>0</v>
      </c>
      <c r="C134" s="2793">
        <v>0</v>
      </c>
      <c r="D134" s="2793">
        <v>0</v>
      </c>
      <c r="E134" s="2793">
        <v>0</v>
      </c>
      <c r="F134" s="2793">
        <v>0</v>
      </c>
      <c r="G134" s="3629">
        <f t="shared" si="1"/>
        <v>0</v>
      </c>
    </row>
    <row r="135" spans="1:7" ht="25.5" x14ac:dyDescent="0.2">
      <c r="A135" s="2792" t="s">
        <v>1655</v>
      </c>
      <c r="B135" s="2793">
        <v>0</v>
      </c>
      <c r="C135" s="2793">
        <v>0</v>
      </c>
      <c r="D135" s="2793">
        <v>0</v>
      </c>
      <c r="E135" s="2793">
        <v>0</v>
      </c>
      <c r="F135" s="2793">
        <v>0</v>
      </c>
      <c r="G135" s="3629">
        <f t="shared" si="1"/>
        <v>0</v>
      </c>
    </row>
    <row r="136" spans="1:7" ht="25.5" x14ac:dyDescent="0.2">
      <c r="A136" s="2792" t="s">
        <v>1656</v>
      </c>
      <c r="B136" s="2793">
        <v>0</v>
      </c>
      <c r="C136" s="2793">
        <v>0</v>
      </c>
      <c r="D136" s="2793">
        <v>0</v>
      </c>
      <c r="E136" s="2793">
        <v>0</v>
      </c>
      <c r="F136" s="2793">
        <v>0</v>
      </c>
      <c r="G136" s="3629">
        <f t="shared" si="1"/>
        <v>0</v>
      </c>
    </row>
    <row r="137" spans="1:7" ht="25.5" x14ac:dyDescent="0.2">
      <c r="A137" s="2792" t="s">
        <v>1657</v>
      </c>
      <c r="B137" s="2793">
        <v>0</v>
      </c>
      <c r="C137" s="2793">
        <v>0</v>
      </c>
      <c r="D137" s="2793">
        <v>0</v>
      </c>
      <c r="E137" s="2793">
        <v>0</v>
      </c>
      <c r="F137" s="2793">
        <v>0</v>
      </c>
      <c r="G137" s="3629">
        <f t="shared" si="1"/>
        <v>0</v>
      </c>
    </row>
    <row r="138" spans="1:7" ht="25.5" x14ac:dyDescent="0.2">
      <c r="A138" s="2792" t="s">
        <v>1658</v>
      </c>
      <c r="B138" s="2793">
        <v>0</v>
      </c>
      <c r="C138" s="2793">
        <v>0</v>
      </c>
      <c r="D138" s="2793">
        <v>0</v>
      </c>
      <c r="E138" s="2793">
        <v>0</v>
      </c>
      <c r="F138" s="2793">
        <v>0</v>
      </c>
      <c r="G138" s="3629">
        <f t="shared" ref="G138:G201" si="2">SUM(B138:F138)</f>
        <v>0</v>
      </c>
    </row>
    <row r="139" spans="1:7" ht="25.5" x14ac:dyDescent="0.2">
      <c r="A139" s="2792" t="s">
        <v>1659</v>
      </c>
      <c r="B139" s="2793">
        <v>0</v>
      </c>
      <c r="C139" s="2793">
        <v>0</v>
      </c>
      <c r="D139" s="2793">
        <v>0</v>
      </c>
      <c r="E139" s="2793">
        <v>0</v>
      </c>
      <c r="F139" s="2793">
        <v>0</v>
      </c>
      <c r="G139" s="3629">
        <f t="shared" si="2"/>
        <v>0</v>
      </c>
    </row>
    <row r="140" spans="1:7" ht="25.5" x14ac:dyDescent="0.2">
      <c r="A140" s="2792" t="s">
        <v>1660</v>
      </c>
      <c r="B140" s="2793">
        <v>0</v>
      </c>
      <c r="C140" s="2793">
        <v>0</v>
      </c>
      <c r="D140" s="2793">
        <v>0</v>
      </c>
      <c r="E140" s="2793">
        <v>0</v>
      </c>
      <c r="F140" s="2793">
        <v>0</v>
      </c>
      <c r="G140" s="3629">
        <f t="shared" si="2"/>
        <v>0</v>
      </c>
    </row>
    <row r="141" spans="1:7" ht="38.25" x14ac:dyDescent="0.2">
      <c r="A141" s="2792" t="s">
        <v>1661</v>
      </c>
      <c r="B141" s="2793">
        <v>0</v>
      </c>
      <c r="C141" s="2793">
        <v>0</v>
      </c>
      <c r="D141" s="2793">
        <v>0</v>
      </c>
      <c r="E141" s="2793">
        <v>0</v>
      </c>
      <c r="F141" s="2793">
        <v>0</v>
      </c>
      <c r="G141" s="3629">
        <f t="shared" si="2"/>
        <v>0</v>
      </c>
    </row>
    <row r="142" spans="1:7" ht="38.25" x14ac:dyDescent="0.2">
      <c r="A142" s="2792" t="s">
        <v>1662</v>
      </c>
      <c r="B142" s="2793">
        <v>0</v>
      </c>
      <c r="C142" s="2793">
        <v>0</v>
      </c>
      <c r="D142" s="2793">
        <v>0</v>
      </c>
      <c r="E142" s="2793">
        <v>0</v>
      </c>
      <c r="F142" s="2793">
        <v>0</v>
      </c>
      <c r="G142" s="3629">
        <f t="shared" si="2"/>
        <v>0</v>
      </c>
    </row>
    <row r="143" spans="1:7" ht="38.25" x14ac:dyDescent="0.2">
      <c r="A143" s="2792" t="s">
        <v>1663</v>
      </c>
      <c r="B143" s="2793">
        <v>0</v>
      </c>
      <c r="C143" s="2793">
        <v>0</v>
      </c>
      <c r="D143" s="2793">
        <v>0</v>
      </c>
      <c r="E143" s="2793">
        <v>0</v>
      </c>
      <c r="F143" s="2793">
        <v>0</v>
      </c>
      <c r="G143" s="3629">
        <f t="shared" si="2"/>
        <v>0</v>
      </c>
    </row>
    <row r="144" spans="1:7" ht="25.5" x14ac:dyDescent="0.2">
      <c r="A144" s="2792" t="s">
        <v>1664</v>
      </c>
      <c r="B144" s="2793">
        <v>0</v>
      </c>
      <c r="C144" s="2793">
        <v>0</v>
      </c>
      <c r="D144" s="2793">
        <v>0</v>
      </c>
      <c r="E144" s="2793">
        <v>0</v>
      </c>
      <c r="F144" s="2793">
        <v>0</v>
      </c>
      <c r="G144" s="3629">
        <f t="shared" si="2"/>
        <v>0</v>
      </c>
    </row>
    <row r="145" spans="1:8" ht="38.25" x14ac:dyDescent="0.2">
      <c r="A145" s="2792" t="s">
        <v>1665</v>
      </c>
      <c r="B145" s="2793">
        <v>0</v>
      </c>
      <c r="C145" s="2793">
        <v>0</v>
      </c>
      <c r="D145" s="2793">
        <v>0</v>
      </c>
      <c r="E145" s="2793">
        <v>0</v>
      </c>
      <c r="F145" s="2793">
        <v>0</v>
      </c>
      <c r="G145" s="3629">
        <f t="shared" si="2"/>
        <v>0</v>
      </c>
    </row>
    <row r="146" spans="1:8" ht="38.25" x14ac:dyDescent="0.2">
      <c r="A146" s="2792" t="s">
        <v>1666</v>
      </c>
      <c r="B146" s="2793">
        <v>0</v>
      </c>
      <c r="C146" s="2793">
        <v>0</v>
      </c>
      <c r="D146" s="2793">
        <v>0</v>
      </c>
      <c r="E146" s="2793">
        <v>0</v>
      </c>
      <c r="F146" s="2793">
        <v>0</v>
      </c>
      <c r="G146" s="3629">
        <f t="shared" si="2"/>
        <v>0</v>
      </c>
    </row>
    <row r="147" spans="1:8" ht="38.25" x14ac:dyDescent="0.2">
      <c r="A147" s="2792" t="s">
        <v>1667</v>
      </c>
      <c r="B147" s="2793">
        <v>0</v>
      </c>
      <c r="C147" s="2793">
        <v>0</v>
      </c>
      <c r="D147" s="2793">
        <v>0</v>
      </c>
      <c r="E147" s="2793">
        <v>0</v>
      </c>
      <c r="F147" s="2793">
        <v>0</v>
      </c>
      <c r="G147" s="3629">
        <f t="shared" si="2"/>
        <v>0</v>
      </c>
    </row>
    <row r="148" spans="1:8" ht="25.5" x14ac:dyDescent="0.2">
      <c r="A148" s="2792" t="s">
        <v>1668</v>
      </c>
      <c r="B148" s="2793">
        <v>0</v>
      </c>
      <c r="C148" s="2793">
        <v>0</v>
      </c>
      <c r="D148" s="2793">
        <v>0</v>
      </c>
      <c r="E148" s="2793">
        <v>0</v>
      </c>
      <c r="F148" s="2793">
        <v>0</v>
      </c>
      <c r="G148" s="3629">
        <f t="shared" si="2"/>
        <v>0</v>
      </c>
    </row>
    <row r="149" spans="1:8" ht="25.5" x14ac:dyDescent="0.2">
      <c r="A149" s="2792" t="s">
        <v>1669</v>
      </c>
      <c r="B149" s="2793">
        <v>0</v>
      </c>
      <c r="C149" s="2793">
        <v>0</v>
      </c>
      <c r="D149" s="2793">
        <v>0</v>
      </c>
      <c r="E149" s="2793">
        <v>0</v>
      </c>
      <c r="F149" s="2793">
        <v>0</v>
      </c>
      <c r="G149" s="3629">
        <f t="shared" si="2"/>
        <v>0</v>
      </c>
    </row>
    <row r="150" spans="1:8" ht="25.5" x14ac:dyDescent="0.25">
      <c r="A150" s="2792" t="s">
        <v>1670</v>
      </c>
      <c r="B150" s="2793">
        <v>0</v>
      </c>
      <c r="C150" s="2793">
        <v>0</v>
      </c>
      <c r="D150" s="2793">
        <v>0</v>
      </c>
      <c r="E150" s="2793">
        <v>0</v>
      </c>
      <c r="F150" s="2793">
        <v>0</v>
      </c>
      <c r="G150" s="3633">
        <f t="shared" si="2"/>
        <v>0</v>
      </c>
      <c r="H150" s="2219"/>
    </row>
    <row r="151" spans="1:8" ht="25.5" x14ac:dyDescent="0.2">
      <c r="A151" s="2792" t="s">
        <v>1671</v>
      </c>
      <c r="B151" s="2793">
        <v>0</v>
      </c>
      <c r="C151" s="2793">
        <v>0</v>
      </c>
      <c r="D151" s="2793">
        <v>0</v>
      </c>
      <c r="E151" s="2793">
        <v>0</v>
      </c>
      <c r="F151" s="2793">
        <v>0</v>
      </c>
      <c r="G151" s="3629">
        <f t="shared" si="2"/>
        <v>0</v>
      </c>
    </row>
    <row r="152" spans="1:8" ht="26.25" thickBot="1" x14ac:dyDescent="0.25">
      <c r="A152" s="3091" t="s">
        <v>1672</v>
      </c>
      <c r="B152" s="3092">
        <v>0</v>
      </c>
      <c r="C152" s="3092">
        <v>0</v>
      </c>
      <c r="D152" s="3092">
        <v>0</v>
      </c>
      <c r="E152" s="3092">
        <v>0</v>
      </c>
      <c r="F152" s="3092">
        <v>0</v>
      </c>
      <c r="G152" s="3630">
        <f t="shared" si="2"/>
        <v>0</v>
      </c>
    </row>
    <row r="153" spans="1:8" ht="26.25" thickBot="1" x14ac:dyDescent="0.25">
      <c r="A153" s="3073" t="s">
        <v>1673</v>
      </c>
      <c r="B153" s="3074">
        <v>158509039</v>
      </c>
      <c r="C153" s="3074">
        <v>0</v>
      </c>
      <c r="D153" s="3074">
        <v>0</v>
      </c>
      <c r="E153" s="3074">
        <v>0</v>
      </c>
      <c r="F153" s="3074">
        <v>0</v>
      </c>
      <c r="G153" s="3635">
        <f t="shared" si="2"/>
        <v>158509039</v>
      </c>
    </row>
    <row r="154" spans="1:8" x14ac:dyDescent="0.2">
      <c r="A154" s="3095" t="s">
        <v>1674</v>
      </c>
      <c r="B154" s="3096">
        <v>5000</v>
      </c>
      <c r="C154" s="3096">
        <v>460000</v>
      </c>
      <c r="D154" s="3096">
        <v>340000</v>
      </c>
      <c r="E154" s="3096">
        <v>0</v>
      </c>
      <c r="F154" s="3096">
        <v>366666</v>
      </c>
      <c r="G154" s="3632">
        <f t="shared" si="2"/>
        <v>1171666</v>
      </c>
    </row>
    <row r="155" spans="1:8" x14ac:dyDescent="0.2">
      <c r="A155" s="2792" t="s">
        <v>1675</v>
      </c>
      <c r="B155" s="2793">
        <v>0</v>
      </c>
      <c r="C155" s="2793">
        <v>0</v>
      </c>
      <c r="D155" s="2793">
        <v>0</v>
      </c>
      <c r="E155" s="2793">
        <v>0</v>
      </c>
      <c r="F155" s="2793">
        <v>0</v>
      </c>
      <c r="G155" s="3629">
        <f t="shared" si="2"/>
        <v>0</v>
      </c>
    </row>
    <row r="156" spans="1:8" x14ac:dyDescent="0.2">
      <c r="A156" s="2792" t="s">
        <v>1676</v>
      </c>
      <c r="B156" s="2793">
        <v>0</v>
      </c>
      <c r="C156" s="2793">
        <v>0</v>
      </c>
      <c r="D156" s="2793">
        <v>0</v>
      </c>
      <c r="E156" s="2793">
        <v>0</v>
      </c>
      <c r="F156" s="2793">
        <v>0</v>
      </c>
      <c r="G156" s="3629">
        <f t="shared" si="2"/>
        <v>0</v>
      </c>
    </row>
    <row r="157" spans="1:8" x14ac:dyDescent="0.2">
      <c r="A157" s="2792" t="s">
        <v>1677</v>
      </c>
      <c r="B157" s="2793">
        <v>0</v>
      </c>
      <c r="C157" s="2793">
        <v>0</v>
      </c>
      <c r="D157" s="2793">
        <v>0</v>
      </c>
      <c r="E157" s="2793">
        <v>0</v>
      </c>
      <c r="F157" s="2793">
        <v>0</v>
      </c>
      <c r="G157" s="3629">
        <f t="shared" si="2"/>
        <v>0</v>
      </c>
    </row>
    <row r="158" spans="1:8" x14ac:dyDescent="0.2">
      <c r="A158" s="2792" t="s">
        <v>1678</v>
      </c>
      <c r="B158" s="2793">
        <v>0</v>
      </c>
      <c r="C158" s="2793">
        <v>0</v>
      </c>
      <c r="D158" s="2793">
        <v>0</v>
      </c>
      <c r="E158" s="2793">
        <v>0</v>
      </c>
      <c r="F158" s="2793">
        <v>0</v>
      </c>
      <c r="G158" s="3629">
        <f t="shared" si="2"/>
        <v>0</v>
      </c>
    </row>
    <row r="159" spans="1:8" x14ac:dyDescent="0.2">
      <c r="A159" s="2792" t="s">
        <v>1679</v>
      </c>
      <c r="B159" s="2793">
        <v>5000</v>
      </c>
      <c r="C159" s="2793">
        <v>460000</v>
      </c>
      <c r="D159" s="2793">
        <v>340000</v>
      </c>
      <c r="E159" s="2793">
        <v>0</v>
      </c>
      <c r="F159" s="2793">
        <v>366666</v>
      </c>
      <c r="G159" s="3629">
        <f t="shared" si="2"/>
        <v>1171666</v>
      </c>
    </row>
    <row r="160" spans="1:8" x14ac:dyDescent="0.2">
      <c r="A160" s="2792" t="s">
        <v>1680</v>
      </c>
      <c r="B160" s="2793">
        <v>0</v>
      </c>
      <c r="C160" s="2793">
        <v>0</v>
      </c>
      <c r="D160" s="2793">
        <v>0</v>
      </c>
      <c r="E160" s="2793">
        <v>0</v>
      </c>
      <c r="F160" s="2793">
        <v>0</v>
      </c>
      <c r="G160" s="3629">
        <f t="shared" si="2"/>
        <v>0</v>
      </c>
    </row>
    <row r="161" spans="1:8" ht="25.5" x14ac:dyDescent="0.2">
      <c r="A161" s="2792" t="s">
        <v>1681</v>
      </c>
      <c r="B161" s="2793">
        <v>0</v>
      </c>
      <c r="C161" s="2793">
        <v>0</v>
      </c>
      <c r="D161" s="2793">
        <v>0</v>
      </c>
      <c r="E161" s="2793">
        <v>0</v>
      </c>
      <c r="F161" s="2793">
        <v>0</v>
      </c>
      <c r="G161" s="3629">
        <f t="shared" si="2"/>
        <v>0</v>
      </c>
    </row>
    <row r="162" spans="1:8" x14ac:dyDescent="0.2">
      <c r="A162" s="2792" t="s">
        <v>1682</v>
      </c>
      <c r="B162" s="2793">
        <v>0</v>
      </c>
      <c r="C162" s="2793">
        <v>0</v>
      </c>
      <c r="D162" s="2793">
        <v>0</v>
      </c>
      <c r="E162" s="2793">
        <v>0</v>
      </c>
      <c r="F162" s="2793">
        <v>0</v>
      </c>
      <c r="G162" s="3629">
        <f t="shared" si="2"/>
        <v>0</v>
      </c>
    </row>
    <row r="163" spans="1:8" x14ac:dyDescent="0.2">
      <c r="A163" s="2792" t="s">
        <v>1683</v>
      </c>
      <c r="B163" s="2793">
        <v>240000</v>
      </c>
      <c r="C163" s="2793">
        <v>0</v>
      </c>
      <c r="D163" s="2793">
        <v>0</v>
      </c>
      <c r="E163" s="2793">
        <v>0</v>
      </c>
      <c r="F163" s="2793">
        <v>0</v>
      </c>
      <c r="G163" s="3629">
        <f t="shared" si="2"/>
        <v>240000</v>
      </c>
    </row>
    <row r="164" spans="1:8" ht="25.5" x14ac:dyDescent="0.2">
      <c r="A164" s="2792" t="s">
        <v>1684</v>
      </c>
      <c r="B164" s="2793">
        <v>293123</v>
      </c>
      <c r="C164" s="2793">
        <v>0</v>
      </c>
      <c r="D164" s="2793">
        <v>0</v>
      </c>
      <c r="E164" s="2793">
        <v>0</v>
      </c>
      <c r="F164" s="2793">
        <v>0</v>
      </c>
      <c r="G164" s="3629">
        <f t="shared" si="2"/>
        <v>293123</v>
      </c>
    </row>
    <row r="165" spans="1:8" ht="25.5" x14ac:dyDescent="0.2">
      <c r="A165" s="2792" t="s">
        <v>1685</v>
      </c>
      <c r="B165" s="2793">
        <v>0</v>
      </c>
      <c r="C165" s="2793">
        <v>0</v>
      </c>
      <c r="D165" s="2793">
        <v>0</v>
      </c>
      <c r="E165" s="2793">
        <v>0</v>
      </c>
      <c r="F165" s="2793">
        <v>0</v>
      </c>
      <c r="G165" s="3629">
        <f t="shared" si="2"/>
        <v>0</v>
      </c>
    </row>
    <row r="166" spans="1:8" ht="25.5" x14ac:dyDescent="0.25">
      <c r="A166" s="2792" t="s">
        <v>1686</v>
      </c>
      <c r="B166" s="2793">
        <v>131099</v>
      </c>
      <c r="C166" s="2793">
        <v>0</v>
      </c>
      <c r="D166" s="2793">
        <v>242186</v>
      </c>
      <c r="E166" s="2793">
        <v>134650</v>
      </c>
      <c r="F166" s="2793">
        <v>37765</v>
      </c>
      <c r="G166" s="3633">
        <f t="shared" si="2"/>
        <v>545700</v>
      </c>
      <c r="H166" s="2219"/>
    </row>
    <row r="167" spans="1:8" ht="15" x14ac:dyDescent="0.25">
      <c r="A167" s="2792" t="s">
        <v>1687</v>
      </c>
      <c r="B167" s="2793">
        <v>0</v>
      </c>
      <c r="C167" s="2793">
        <v>0</v>
      </c>
      <c r="D167" s="2793">
        <v>0</v>
      </c>
      <c r="E167" s="2793">
        <v>0</v>
      </c>
      <c r="F167" s="2793">
        <v>0</v>
      </c>
      <c r="G167" s="3633">
        <f t="shared" si="2"/>
        <v>0</v>
      </c>
      <c r="H167" s="2219"/>
    </row>
    <row r="168" spans="1:8" ht="26.25" thickBot="1" x14ac:dyDescent="0.25">
      <c r="A168" s="3091" t="s">
        <v>1688</v>
      </c>
      <c r="B168" s="3092">
        <v>0</v>
      </c>
      <c r="C168" s="3092">
        <v>0</v>
      </c>
      <c r="D168" s="3092">
        <v>0</v>
      </c>
      <c r="E168" s="3092">
        <v>0</v>
      </c>
      <c r="F168" s="3092">
        <v>0</v>
      </c>
      <c r="G168" s="3630">
        <f t="shared" si="2"/>
        <v>0</v>
      </c>
    </row>
    <row r="169" spans="1:8" ht="26.25" thickBot="1" x14ac:dyDescent="0.25">
      <c r="A169" s="3506" t="s">
        <v>1689</v>
      </c>
      <c r="B169" s="3075">
        <v>669222</v>
      </c>
      <c r="C169" s="3508">
        <v>460000</v>
      </c>
      <c r="D169" s="3084">
        <v>582186</v>
      </c>
      <c r="E169" s="3084">
        <v>134650</v>
      </c>
      <c r="F169" s="3084">
        <v>404431</v>
      </c>
      <c r="G169" s="3636">
        <f t="shared" si="2"/>
        <v>2250489</v>
      </c>
    </row>
    <row r="170" spans="1:8" ht="13.5" thickBot="1" x14ac:dyDescent="0.25">
      <c r="A170" s="3507" t="s">
        <v>1690</v>
      </c>
      <c r="B170" s="3117">
        <v>210746710</v>
      </c>
      <c r="C170" s="3509">
        <v>589262</v>
      </c>
      <c r="D170" s="3510">
        <v>583911</v>
      </c>
      <c r="E170" s="3510">
        <v>224749</v>
      </c>
      <c r="F170" s="3510">
        <v>404431</v>
      </c>
      <c r="G170" s="3636">
        <f t="shared" si="2"/>
        <v>212549063</v>
      </c>
    </row>
    <row r="171" spans="1:8" ht="25.5" x14ac:dyDescent="0.2">
      <c r="A171" s="3095" t="s">
        <v>1691</v>
      </c>
      <c r="B171" s="3096">
        <v>0</v>
      </c>
      <c r="C171" s="3096">
        <v>0</v>
      </c>
      <c r="D171" s="3096">
        <v>0</v>
      </c>
      <c r="E171" s="3096">
        <v>0</v>
      </c>
      <c r="F171" s="3096">
        <v>0</v>
      </c>
      <c r="G171" s="3632">
        <f t="shared" si="2"/>
        <v>0</v>
      </c>
    </row>
    <row r="172" spans="1:8" ht="15" x14ac:dyDescent="0.25">
      <c r="A172" s="2792" t="s">
        <v>1692</v>
      </c>
      <c r="B172" s="2793">
        <v>27250</v>
      </c>
      <c r="C172" s="2793">
        <v>0</v>
      </c>
      <c r="D172" s="2793">
        <v>1302592</v>
      </c>
      <c r="E172" s="2793">
        <v>39973</v>
      </c>
      <c r="F172" s="2793">
        <v>3332269</v>
      </c>
      <c r="G172" s="3633">
        <f t="shared" si="2"/>
        <v>4702084</v>
      </c>
      <c r="H172" s="2219"/>
    </row>
    <row r="173" spans="1:8" ht="25.5" x14ac:dyDescent="0.2">
      <c r="A173" s="2792" t="s">
        <v>1693</v>
      </c>
      <c r="B173" s="2793">
        <v>0</v>
      </c>
      <c r="C173" s="2793">
        <v>0</v>
      </c>
      <c r="D173" s="2793">
        <v>0</v>
      </c>
      <c r="E173" s="2793">
        <v>0</v>
      </c>
      <c r="F173" s="2793">
        <v>0</v>
      </c>
      <c r="G173" s="3629">
        <f t="shared" si="2"/>
        <v>0</v>
      </c>
    </row>
    <row r="174" spans="1:8" ht="25.5" x14ac:dyDescent="0.2">
      <c r="A174" s="2792" t="s">
        <v>1694</v>
      </c>
      <c r="B174" s="2793">
        <v>0</v>
      </c>
      <c r="C174" s="2793">
        <v>0</v>
      </c>
      <c r="D174" s="2793">
        <v>0</v>
      </c>
      <c r="E174" s="2793">
        <v>0</v>
      </c>
      <c r="F174" s="2793">
        <v>0</v>
      </c>
      <c r="G174" s="3629">
        <f t="shared" si="2"/>
        <v>0</v>
      </c>
    </row>
    <row r="175" spans="1:8" ht="25.5" x14ac:dyDescent="0.25">
      <c r="A175" s="2790" t="s">
        <v>1695</v>
      </c>
      <c r="B175" s="2791">
        <v>27250</v>
      </c>
      <c r="C175" s="2791">
        <v>0</v>
      </c>
      <c r="D175" s="2791">
        <v>1302592</v>
      </c>
      <c r="E175" s="2791">
        <v>39973</v>
      </c>
      <c r="F175" s="2791">
        <v>3332269</v>
      </c>
      <c r="G175" s="3633">
        <f t="shared" si="2"/>
        <v>4702084</v>
      </c>
      <c r="H175" s="2219"/>
    </row>
    <row r="176" spans="1:8" x14ac:dyDescent="0.2">
      <c r="A176" s="2792" t="s">
        <v>1696</v>
      </c>
      <c r="B176" s="2793">
        <v>0</v>
      </c>
      <c r="C176" s="2793">
        <v>0</v>
      </c>
      <c r="D176" s="2793">
        <v>0</v>
      </c>
      <c r="E176" s="2793">
        <v>0</v>
      </c>
      <c r="F176" s="2793">
        <v>0</v>
      </c>
      <c r="G176" s="3629">
        <f t="shared" si="2"/>
        <v>0</v>
      </c>
    </row>
    <row r="177" spans="1:8" x14ac:dyDescent="0.2">
      <c r="A177" s="2792" t="s">
        <v>1697</v>
      </c>
      <c r="B177" s="2793">
        <v>-692794</v>
      </c>
      <c r="C177" s="2793">
        <v>-162784</v>
      </c>
      <c r="D177" s="2793">
        <v>-1249652</v>
      </c>
      <c r="E177" s="2793">
        <v>-32942</v>
      </c>
      <c r="F177" s="2793">
        <v>-3161038</v>
      </c>
      <c r="G177" s="3629">
        <f t="shared" si="2"/>
        <v>-5299210</v>
      </c>
    </row>
    <row r="178" spans="1:8" ht="25.5" x14ac:dyDescent="0.25">
      <c r="A178" s="2790" t="s">
        <v>1698</v>
      </c>
      <c r="B178" s="2791">
        <v>-692794</v>
      </c>
      <c r="C178" s="2791">
        <v>-162784</v>
      </c>
      <c r="D178" s="2791">
        <v>-1249652</v>
      </c>
      <c r="E178" s="2791">
        <v>-32942</v>
      </c>
      <c r="F178" s="2791">
        <v>-3161038</v>
      </c>
      <c r="G178" s="3633">
        <f t="shared" si="2"/>
        <v>-5299210</v>
      </c>
      <c r="H178" s="2219"/>
    </row>
    <row r="179" spans="1:8" ht="15" x14ac:dyDescent="0.25">
      <c r="A179" s="2792" t="s">
        <v>1699</v>
      </c>
      <c r="B179" s="2793">
        <v>20013004</v>
      </c>
      <c r="C179" s="2793">
        <v>0</v>
      </c>
      <c r="D179" s="2793">
        <v>0</v>
      </c>
      <c r="E179" s="2793">
        <v>0</v>
      </c>
      <c r="F179" s="2793">
        <v>0</v>
      </c>
      <c r="G179" s="3633">
        <f t="shared" si="2"/>
        <v>20013004</v>
      </c>
      <c r="H179" s="2219"/>
    </row>
    <row r="180" spans="1:8" ht="25.5" x14ac:dyDescent="0.2">
      <c r="A180" s="2792" t="s">
        <v>1700</v>
      </c>
      <c r="B180" s="2793">
        <v>0</v>
      </c>
      <c r="C180" s="2793">
        <v>0</v>
      </c>
      <c r="D180" s="2793">
        <v>0</v>
      </c>
      <c r="E180" s="2793">
        <v>0</v>
      </c>
      <c r="F180" s="2793">
        <v>0</v>
      </c>
      <c r="G180" s="3629">
        <f t="shared" si="2"/>
        <v>0</v>
      </c>
    </row>
    <row r="181" spans="1:8" ht="26.25" thickBot="1" x14ac:dyDescent="0.25">
      <c r="A181" s="3097" t="s">
        <v>1701</v>
      </c>
      <c r="B181" s="3098">
        <v>20013004</v>
      </c>
      <c r="C181" s="3098">
        <v>0</v>
      </c>
      <c r="D181" s="3098">
        <v>0</v>
      </c>
      <c r="E181" s="3098">
        <v>0</v>
      </c>
      <c r="F181" s="3098">
        <v>0</v>
      </c>
      <c r="G181" s="3630">
        <f t="shared" si="2"/>
        <v>20013004</v>
      </c>
    </row>
    <row r="182" spans="1:8" ht="13.5" thickBot="1" x14ac:dyDescent="0.25">
      <c r="A182" s="3093" t="s">
        <v>1702</v>
      </c>
      <c r="B182" s="3094">
        <v>19347460</v>
      </c>
      <c r="C182" s="3094">
        <v>-162784</v>
      </c>
      <c r="D182" s="3094">
        <v>52940</v>
      </c>
      <c r="E182" s="3094">
        <v>7031</v>
      </c>
      <c r="F182" s="3094">
        <v>171231</v>
      </c>
      <c r="G182" s="3635">
        <f t="shared" si="2"/>
        <v>19415878</v>
      </c>
    </row>
    <row r="183" spans="1:8" ht="15" x14ac:dyDescent="0.25">
      <c r="A183" s="3095" t="s">
        <v>1703</v>
      </c>
      <c r="B183" s="3096">
        <v>1178425</v>
      </c>
      <c r="C183" s="3096">
        <v>0</v>
      </c>
      <c r="D183" s="3096">
        <v>0</v>
      </c>
      <c r="E183" s="3096">
        <v>0</v>
      </c>
      <c r="F183" s="3096">
        <v>0</v>
      </c>
      <c r="G183" s="3637">
        <f t="shared" si="2"/>
        <v>1178425</v>
      </c>
      <c r="H183" s="2219"/>
    </row>
    <row r="184" spans="1:8" ht="15" x14ac:dyDescent="0.25">
      <c r="A184" s="2792" t="s">
        <v>1704</v>
      </c>
      <c r="B184" s="2793">
        <v>910287</v>
      </c>
      <c r="C184" s="2793">
        <v>438301</v>
      </c>
      <c r="D184" s="2793">
        <v>457009</v>
      </c>
      <c r="E184" s="2793">
        <v>273115</v>
      </c>
      <c r="F184" s="2793">
        <v>21528</v>
      </c>
      <c r="G184" s="3633">
        <f t="shared" si="2"/>
        <v>2100240</v>
      </c>
      <c r="H184" s="2219"/>
    </row>
    <row r="185" spans="1:8" ht="13.5" thickBot="1" x14ac:dyDescent="0.25">
      <c r="A185" s="3091" t="s">
        <v>1705</v>
      </c>
      <c r="B185" s="3092">
        <v>0</v>
      </c>
      <c r="C185" s="3092">
        <v>0</v>
      </c>
      <c r="D185" s="3092">
        <v>0</v>
      </c>
      <c r="E185" s="3092">
        <v>0</v>
      </c>
      <c r="F185" s="3092">
        <v>0</v>
      </c>
      <c r="G185" s="3630">
        <f t="shared" si="2"/>
        <v>0</v>
      </c>
    </row>
    <row r="186" spans="1:8" ht="13.5" thickBot="1" x14ac:dyDescent="0.25">
      <c r="A186" s="3093" t="s">
        <v>1706</v>
      </c>
      <c r="B186" s="3094">
        <v>2088712</v>
      </c>
      <c r="C186" s="3094">
        <v>438301</v>
      </c>
      <c r="D186" s="3094">
        <v>457009</v>
      </c>
      <c r="E186" s="3094">
        <v>273115</v>
      </c>
      <c r="F186" s="3094">
        <v>21528</v>
      </c>
      <c r="G186" s="3635">
        <f t="shared" si="2"/>
        <v>3278665</v>
      </c>
    </row>
    <row r="187" spans="1:8" ht="13.5" thickBot="1" x14ac:dyDescent="0.25">
      <c r="A187" s="3104" t="s">
        <v>1123</v>
      </c>
      <c r="B187" s="3105">
        <v>6966419750</v>
      </c>
      <c r="C187" s="3105">
        <v>3322987</v>
      </c>
      <c r="D187" s="3105">
        <v>6324088</v>
      </c>
      <c r="E187" s="3105">
        <v>21567467</v>
      </c>
      <c r="F187" s="3105">
        <v>1601431</v>
      </c>
      <c r="G187" s="3638">
        <f t="shared" si="2"/>
        <v>6999235723</v>
      </c>
    </row>
    <row r="188" spans="1:8" ht="13.5" thickTop="1" x14ac:dyDescent="0.2">
      <c r="A188" s="3095" t="s">
        <v>1707</v>
      </c>
      <c r="B188" s="3096">
        <v>5433649430</v>
      </c>
      <c r="C188" s="3096">
        <v>24286305</v>
      </c>
      <c r="D188" s="3096">
        <v>24286305</v>
      </c>
      <c r="E188" s="3096">
        <v>24286305</v>
      </c>
      <c r="F188" s="3096">
        <v>12146553</v>
      </c>
      <c r="G188" s="3632">
        <f t="shared" si="2"/>
        <v>5518654898</v>
      </c>
    </row>
    <row r="189" spans="1:8" x14ac:dyDescent="0.2">
      <c r="A189" s="2792" t="s">
        <v>1708</v>
      </c>
      <c r="B189" s="2793">
        <v>775022783</v>
      </c>
      <c r="C189" s="2793">
        <v>0</v>
      </c>
      <c r="D189" s="2793">
        <v>0</v>
      </c>
      <c r="E189" s="2793">
        <v>0</v>
      </c>
      <c r="F189" s="2793">
        <v>0</v>
      </c>
      <c r="G189" s="3629">
        <f t="shared" si="2"/>
        <v>775022783</v>
      </c>
    </row>
    <row r="190" spans="1:8" x14ac:dyDescent="0.2">
      <c r="A190" s="2792" t="s">
        <v>1709</v>
      </c>
      <c r="B190" s="2793">
        <v>224477010</v>
      </c>
      <c r="C190" s="2793">
        <v>1400586</v>
      </c>
      <c r="D190" s="2793">
        <v>1400586</v>
      </c>
      <c r="E190" s="2793">
        <v>1400586</v>
      </c>
      <c r="F190" s="2793">
        <v>420402</v>
      </c>
      <c r="G190" s="3629">
        <f t="shared" si="2"/>
        <v>229099170</v>
      </c>
    </row>
    <row r="191" spans="1:8" ht="15" x14ac:dyDescent="0.25">
      <c r="A191" s="2792" t="s">
        <v>1710</v>
      </c>
      <c r="B191" s="2793">
        <v>-1310908902</v>
      </c>
      <c r="C191" s="2793">
        <v>-29633435</v>
      </c>
      <c r="D191" s="2793">
        <v>-29633435</v>
      </c>
      <c r="E191" s="2793">
        <v>-29633435</v>
      </c>
      <c r="F191" s="2793">
        <v>-24333069</v>
      </c>
      <c r="G191" s="3633">
        <f t="shared" si="2"/>
        <v>-1424142276</v>
      </c>
      <c r="H191" s="2219"/>
    </row>
    <row r="192" spans="1:8" x14ac:dyDescent="0.2">
      <c r="A192" s="2792" t="s">
        <v>1711</v>
      </c>
      <c r="B192" s="2793">
        <v>0</v>
      </c>
      <c r="C192" s="2793">
        <v>0</v>
      </c>
      <c r="D192" s="2793">
        <v>0</v>
      </c>
      <c r="E192" s="2793">
        <v>0</v>
      </c>
      <c r="F192" s="2793">
        <v>0</v>
      </c>
      <c r="G192" s="3629">
        <f t="shared" si="2"/>
        <v>0</v>
      </c>
    </row>
    <row r="193" spans="1:7" ht="13.5" thickBot="1" x14ac:dyDescent="0.25">
      <c r="A193" s="3091" t="s">
        <v>1712</v>
      </c>
      <c r="B193" s="3092">
        <v>-198805372</v>
      </c>
      <c r="C193" s="3092">
        <v>-3524611</v>
      </c>
      <c r="D193" s="3092">
        <v>-3524611</v>
      </c>
      <c r="E193" s="3092">
        <v>-3524611</v>
      </c>
      <c r="F193" s="3092">
        <v>-3651799</v>
      </c>
      <c r="G193" s="3630">
        <f t="shared" si="2"/>
        <v>-213031004</v>
      </c>
    </row>
    <row r="194" spans="1:7" ht="13.5" thickBot="1" x14ac:dyDescent="0.25">
      <c r="A194" s="3093" t="s">
        <v>1713</v>
      </c>
      <c r="B194" s="3094">
        <v>4923434949</v>
      </c>
      <c r="C194" s="3094">
        <v>-7471155</v>
      </c>
      <c r="D194" s="3094">
        <v>-7471155</v>
      </c>
      <c r="E194" s="3094">
        <v>-7471155</v>
      </c>
      <c r="F194" s="3094">
        <v>-15417913</v>
      </c>
      <c r="G194" s="3635">
        <f t="shared" si="2"/>
        <v>4885603571</v>
      </c>
    </row>
    <row r="195" spans="1:7" ht="25.5" x14ac:dyDescent="0.2">
      <c r="A195" s="3095" t="s">
        <v>1714</v>
      </c>
      <c r="B195" s="3096">
        <v>0</v>
      </c>
      <c r="C195" s="3096">
        <v>0</v>
      </c>
      <c r="D195" s="3096">
        <v>0</v>
      </c>
      <c r="E195" s="3096">
        <v>0</v>
      </c>
      <c r="F195" s="3096">
        <v>0</v>
      </c>
      <c r="G195" s="3632">
        <f t="shared" si="2"/>
        <v>0</v>
      </c>
    </row>
    <row r="196" spans="1:7" ht="25.5" x14ac:dyDescent="0.2">
      <c r="A196" s="2792" t="s">
        <v>1715</v>
      </c>
      <c r="B196" s="2793">
        <v>0</v>
      </c>
      <c r="C196" s="2793">
        <v>0</v>
      </c>
      <c r="D196" s="2793">
        <v>0</v>
      </c>
      <c r="E196" s="2793">
        <v>0</v>
      </c>
      <c r="F196" s="2793">
        <v>0</v>
      </c>
      <c r="G196" s="3629">
        <f t="shared" si="2"/>
        <v>0</v>
      </c>
    </row>
    <row r="197" spans="1:7" x14ac:dyDescent="0.2">
      <c r="A197" s="2792" t="s">
        <v>1716</v>
      </c>
      <c r="B197" s="2793">
        <v>0</v>
      </c>
      <c r="C197" s="2793">
        <v>38115</v>
      </c>
      <c r="D197" s="2793">
        <v>0</v>
      </c>
      <c r="E197" s="2793">
        <v>0</v>
      </c>
      <c r="F197" s="2793">
        <v>0</v>
      </c>
      <c r="G197" s="3629">
        <f t="shared" si="2"/>
        <v>38115</v>
      </c>
    </row>
    <row r="198" spans="1:7" ht="25.5" x14ac:dyDescent="0.2">
      <c r="A198" s="2792" t="s">
        <v>1717</v>
      </c>
      <c r="B198" s="2793">
        <v>0</v>
      </c>
      <c r="C198" s="2793">
        <v>0</v>
      </c>
      <c r="D198" s="2793">
        <v>0</v>
      </c>
      <c r="E198" s="2793">
        <v>0</v>
      </c>
      <c r="F198" s="2793">
        <v>0</v>
      </c>
      <c r="G198" s="3629">
        <f t="shared" si="2"/>
        <v>0</v>
      </c>
    </row>
    <row r="199" spans="1:7" ht="25.5" x14ac:dyDescent="0.2">
      <c r="A199" s="2792" t="s">
        <v>1718</v>
      </c>
      <c r="B199" s="2793">
        <v>0</v>
      </c>
      <c r="C199" s="2793">
        <v>0</v>
      </c>
      <c r="D199" s="2793">
        <v>0</v>
      </c>
      <c r="E199" s="2793">
        <v>0</v>
      </c>
      <c r="F199" s="2793">
        <v>0</v>
      </c>
      <c r="G199" s="3629">
        <f t="shared" si="2"/>
        <v>0</v>
      </c>
    </row>
    <row r="200" spans="1:7" ht="38.25" x14ac:dyDescent="0.2">
      <c r="A200" s="2792" t="s">
        <v>1719</v>
      </c>
      <c r="B200" s="2793">
        <v>0</v>
      </c>
      <c r="C200" s="2793">
        <v>0</v>
      </c>
      <c r="D200" s="2793">
        <v>0</v>
      </c>
      <c r="E200" s="2793">
        <v>0</v>
      </c>
      <c r="F200" s="2793">
        <v>0</v>
      </c>
      <c r="G200" s="3629">
        <f t="shared" si="2"/>
        <v>0</v>
      </c>
    </row>
    <row r="201" spans="1:7" ht="25.5" x14ac:dyDescent="0.2">
      <c r="A201" s="2792" t="s">
        <v>1720</v>
      </c>
      <c r="B201" s="2793">
        <v>0</v>
      </c>
      <c r="C201" s="2793">
        <v>0</v>
      </c>
      <c r="D201" s="2793">
        <v>0</v>
      </c>
      <c r="E201" s="2793">
        <v>0</v>
      </c>
      <c r="F201" s="2793">
        <v>0</v>
      </c>
      <c r="G201" s="3629">
        <f t="shared" si="2"/>
        <v>0</v>
      </c>
    </row>
    <row r="202" spans="1:7" x14ac:dyDescent="0.2">
      <c r="A202" s="2792" t="s">
        <v>1721</v>
      </c>
      <c r="B202" s="2793">
        <v>0</v>
      </c>
      <c r="C202" s="2793">
        <v>0</v>
      </c>
      <c r="D202" s="2793">
        <v>0</v>
      </c>
      <c r="E202" s="2793">
        <v>0</v>
      </c>
      <c r="F202" s="2793">
        <v>0</v>
      </c>
      <c r="G202" s="3629">
        <f t="shared" ref="G202:G261" si="3">SUM(B202:F202)</f>
        <v>0</v>
      </c>
    </row>
    <row r="203" spans="1:7" x14ac:dyDescent="0.2">
      <c r="A203" s="2792" t="s">
        <v>1722</v>
      </c>
      <c r="B203" s="2793">
        <v>0</v>
      </c>
      <c r="C203" s="2793">
        <v>0</v>
      </c>
      <c r="D203" s="2793">
        <v>0</v>
      </c>
      <c r="E203" s="2793">
        <v>0</v>
      </c>
      <c r="F203" s="2793">
        <v>0</v>
      </c>
      <c r="G203" s="3629">
        <f t="shared" si="3"/>
        <v>0</v>
      </c>
    </row>
    <row r="204" spans="1:7" ht="25.5" x14ac:dyDescent="0.2">
      <c r="A204" s="2792" t="s">
        <v>1723</v>
      </c>
      <c r="B204" s="2793">
        <v>0</v>
      </c>
      <c r="C204" s="2793">
        <v>0</v>
      </c>
      <c r="D204" s="2793">
        <v>0</v>
      </c>
      <c r="E204" s="2793">
        <v>0</v>
      </c>
      <c r="F204" s="2793">
        <v>0</v>
      </c>
      <c r="G204" s="3629">
        <f t="shared" si="3"/>
        <v>0</v>
      </c>
    </row>
    <row r="205" spans="1:7" ht="38.25" x14ac:dyDescent="0.2">
      <c r="A205" s="2792" t="s">
        <v>1724</v>
      </c>
      <c r="B205" s="2793">
        <v>0</v>
      </c>
      <c r="C205" s="2793">
        <v>0</v>
      </c>
      <c r="D205" s="2793">
        <v>0</v>
      </c>
      <c r="E205" s="2793">
        <v>0</v>
      </c>
      <c r="F205" s="2793">
        <v>0</v>
      </c>
      <c r="G205" s="3629">
        <f t="shared" si="3"/>
        <v>0</v>
      </c>
    </row>
    <row r="206" spans="1:7" ht="25.5" x14ac:dyDescent="0.2">
      <c r="A206" s="2792" t="s">
        <v>1725</v>
      </c>
      <c r="B206" s="2793">
        <v>0</v>
      </c>
      <c r="C206" s="2793">
        <v>0</v>
      </c>
      <c r="D206" s="2793">
        <v>0</v>
      </c>
      <c r="E206" s="2793">
        <v>0</v>
      </c>
      <c r="F206" s="2793">
        <v>0</v>
      </c>
      <c r="G206" s="3629">
        <f t="shared" si="3"/>
        <v>0</v>
      </c>
    </row>
    <row r="207" spans="1:7" ht="25.5" x14ac:dyDescent="0.2">
      <c r="A207" s="2792" t="s">
        <v>1726</v>
      </c>
      <c r="B207" s="2793">
        <v>0</v>
      </c>
      <c r="C207" s="2793">
        <v>0</v>
      </c>
      <c r="D207" s="2793">
        <v>0</v>
      </c>
      <c r="E207" s="2793">
        <v>0</v>
      </c>
      <c r="F207" s="2793">
        <v>0</v>
      </c>
      <c r="G207" s="3629">
        <f t="shared" si="3"/>
        <v>0</v>
      </c>
    </row>
    <row r="208" spans="1:7" ht="25.5" x14ac:dyDescent="0.2">
      <c r="A208" s="2792" t="s">
        <v>1727</v>
      </c>
      <c r="B208" s="2793">
        <v>0</v>
      </c>
      <c r="C208" s="2793">
        <v>0</v>
      </c>
      <c r="D208" s="2793">
        <v>0</v>
      </c>
      <c r="E208" s="2793">
        <v>0</v>
      </c>
      <c r="F208" s="2793">
        <v>0</v>
      </c>
      <c r="G208" s="3629">
        <f t="shared" si="3"/>
        <v>0</v>
      </c>
    </row>
    <row r="209" spans="1:8" ht="25.5" x14ac:dyDescent="0.2">
      <c r="A209" s="2792" t="s">
        <v>1728</v>
      </c>
      <c r="B209" s="2793">
        <v>0</v>
      </c>
      <c r="C209" s="2793">
        <v>0</v>
      </c>
      <c r="D209" s="2793">
        <v>0</v>
      </c>
      <c r="E209" s="2793">
        <v>0</v>
      </c>
      <c r="F209" s="2793">
        <v>0</v>
      </c>
      <c r="G209" s="3629">
        <f t="shared" si="3"/>
        <v>0</v>
      </c>
    </row>
    <row r="210" spans="1:8" ht="25.5" x14ac:dyDescent="0.2">
      <c r="A210" s="2792" t="s">
        <v>1729</v>
      </c>
      <c r="B210" s="2793">
        <v>0</v>
      </c>
      <c r="C210" s="2793">
        <v>0</v>
      </c>
      <c r="D210" s="2793">
        <v>0</v>
      </c>
      <c r="E210" s="2793">
        <v>0</v>
      </c>
      <c r="F210" s="2793">
        <v>0</v>
      </c>
      <c r="G210" s="3629">
        <f t="shared" si="3"/>
        <v>0</v>
      </c>
    </row>
    <row r="211" spans="1:8" ht="25.5" x14ac:dyDescent="0.2">
      <c r="A211" s="2792" t="s">
        <v>1730</v>
      </c>
      <c r="B211" s="2793">
        <v>0</v>
      </c>
      <c r="C211" s="2793">
        <v>0</v>
      </c>
      <c r="D211" s="2793">
        <v>0</v>
      </c>
      <c r="E211" s="2793">
        <v>0</v>
      </c>
      <c r="F211" s="2793">
        <v>0</v>
      </c>
      <c r="G211" s="3629">
        <f t="shared" si="3"/>
        <v>0</v>
      </c>
    </row>
    <row r="212" spans="1:8" ht="25.5" x14ac:dyDescent="0.2">
      <c r="A212" s="2792" t="s">
        <v>1731</v>
      </c>
      <c r="B212" s="2793">
        <v>0</v>
      </c>
      <c r="C212" s="2793">
        <v>0</v>
      </c>
      <c r="D212" s="2793">
        <v>0</v>
      </c>
      <c r="E212" s="2793">
        <v>0</v>
      </c>
      <c r="F212" s="2793">
        <v>0</v>
      </c>
      <c r="G212" s="3629">
        <f t="shared" si="3"/>
        <v>0</v>
      </c>
    </row>
    <row r="213" spans="1:8" ht="25.5" x14ac:dyDescent="0.2">
      <c r="A213" s="2792" t="s">
        <v>1732</v>
      </c>
      <c r="B213" s="2793">
        <v>0</v>
      </c>
      <c r="C213" s="2793">
        <v>0</v>
      </c>
      <c r="D213" s="2793">
        <v>0</v>
      </c>
      <c r="E213" s="2793">
        <v>0</v>
      </c>
      <c r="F213" s="2793">
        <v>0</v>
      </c>
      <c r="G213" s="3629">
        <f t="shared" si="3"/>
        <v>0</v>
      </c>
    </row>
    <row r="214" spans="1:8" ht="25.5" x14ac:dyDescent="0.2">
      <c r="A214" s="2792" t="s">
        <v>1733</v>
      </c>
      <c r="B214" s="2793">
        <v>0</v>
      </c>
      <c r="C214" s="2793">
        <v>0</v>
      </c>
      <c r="D214" s="2793">
        <v>0</v>
      </c>
      <c r="E214" s="2793">
        <v>0</v>
      </c>
      <c r="F214" s="2793">
        <v>0</v>
      </c>
      <c r="G214" s="3629">
        <f t="shared" si="3"/>
        <v>0</v>
      </c>
    </row>
    <row r="215" spans="1:8" ht="25.5" x14ac:dyDescent="0.2">
      <c r="A215" s="2792" t="s">
        <v>1734</v>
      </c>
      <c r="B215" s="2793">
        <v>0</v>
      </c>
      <c r="C215" s="2793">
        <v>0</v>
      </c>
      <c r="D215" s="2793">
        <v>0</v>
      </c>
      <c r="E215" s="2793">
        <v>0</v>
      </c>
      <c r="F215" s="2793">
        <v>0</v>
      </c>
      <c r="G215" s="3629">
        <f t="shared" si="3"/>
        <v>0</v>
      </c>
    </row>
    <row r="216" spans="1:8" ht="25.5" x14ac:dyDescent="0.2">
      <c r="A216" s="2792" t="s">
        <v>1735</v>
      </c>
      <c r="B216" s="2793">
        <v>0</v>
      </c>
      <c r="C216" s="2793">
        <v>0</v>
      </c>
      <c r="D216" s="2793">
        <v>0</v>
      </c>
      <c r="E216" s="2793">
        <v>0</v>
      </c>
      <c r="F216" s="2793">
        <v>0</v>
      </c>
      <c r="G216" s="3629">
        <f t="shared" si="3"/>
        <v>0</v>
      </c>
    </row>
    <row r="217" spans="1:8" ht="38.25" x14ac:dyDescent="0.25">
      <c r="A217" s="2792" t="s">
        <v>1736</v>
      </c>
      <c r="B217" s="2793">
        <v>0</v>
      </c>
      <c r="C217" s="2793">
        <v>0</v>
      </c>
      <c r="D217" s="2793">
        <v>0</v>
      </c>
      <c r="E217" s="2793">
        <v>0</v>
      </c>
      <c r="F217" s="2793">
        <v>0</v>
      </c>
      <c r="G217" s="3633">
        <f t="shared" si="3"/>
        <v>0</v>
      </c>
      <c r="H217" s="2219"/>
    </row>
    <row r="218" spans="1:8" ht="25.5" x14ac:dyDescent="0.2">
      <c r="A218" s="2792" t="s">
        <v>1737</v>
      </c>
      <c r="B218" s="2793">
        <v>0</v>
      </c>
      <c r="C218" s="2793">
        <v>0</v>
      </c>
      <c r="D218" s="2793">
        <v>0</v>
      </c>
      <c r="E218" s="2793">
        <v>0</v>
      </c>
      <c r="F218" s="2793">
        <v>0</v>
      </c>
      <c r="G218" s="3629">
        <f t="shared" si="3"/>
        <v>0</v>
      </c>
    </row>
    <row r="219" spans="1:8" ht="26.25" thickBot="1" x14ac:dyDescent="0.25">
      <c r="A219" s="3091" t="s">
        <v>1738</v>
      </c>
      <c r="B219" s="3092">
        <v>0</v>
      </c>
      <c r="C219" s="3092">
        <v>0</v>
      </c>
      <c r="D219" s="3092">
        <v>0</v>
      </c>
      <c r="E219" s="3092">
        <v>0</v>
      </c>
      <c r="F219" s="3092">
        <v>0</v>
      </c>
      <c r="G219" s="3630">
        <f t="shared" si="3"/>
        <v>0</v>
      </c>
    </row>
    <row r="220" spans="1:8" ht="26.25" thickBot="1" x14ac:dyDescent="0.25">
      <c r="A220" s="3073" t="s">
        <v>1739</v>
      </c>
      <c r="B220" s="3074">
        <v>0</v>
      </c>
      <c r="C220" s="3074">
        <v>38115</v>
      </c>
      <c r="D220" s="3074">
        <v>0</v>
      </c>
      <c r="E220" s="3074">
        <v>0</v>
      </c>
      <c r="F220" s="3074">
        <v>0</v>
      </c>
      <c r="G220" s="3635">
        <f t="shared" si="3"/>
        <v>38115</v>
      </c>
    </row>
    <row r="221" spans="1:8" ht="25.5" x14ac:dyDescent="0.2">
      <c r="A221" s="3095" t="s">
        <v>1740</v>
      </c>
      <c r="B221" s="3096">
        <v>0</v>
      </c>
      <c r="C221" s="3096">
        <v>0</v>
      </c>
      <c r="D221" s="3096">
        <v>0</v>
      </c>
      <c r="E221" s="3096">
        <v>0</v>
      </c>
      <c r="F221" s="3096">
        <v>0</v>
      </c>
      <c r="G221" s="3632">
        <f t="shared" si="3"/>
        <v>0</v>
      </c>
    </row>
    <row r="222" spans="1:8" ht="25.5" x14ac:dyDescent="0.2">
      <c r="A222" s="2792" t="s">
        <v>1741</v>
      </c>
      <c r="B222" s="2793">
        <v>0</v>
      </c>
      <c r="C222" s="2793">
        <v>0</v>
      </c>
      <c r="D222" s="2793">
        <v>0</v>
      </c>
      <c r="E222" s="2793">
        <v>0</v>
      </c>
      <c r="F222" s="2793">
        <v>0</v>
      </c>
      <c r="G222" s="3629">
        <f t="shared" si="3"/>
        <v>0</v>
      </c>
    </row>
    <row r="223" spans="1:8" ht="25.5" x14ac:dyDescent="0.2">
      <c r="A223" s="2792" t="s">
        <v>1742</v>
      </c>
      <c r="B223" s="2793">
        <v>2831982</v>
      </c>
      <c r="C223" s="2793">
        <v>952761</v>
      </c>
      <c r="D223" s="2793">
        <v>311326</v>
      </c>
      <c r="E223" s="2793">
        <v>318229</v>
      </c>
      <c r="F223" s="2793">
        <v>507980</v>
      </c>
      <c r="G223" s="3629">
        <f t="shared" si="3"/>
        <v>4922278</v>
      </c>
    </row>
    <row r="224" spans="1:8" ht="25.5" x14ac:dyDescent="0.2">
      <c r="A224" s="2792" t="s">
        <v>1743</v>
      </c>
      <c r="B224" s="2793">
        <v>0</v>
      </c>
      <c r="C224" s="2793">
        <v>0</v>
      </c>
      <c r="D224" s="2793">
        <v>0</v>
      </c>
      <c r="E224" s="2793">
        <v>0</v>
      </c>
      <c r="F224" s="2793">
        <v>0</v>
      </c>
      <c r="G224" s="3629">
        <f t="shared" si="3"/>
        <v>0</v>
      </c>
    </row>
    <row r="225" spans="1:7" ht="25.5" x14ac:dyDescent="0.2">
      <c r="A225" s="2792" t="s">
        <v>1744</v>
      </c>
      <c r="B225" s="2793">
        <v>0</v>
      </c>
      <c r="C225" s="2793">
        <v>0</v>
      </c>
      <c r="D225" s="2793">
        <v>0</v>
      </c>
      <c r="E225" s="2793">
        <v>0</v>
      </c>
      <c r="F225" s="2793">
        <v>0</v>
      </c>
      <c r="G225" s="3629">
        <f t="shared" si="3"/>
        <v>0</v>
      </c>
    </row>
    <row r="226" spans="1:7" ht="38.25" x14ac:dyDescent="0.2">
      <c r="A226" s="2792" t="s">
        <v>1745</v>
      </c>
      <c r="B226" s="2793">
        <v>0</v>
      </c>
      <c r="C226" s="2793">
        <v>0</v>
      </c>
      <c r="D226" s="2793">
        <v>0</v>
      </c>
      <c r="E226" s="2793">
        <v>0</v>
      </c>
      <c r="F226" s="2793">
        <v>0</v>
      </c>
      <c r="G226" s="3629">
        <f t="shared" si="3"/>
        <v>0</v>
      </c>
    </row>
    <row r="227" spans="1:7" ht="25.5" x14ac:dyDescent="0.2">
      <c r="A227" s="2792" t="s">
        <v>1746</v>
      </c>
      <c r="B227" s="2793">
        <v>0</v>
      </c>
      <c r="C227" s="2793">
        <v>0</v>
      </c>
      <c r="D227" s="2793">
        <v>0</v>
      </c>
      <c r="E227" s="2793">
        <v>0</v>
      </c>
      <c r="F227" s="2793">
        <v>0</v>
      </c>
      <c r="G227" s="3629">
        <f t="shared" si="3"/>
        <v>0</v>
      </c>
    </row>
    <row r="228" spans="1:7" ht="25.5" x14ac:dyDescent="0.2">
      <c r="A228" s="2792" t="s">
        <v>1747</v>
      </c>
      <c r="B228" s="2793">
        <v>0</v>
      </c>
      <c r="C228" s="2793">
        <v>0</v>
      </c>
      <c r="D228" s="2793">
        <v>0</v>
      </c>
      <c r="E228" s="2793">
        <v>0</v>
      </c>
      <c r="F228" s="2793">
        <v>0</v>
      </c>
      <c r="G228" s="3629">
        <f t="shared" si="3"/>
        <v>0</v>
      </c>
    </row>
    <row r="229" spans="1:7" ht="25.5" x14ac:dyDescent="0.2">
      <c r="A229" s="2792" t="s">
        <v>1748</v>
      </c>
      <c r="B229" s="2793">
        <v>0</v>
      </c>
      <c r="C229" s="2793">
        <v>0</v>
      </c>
      <c r="D229" s="2793">
        <v>0</v>
      </c>
      <c r="E229" s="2793">
        <v>0</v>
      </c>
      <c r="F229" s="2793">
        <v>0</v>
      </c>
      <c r="G229" s="3629">
        <f t="shared" si="3"/>
        <v>0</v>
      </c>
    </row>
    <row r="230" spans="1:7" ht="25.5" x14ac:dyDescent="0.2">
      <c r="A230" s="2792" t="s">
        <v>1749</v>
      </c>
      <c r="B230" s="2793">
        <v>0</v>
      </c>
      <c r="C230" s="2793">
        <v>0</v>
      </c>
      <c r="D230" s="2793">
        <v>0</v>
      </c>
      <c r="E230" s="2793">
        <v>0</v>
      </c>
      <c r="F230" s="2793">
        <v>0</v>
      </c>
      <c r="G230" s="3629">
        <f t="shared" si="3"/>
        <v>0</v>
      </c>
    </row>
    <row r="231" spans="1:7" ht="38.25" x14ac:dyDescent="0.2">
      <c r="A231" s="2792" t="s">
        <v>1750</v>
      </c>
      <c r="B231" s="2793">
        <v>0</v>
      </c>
      <c r="C231" s="2793">
        <v>0</v>
      </c>
      <c r="D231" s="2793">
        <v>0</v>
      </c>
      <c r="E231" s="2793">
        <v>0</v>
      </c>
      <c r="F231" s="2793">
        <v>0</v>
      </c>
      <c r="G231" s="3629">
        <f t="shared" si="3"/>
        <v>0</v>
      </c>
    </row>
    <row r="232" spans="1:7" ht="25.5" x14ac:dyDescent="0.2">
      <c r="A232" s="2792" t="s">
        <v>1751</v>
      </c>
      <c r="B232" s="2793">
        <v>0</v>
      </c>
      <c r="C232" s="2793">
        <v>0</v>
      </c>
      <c r="D232" s="2793">
        <v>0</v>
      </c>
      <c r="E232" s="2793">
        <v>0</v>
      </c>
      <c r="F232" s="2793">
        <v>0</v>
      </c>
      <c r="G232" s="3629">
        <f t="shared" si="3"/>
        <v>0</v>
      </c>
    </row>
    <row r="233" spans="1:7" ht="25.5" x14ac:dyDescent="0.2">
      <c r="A233" s="2792" t="s">
        <v>1752</v>
      </c>
      <c r="B233" s="2793">
        <v>17913688</v>
      </c>
      <c r="C233" s="2793">
        <v>0</v>
      </c>
      <c r="D233" s="2793">
        <v>0</v>
      </c>
      <c r="E233" s="2793">
        <v>0</v>
      </c>
      <c r="F233" s="2793">
        <v>0</v>
      </c>
      <c r="G233" s="3629">
        <f t="shared" si="3"/>
        <v>17913688</v>
      </c>
    </row>
    <row r="234" spans="1:7" ht="25.5" x14ac:dyDescent="0.2">
      <c r="A234" s="2792" t="s">
        <v>1753</v>
      </c>
      <c r="B234" s="2793">
        <v>0</v>
      </c>
      <c r="C234" s="2793">
        <v>0</v>
      </c>
      <c r="D234" s="2793">
        <v>0</v>
      </c>
      <c r="E234" s="2793">
        <v>0</v>
      </c>
      <c r="F234" s="2793">
        <v>0</v>
      </c>
      <c r="G234" s="3629">
        <f t="shared" si="3"/>
        <v>0</v>
      </c>
    </row>
    <row r="235" spans="1:7" ht="25.5" x14ac:dyDescent="0.2">
      <c r="A235" s="2792" t="s">
        <v>1754</v>
      </c>
      <c r="B235" s="2793">
        <v>0</v>
      </c>
      <c r="C235" s="2793">
        <v>0</v>
      </c>
      <c r="D235" s="2793">
        <v>0</v>
      </c>
      <c r="E235" s="2793">
        <v>0</v>
      </c>
      <c r="F235" s="2793">
        <v>0</v>
      </c>
      <c r="G235" s="3629">
        <f t="shared" si="3"/>
        <v>0</v>
      </c>
    </row>
    <row r="236" spans="1:7" ht="25.5" x14ac:dyDescent="0.2">
      <c r="A236" s="2792" t="s">
        <v>1755</v>
      </c>
      <c r="B236" s="2793">
        <v>0</v>
      </c>
      <c r="C236" s="2793">
        <v>0</v>
      </c>
      <c r="D236" s="2793">
        <v>0</v>
      </c>
      <c r="E236" s="2793">
        <v>0</v>
      </c>
      <c r="F236" s="2793">
        <v>0</v>
      </c>
      <c r="G236" s="3629">
        <f t="shared" si="3"/>
        <v>0</v>
      </c>
    </row>
    <row r="237" spans="1:7" ht="25.5" x14ac:dyDescent="0.2">
      <c r="A237" s="2792" t="s">
        <v>1756</v>
      </c>
      <c r="B237" s="2793">
        <v>0</v>
      </c>
      <c r="C237" s="2793">
        <v>0</v>
      </c>
      <c r="D237" s="2793">
        <v>0</v>
      </c>
      <c r="E237" s="2793">
        <v>0</v>
      </c>
      <c r="F237" s="2793">
        <v>0</v>
      </c>
      <c r="G237" s="3629">
        <f t="shared" si="3"/>
        <v>0</v>
      </c>
    </row>
    <row r="238" spans="1:7" ht="25.5" x14ac:dyDescent="0.2">
      <c r="A238" s="2792" t="s">
        <v>1757</v>
      </c>
      <c r="B238" s="2793">
        <v>17913688</v>
      </c>
      <c r="C238" s="2793">
        <v>0</v>
      </c>
      <c r="D238" s="2793">
        <v>0</v>
      </c>
      <c r="E238" s="2793">
        <v>0</v>
      </c>
      <c r="F238" s="2793">
        <v>0</v>
      </c>
      <c r="G238" s="3629">
        <f t="shared" si="3"/>
        <v>17913688</v>
      </c>
    </row>
    <row r="239" spans="1:7" ht="25.5" x14ac:dyDescent="0.2">
      <c r="A239" s="2792" t="s">
        <v>1758</v>
      </c>
      <c r="B239" s="2793">
        <v>0</v>
      </c>
      <c r="C239" s="2793">
        <v>0</v>
      </c>
      <c r="D239" s="2793">
        <v>0</v>
      </c>
      <c r="E239" s="2793">
        <v>0</v>
      </c>
      <c r="F239" s="2793">
        <v>0</v>
      </c>
      <c r="G239" s="3629">
        <f t="shared" si="3"/>
        <v>0</v>
      </c>
    </row>
    <row r="240" spans="1:7" ht="25.5" x14ac:dyDescent="0.2">
      <c r="A240" s="2792" t="s">
        <v>1759</v>
      </c>
      <c r="B240" s="2793">
        <v>0</v>
      </c>
      <c r="C240" s="2793">
        <v>0</v>
      </c>
      <c r="D240" s="2793">
        <v>0</v>
      </c>
      <c r="E240" s="2793">
        <v>0</v>
      </c>
      <c r="F240" s="2793">
        <v>0</v>
      </c>
      <c r="G240" s="3629">
        <f t="shared" si="3"/>
        <v>0</v>
      </c>
    </row>
    <row r="241" spans="1:8" ht="38.25" x14ac:dyDescent="0.25">
      <c r="A241" s="2792" t="s">
        <v>1760</v>
      </c>
      <c r="B241" s="2793">
        <v>0</v>
      </c>
      <c r="C241" s="2793">
        <v>0</v>
      </c>
      <c r="D241" s="2793">
        <v>0</v>
      </c>
      <c r="E241" s="2793">
        <v>0</v>
      </c>
      <c r="F241" s="2793">
        <v>0</v>
      </c>
      <c r="G241" s="3633">
        <f t="shared" si="3"/>
        <v>0</v>
      </c>
      <c r="H241" s="2219"/>
    </row>
    <row r="242" spans="1:8" ht="25.5" x14ac:dyDescent="0.2">
      <c r="A242" s="2792" t="s">
        <v>1761</v>
      </c>
      <c r="B242" s="2793">
        <v>0</v>
      </c>
      <c r="C242" s="2793">
        <v>0</v>
      </c>
      <c r="D242" s="2793">
        <v>0</v>
      </c>
      <c r="E242" s="2793">
        <v>0</v>
      </c>
      <c r="F242" s="2793">
        <v>0</v>
      </c>
      <c r="G242" s="3629">
        <f t="shared" si="3"/>
        <v>0</v>
      </c>
    </row>
    <row r="243" spans="1:8" ht="26.25" thickBot="1" x14ac:dyDescent="0.25">
      <c r="A243" s="3091" t="s">
        <v>1762</v>
      </c>
      <c r="B243" s="3092">
        <v>0</v>
      </c>
      <c r="C243" s="3092">
        <v>0</v>
      </c>
      <c r="D243" s="3092">
        <v>0</v>
      </c>
      <c r="E243" s="3092">
        <v>0</v>
      </c>
      <c r="F243" s="3092">
        <v>0</v>
      </c>
      <c r="G243" s="3630">
        <f t="shared" si="3"/>
        <v>0</v>
      </c>
    </row>
    <row r="244" spans="1:8" ht="26.25" thickBot="1" x14ac:dyDescent="0.25">
      <c r="A244" s="3073" t="s">
        <v>1763</v>
      </c>
      <c r="B244" s="3074">
        <v>20745670</v>
      </c>
      <c r="C244" s="3074">
        <v>952761</v>
      </c>
      <c r="D244" s="3074">
        <v>311326</v>
      </c>
      <c r="E244" s="3074">
        <v>318229</v>
      </c>
      <c r="F244" s="3074">
        <v>507980</v>
      </c>
      <c r="G244" s="3635">
        <f t="shared" si="3"/>
        <v>22835966</v>
      </c>
    </row>
    <row r="245" spans="1:8" x14ac:dyDescent="0.2">
      <c r="A245" s="3095" t="s">
        <v>1764</v>
      </c>
      <c r="B245" s="3096">
        <v>59080642</v>
      </c>
      <c r="C245" s="3096">
        <v>0</v>
      </c>
      <c r="D245" s="3096">
        <v>2775</v>
      </c>
      <c r="E245" s="3096">
        <v>0</v>
      </c>
      <c r="F245" s="3096">
        <v>0</v>
      </c>
      <c r="G245" s="3632">
        <f t="shared" si="3"/>
        <v>59083417</v>
      </c>
    </row>
    <row r="246" spans="1:8" ht="25.5" x14ac:dyDescent="0.2">
      <c r="A246" s="2792" t="s">
        <v>1765</v>
      </c>
      <c r="B246" s="2793">
        <v>0</v>
      </c>
      <c r="C246" s="2793">
        <v>0</v>
      </c>
      <c r="D246" s="2793">
        <v>0</v>
      </c>
      <c r="E246" s="2793">
        <v>0</v>
      </c>
      <c r="F246" s="2793">
        <v>0</v>
      </c>
      <c r="G246" s="3629">
        <f t="shared" si="3"/>
        <v>0</v>
      </c>
    </row>
    <row r="247" spans="1:8" x14ac:dyDescent="0.2">
      <c r="A247" s="2792" t="s">
        <v>1766</v>
      </c>
      <c r="B247" s="2793">
        <v>1096360</v>
      </c>
      <c r="C247" s="2793">
        <v>0</v>
      </c>
      <c r="D247" s="2793">
        <v>0</v>
      </c>
      <c r="E247" s="2793">
        <v>0</v>
      </c>
      <c r="F247" s="2793">
        <v>0</v>
      </c>
      <c r="G247" s="3629">
        <f t="shared" si="3"/>
        <v>1096360</v>
      </c>
    </row>
    <row r="248" spans="1:8" x14ac:dyDescent="0.2">
      <c r="A248" s="2792" t="s">
        <v>1767</v>
      </c>
      <c r="B248" s="2793">
        <v>0</v>
      </c>
      <c r="C248" s="2793">
        <v>0</v>
      </c>
      <c r="D248" s="2793">
        <v>0</v>
      </c>
      <c r="E248" s="2793">
        <v>0</v>
      </c>
      <c r="F248" s="2793">
        <v>0</v>
      </c>
      <c r="G248" s="3629">
        <f t="shared" si="3"/>
        <v>0</v>
      </c>
    </row>
    <row r="249" spans="1:8" ht="25.5" x14ac:dyDescent="0.2">
      <c r="A249" s="2792" t="s">
        <v>1768</v>
      </c>
      <c r="B249" s="2793">
        <v>0</v>
      </c>
      <c r="C249" s="2793">
        <v>0</v>
      </c>
      <c r="D249" s="2793">
        <v>0</v>
      </c>
      <c r="E249" s="2793">
        <v>0</v>
      </c>
      <c r="F249" s="2793">
        <v>0</v>
      </c>
      <c r="G249" s="3629">
        <f t="shared" si="3"/>
        <v>0</v>
      </c>
    </row>
    <row r="250" spans="1:8" ht="25.5" x14ac:dyDescent="0.2">
      <c r="A250" s="2792" t="s">
        <v>1769</v>
      </c>
      <c r="B250" s="2793">
        <v>0</v>
      </c>
      <c r="C250" s="2793">
        <v>0</v>
      </c>
      <c r="D250" s="2793">
        <v>0</v>
      </c>
      <c r="E250" s="2793">
        <v>0</v>
      </c>
      <c r="F250" s="2793">
        <v>0</v>
      </c>
      <c r="G250" s="3629">
        <f t="shared" si="3"/>
        <v>0</v>
      </c>
    </row>
    <row r="251" spans="1:8" ht="25.5" x14ac:dyDescent="0.25">
      <c r="A251" s="2792" t="s">
        <v>1770</v>
      </c>
      <c r="B251" s="2793">
        <v>0</v>
      </c>
      <c r="C251" s="2793">
        <v>0</v>
      </c>
      <c r="D251" s="2793">
        <v>0</v>
      </c>
      <c r="E251" s="2793">
        <v>0</v>
      </c>
      <c r="F251" s="2793">
        <v>0</v>
      </c>
      <c r="G251" s="3633">
        <f t="shared" si="3"/>
        <v>0</v>
      </c>
      <c r="H251" s="2219"/>
    </row>
    <row r="252" spans="1:8" ht="15" x14ac:dyDescent="0.25">
      <c r="A252" s="2792" t="s">
        <v>1771</v>
      </c>
      <c r="B252" s="2793">
        <v>0</v>
      </c>
      <c r="C252" s="2793">
        <v>0</v>
      </c>
      <c r="D252" s="2793">
        <v>0</v>
      </c>
      <c r="E252" s="2793">
        <v>0</v>
      </c>
      <c r="F252" s="2793">
        <v>0</v>
      </c>
      <c r="G252" s="3633">
        <f t="shared" si="3"/>
        <v>0</v>
      </c>
      <c r="H252" s="2219"/>
    </row>
    <row r="253" spans="1:8" ht="26.25" thickBot="1" x14ac:dyDescent="0.3">
      <c r="A253" s="3091" t="s">
        <v>1772</v>
      </c>
      <c r="B253" s="3092">
        <v>0</v>
      </c>
      <c r="C253" s="3092">
        <v>0</v>
      </c>
      <c r="D253" s="3092">
        <v>0</v>
      </c>
      <c r="E253" s="3092">
        <v>0</v>
      </c>
      <c r="F253" s="3092">
        <v>0</v>
      </c>
      <c r="G253" s="3634">
        <f t="shared" si="3"/>
        <v>0</v>
      </c>
      <c r="H253" s="2219"/>
    </row>
    <row r="254" spans="1:8" s="1884" customFormat="1" ht="26.25" thickBot="1" x14ac:dyDescent="0.25">
      <c r="A254" s="3100" t="s">
        <v>1773</v>
      </c>
      <c r="B254" s="3101">
        <v>60177002</v>
      </c>
      <c r="C254" s="3101">
        <v>0</v>
      </c>
      <c r="D254" s="3101">
        <v>2775</v>
      </c>
      <c r="E254" s="3101">
        <v>0</v>
      </c>
      <c r="F254" s="3101">
        <v>0</v>
      </c>
      <c r="G254" s="3639">
        <f t="shared" si="3"/>
        <v>60179777</v>
      </c>
    </row>
    <row r="255" spans="1:8" ht="13.5" thickBot="1" x14ac:dyDescent="0.25">
      <c r="A255" s="3073" t="s">
        <v>1774</v>
      </c>
      <c r="B255" s="3074">
        <v>80922672</v>
      </c>
      <c r="C255" s="3074">
        <v>990876</v>
      </c>
      <c r="D255" s="3074">
        <v>314101</v>
      </c>
      <c r="E255" s="3074">
        <v>318229</v>
      </c>
      <c r="F255" s="3074">
        <v>507980</v>
      </c>
      <c r="G255" s="3635">
        <f t="shared" si="3"/>
        <v>83053858</v>
      </c>
    </row>
    <row r="256" spans="1:8" ht="25.5" x14ac:dyDescent="0.2">
      <c r="A256" s="3102" t="s">
        <v>1775</v>
      </c>
      <c r="B256" s="3103">
        <v>0</v>
      </c>
      <c r="C256" s="3103">
        <v>0</v>
      </c>
      <c r="D256" s="3103">
        <v>0</v>
      </c>
      <c r="E256" s="3103">
        <v>0</v>
      </c>
      <c r="F256" s="3103">
        <v>0</v>
      </c>
      <c r="G256" s="3632">
        <f t="shared" si="3"/>
        <v>0</v>
      </c>
    </row>
    <row r="257" spans="1:8" ht="15" x14ac:dyDescent="0.25">
      <c r="A257" s="2792" t="s">
        <v>1776</v>
      </c>
      <c r="B257" s="2793">
        <v>138417</v>
      </c>
      <c r="C257" s="2793">
        <v>0</v>
      </c>
      <c r="D257" s="2793">
        <v>0</v>
      </c>
      <c r="E257" s="2793">
        <v>0</v>
      </c>
      <c r="F257" s="2793">
        <v>0</v>
      </c>
      <c r="G257" s="3633">
        <f t="shared" si="3"/>
        <v>138417</v>
      </c>
      <c r="H257" s="2219"/>
    </row>
    <row r="258" spans="1:8" ht="15" x14ac:dyDescent="0.25">
      <c r="A258" s="2792" t="s">
        <v>1777</v>
      </c>
      <c r="B258" s="2793">
        <v>8491920</v>
      </c>
      <c r="C258" s="2793">
        <v>9803266</v>
      </c>
      <c r="D258" s="2793">
        <v>6733164</v>
      </c>
      <c r="E258" s="2793">
        <v>3155493</v>
      </c>
      <c r="F258" s="2793">
        <v>16511364</v>
      </c>
      <c r="G258" s="3633">
        <f t="shared" si="3"/>
        <v>44695207</v>
      </c>
      <c r="H258" s="2219"/>
    </row>
    <row r="259" spans="1:8" ht="13.5" thickBot="1" x14ac:dyDescent="0.25">
      <c r="A259" s="3091" t="s">
        <v>1778</v>
      </c>
      <c r="B259" s="3092">
        <v>1953431792</v>
      </c>
      <c r="C259" s="3092">
        <v>0</v>
      </c>
      <c r="D259" s="3092">
        <v>0</v>
      </c>
      <c r="E259" s="3092">
        <v>12166989</v>
      </c>
      <c r="F259" s="3092">
        <v>0</v>
      </c>
      <c r="G259" s="3634">
        <f t="shared" si="3"/>
        <v>1965598781</v>
      </c>
    </row>
    <row r="260" spans="1:8" ht="13.5" thickBot="1" x14ac:dyDescent="0.25">
      <c r="A260" s="3093" t="s">
        <v>1779</v>
      </c>
      <c r="B260" s="3094">
        <v>1962062129</v>
      </c>
      <c r="C260" s="3094">
        <v>9803266</v>
      </c>
      <c r="D260" s="3094">
        <v>6733164</v>
      </c>
      <c r="E260" s="3094">
        <v>15322482</v>
      </c>
      <c r="F260" s="3094">
        <v>16511364</v>
      </c>
      <c r="G260" s="3631">
        <f t="shared" si="3"/>
        <v>2010432405</v>
      </c>
    </row>
    <row r="261" spans="1:8" ht="13.5" thickBot="1" x14ac:dyDescent="0.25">
      <c r="A261" s="3093" t="s">
        <v>1196</v>
      </c>
      <c r="B261" s="3094">
        <v>6966419750</v>
      </c>
      <c r="C261" s="3094">
        <v>3322987</v>
      </c>
      <c r="D261" s="3094">
        <v>6324088</v>
      </c>
      <c r="E261" s="3094">
        <v>21567467</v>
      </c>
      <c r="F261" s="3094">
        <v>1601431</v>
      </c>
      <c r="G261" s="3631">
        <f t="shared" si="3"/>
        <v>6999235723</v>
      </c>
    </row>
  </sheetData>
  <mergeCells count="4">
    <mergeCell ref="F6:G6"/>
    <mergeCell ref="G7:G8"/>
    <mergeCell ref="A3:G3"/>
    <mergeCell ref="A4:G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4" fitToHeight="10" orientation="portrait" r:id="rId1"/>
  <rowBreaks count="2" manualBreakCount="2">
    <brk id="68" max="16383" man="1"/>
    <brk id="9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4"/>
  <sheetViews>
    <sheetView workbookViewId="0">
      <selection sqref="A1:F1"/>
    </sheetView>
  </sheetViews>
  <sheetFormatPr defaultRowHeight="12.75" x14ac:dyDescent="0.2"/>
  <cols>
    <col min="1" max="1" width="44" style="879" bestFit="1" customWidth="1"/>
    <col min="2" max="3" width="14.7109375" style="87" bestFit="1" customWidth="1"/>
    <col min="4" max="4" width="12.5703125" style="87" bestFit="1" customWidth="1"/>
    <col min="5" max="5" width="11.140625" style="87" bestFit="1" customWidth="1"/>
    <col min="6" max="6" width="11.5703125" style="87" bestFit="1" customWidth="1"/>
    <col min="7" max="7" width="8.42578125" style="87" bestFit="1" customWidth="1"/>
    <col min="8" max="8" width="9.85546875" style="87" bestFit="1" customWidth="1"/>
    <col min="9" max="9" width="8.85546875" style="1562"/>
  </cols>
  <sheetData>
    <row r="1" spans="1:8" x14ac:dyDescent="0.2">
      <c r="A1" s="3791" t="s">
        <v>1960</v>
      </c>
      <c r="B1" s="3791"/>
      <c r="C1" s="3791"/>
      <c r="D1" s="3791"/>
      <c r="E1" s="3791"/>
      <c r="F1" s="3791"/>
      <c r="G1" s="2221"/>
      <c r="H1" s="2221"/>
    </row>
    <row r="3" spans="1:8" x14ac:dyDescent="0.2">
      <c r="A3" s="3755" t="s">
        <v>1197</v>
      </c>
      <c r="B3" s="3755"/>
      <c r="C3" s="3755"/>
      <c r="D3" s="3755"/>
      <c r="E3" s="3755"/>
      <c r="F3" s="3755"/>
      <c r="G3" s="3755"/>
      <c r="H3" s="3755"/>
    </row>
    <row r="4" spans="1:8" x14ac:dyDescent="0.2">
      <c r="A4" s="3871" t="s">
        <v>1780</v>
      </c>
      <c r="B4" s="3871"/>
      <c r="C4" s="3871"/>
      <c r="D4" s="3871"/>
      <c r="E4" s="3871"/>
      <c r="F4" s="3871"/>
      <c r="G4" s="3871"/>
      <c r="H4" s="3871"/>
    </row>
    <row r="5" spans="1:8" x14ac:dyDescent="0.2">
      <c r="A5" s="2222"/>
    </row>
    <row r="6" spans="1:8" ht="13.5" thickBot="1" x14ac:dyDescent="0.25">
      <c r="A6" s="2222" t="s">
        <v>1198</v>
      </c>
      <c r="G6" s="3872" t="s">
        <v>269</v>
      </c>
      <c r="H6" s="3872"/>
    </row>
    <row r="7" spans="1:8" ht="64.5" thickBot="1" x14ac:dyDescent="0.25">
      <c r="A7" s="2218" t="s">
        <v>92</v>
      </c>
      <c r="B7" s="2223" t="s">
        <v>1199</v>
      </c>
      <c r="C7" s="2223" t="s">
        <v>1200</v>
      </c>
      <c r="D7" s="2223" t="s">
        <v>1201</v>
      </c>
      <c r="E7" s="2223" t="s">
        <v>1202</v>
      </c>
      <c r="F7" s="2223" t="s">
        <v>1203</v>
      </c>
      <c r="G7" s="2223" t="s">
        <v>1204</v>
      </c>
      <c r="H7" s="2224" t="s">
        <v>96</v>
      </c>
    </row>
    <row r="8" spans="1:8" x14ac:dyDescent="0.2">
      <c r="A8" s="2225"/>
      <c r="B8" s="2226"/>
      <c r="C8" s="2226"/>
      <c r="D8" s="2226"/>
      <c r="E8" s="2226"/>
      <c r="F8" s="2226"/>
      <c r="G8" s="2226"/>
      <c r="H8" s="2227"/>
    </row>
    <row r="9" spans="1:8" x14ac:dyDescent="0.2">
      <c r="A9" s="2228" t="s">
        <v>1205</v>
      </c>
      <c r="B9" s="174"/>
      <c r="C9" s="174"/>
      <c r="D9" s="174">
        <v>11030000</v>
      </c>
      <c r="E9" s="174"/>
      <c r="F9" s="174"/>
      <c r="G9" s="174"/>
      <c r="H9" s="178">
        <f>SUM(B9:D9)</f>
        <v>11030000</v>
      </c>
    </row>
    <row r="10" spans="1:8" x14ac:dyDescent="0.2">
      <c r="A10" s="2228" t="s">
        <v>1206</v>
      </c>
      <c r="B10" s="174"/>
      <c r="C10" s="174"/>
      <c r="D10" s="174">
        <v>3000000</v>
      </c>
      <c r="E10" s="174"/>
      <c r="F10" s="174"/>
      <c r="G10" s="174"/>
      <c r="H10" s="178">
        <f>SUM(B10:D10)</f>
        <v>3000000</v>
      </c>
    </row>
    <row r="11" spans="1:8" x14ac:dyDescent="0.2">
      <c r="A11" s="2228" t="s">
        <v>1207</v>
      </c>
      <c r="B11" s="174"/>
      <c r="C11" s="174"/>
      <c r="D11" s="174">
        <v>20000</v>
      </c>
      <c r="E11" s="174"/>
      <c r="F11" s="174"/>
      <c r="G11" s="174"/>
      <c r="H11" s="178">
        <f>SUM(B11:G11)</f>
        <v>20000</v>
      </c>
    </row>
    <row r="12" spans="1:8" x14ac:dyDescent="0.2">
      <c r="A12" s="2228" t="s">
        <v>1208</v>
      </c>
      <c r="B12" s="174"/>
      <c r="C12" s="174"/>
      <c r="D12" s="174">
        <v>5037864</v>
      </c>
      <c r="E12" s="174"/>
      <c r="F12" s="174"/>
      <c r="G12" s="174"/>
      <c r="H12" s="178">
        <f t="shared" ref="H12:H22" si="0">SUM(B12:G12)</f>
        <v>5037864</v>
      </c>
    </row>
    <row r="13" spans="1:8" x14ac:dyDescent="0.2">
      <c r="A13" s="2228" t="s">
        <v>1209</v>
      </c>
      <c r="B13" s="174"/>
      <c r="C13" s="174"/>
      <c r="D13" s="174">
        <v>7247372</v>
      </c>
      <c r="E13" s="174"/>
      <c r="F13" s="174"/>
      <c r="G13" s="174"/>
      <c r="H13" s="178">
        <f t="shared" si="0"/>
        <v>7247372</v>
      </c>
    </row>
    <row r="14" spans="1:8" x14ac:dyDescent="0.2">
      <c r="A14" s="2228" t="s">
        <v>1210</v>
      </c>
      <c r="B14" s="174"/>
      <c r="C14" s="174"/>
      <c r="D14" s="174">
        <v>8889232</v>
      </c>
      <c r="E14" s="174"/>
      <c r="F14" s="174"/>
      <c r="G14" s="174"/>
      <c r="H14" s="178">
        <f t="shared" si="0"/>
        <v>8889232</v>
      </c>
    </row>
    <row r="15" spans="1:8" x14ac:dyDescent="0.2">
      <c r="A15" s="2228" t="s">
        <v>1211</v>
      </c>
      <c r="B15" s="174"/>
      <c r="C15" s="174"/>
      <c r="D15" s="174">
        <v>8559588</v>
      </c>
      <c r="E15" s="174"/>
      <c r="F15" s="174"/>
      <c r="G15" s="174"/>
      <c r="H15" s="178">
        <f t="shared" si="0"/>
        <v>8559588</v>
      </c>
    </row>
    <row r="16" spans="1:8" x14ac:dyDescent="0.2">
      <c r="A16" s="2228" t="s">
        <v>1212</v>
      </c>
      <c r="B16" s="174"/>
      <c r="C16" s="174"/>
      <c r="D16" s="174">
        <v>11901972</v>
      </c>
      <c r="E16" s="174"/>
      <c r="F16" s="174"/>
      <c r="G16" s="174"/>
      <c r="H16" s="178">
        <f t="shared" si="0"/>
        <v>11901972</v>
      </c>
    </row>
    <row r="17" spans="1:8" x14ac:dyDescent="0.2">
      <c r="A17" s="2228" t="s">
        <v>1213</v>
      </c>
      <c r="B17" s="174"/>
      <c r="C17" s="174"/>
      <c r="D17" s="174">
        <v>2724764</v>
      </c>
      <c r="E17" s="174"/>
      <c r="F17" s="174"/>
      <c r="G17" s="174"/>
      <c r="H17" s="178">
        <f t="shared" si="0"/>
        <v>2724764</v>
      </c>
    </row>
    <row r="18" spans="1:8" x14ac:dyDescent="0.2">
      <c r="A18" s="2228" t="s">
        <v>1214</v>
      </c>
      <c r="B18" s="174"/>
      <c r="C18" s="174"/>
      <c r="D18" s="174">
        <v>280000</v>
      </c>
      <c r="E18" s="174"/>
      <c r="F18" s="174"/>
      <c r="G18" s="174"/>
      <c r="H18" s="178">
        <f t="shared" si="0"/>
        <v>280000</v>
      </c>
    </row>
    <row r="19" spans="1:8" x14ac:dyDescent="0.2">
      <c r="A19" s="2228" t="s">
        <v>1215</v>
      </c>
      <c r="B19" s="174"/>
      <c r="C19" s="174"/>
      <c r="D19" s="174"/>
      <c r="E19" s="174">
        <v>83000</v>
      </c>
      <c r="F19" s="174"/>
      <c r="G19" s="174"/>
      <c r="H19" s="178">
        <f t="shared" si="0"/>
        <v>83000</v>
      </c>
    </row>
    <row r="20" spans="1:8" x14ac:dyDescent="0.2">
      <c r="A20" s="2228" t="s">
        <v>1216</v>
      </c>
      <c r="B20" s="174"/>
      <c r="C20" s="174"/>
      <c r="D20" s="174"/>
      <c r="E20" s="174">
        <v>10000</v>
      </c>
      <c r="F20" s="174"/>
      <c r="G20" s="174"/>
      <c r="H20" s="178">
        <f t="shared" si="0"/>
        <v>10000</v>
      </c>
    </row>
    <row r="21" spans="1:8" ht="25.5" x14ac:dyDescent="0.2">
      <c r="A21" s="2228" t="s">
        <v>1217</v>
      </c>
      <c r="B21" s="174"/>
      <c r="C21" s="174"/>
      <c r="D21" s="174">
        <v>7145000</v>
      </c>
      <c r="E21" s="174"/>
      <c r="F21" s="174"/>
      <c r="G21" s="174"/>
      <c r="H21" s="178">
        <f t="shared" si="0"/>
        <v>7145000</v>
      </c>
    </row>
    <row r="22" spans="1:8" ht="13.5" thickBot="1" x14ac:dyDescent="0.25">
      <c r="A22" s="2229" t="s">
        <v>1218</v>
      </c>
      <c r="B22" s="181"/>
      <c r="C22" s="181"/>
      <c r="D22" s="181"/>
      <c r="E22" s="181">
        <v>790000</v>
      </c>
      <c r="F22" s="181"/>
      <c r="G22" s="181"/>
      <c r="H22" s="178">
        <f t="shared" si="0"/>
        <v>790000</v>
      </c>
    </row>
    <row r="23" spans="1:8" ht="13.5" thickBot="1" x14ac:dyDescent="0.25">
      <c r="A23" s="2230" t="s">
        <v>1219</v>
      </c>
      <c r="B23" s="185">
        <f>SUM(B9:B21)</f>
        <v>0</v>
      </c>
      <c r="C23" s="185">
        <f>SUM(C9:C21)</f>
        <v>0</v>
      </c>
      <c r="D23" s="185">
        <f>SUM(D9:D21)</f>
        <v>65835792</v>
      </c>
      <c r="E23" s="185">
        <f>SUM(E8:E22)</f>
        <v>883000</v>
      </c>
      <c r="F23" s="185">
        <v>0</v>
      </c>
      <c r="G23" s="185">
        <v>0</v>
      </c>
      <c r="H23" s="2231">
        <f>SUM(H8:H22)</f>
        <v>66718792</v>
      </c>
    </row>
    <row r="24" spans="1:8" x14ac:dyDescent="0.2">
      <c r="A24" s="2232"/>
      <c r="B24" s="2233"/>
      <c r="C24" s="2233"/>
      <c r="D24" s="2233"/>
      <c r="E24" s="2233"/>
      <c r="F24" s="2233"/>
      <c r="G24" s="2233"/>
      <c r="H24" s="2234"/>
    </row>
    <row r="25" spans="1:8" x14ac:dyDescent="0.2">
      <c r="A25" s="2228" t="s">
        <v>1220</v>
      </c>
      <c r="B25" s="174"/>
      <c r="C25" s="174"/>
      <c r="D25" s="174"/>
      <c r="E25" s="174"/>
      <c r="F25" s="174">
        <v>9000</v>
      </c>
      <c r="G25" s="174"/>
      <c r="H25" s="178">
        <f>SUM(B25:F25)</f>
        <v>9000</v>
      </c>
    </row>
    <row r="26" spans="1:8" x14ac:dyDescent="0.2">
      <c r="A26" s="2228" t="s">
        <v>1221</v>
      </c>
      <c r="B26" s="174"/>
      <c r="C26" s="174"/>
      <c r="D26" s="174"/>
      <c r="E26" s="174"/>
      <c r="F26" s="174">
        <v>0</v>
      </c>
      <c r="G26" s="174"/>
      <c r="H26" s="178">
        <f>SUM(B26:F26)</f>
        <v>0</v>
      </c>
    </row>
    <row r="27" spans="1:8" ht="13.5" thickBot="1" x14ac:dyDescent="0.25">
      <c r="A27" s="2235" t="s">
        <v>1222</v>
      </c>
      <c r="B27" s="2236"/>
      <c r="C27" s="2236"/>
      <c r="D27" s="2236"/>
      <c r="E27" s="2236"/>
      <c r="F27" s="2236">
        <v>50000000</v>
      </c>
      <c r="G27" s="2236"/>
      <c r="H27" s="2237">
        <f>SUM(B27:G27)</f>
        <v>50000000</v>
      </c>
    </row>
    <row r="28" spans="1:8" ht="13.5" thickBot="1" x14ac:dyDescent="0.25">
      <c r="A28" s="2230" t="s">
        <v>1223</v>
      </c>
      <c r="B28" s="185">
        <f>SUM(B25:B26)</f>
        <v>0</v>
      </c>
      <c r="C28" s="185">
        <f>SUM(C25:C26)</f>
        <v>0</v>
      </c>
      <c r="D28" s="185">
        <f>SUM(D25:D26)</f>
        <v>0</v>
      </c>
      <c r="E28" s="185"/>
      <c r="F28" s="185">
        <f>SUM(F25:F27)</f>
        <v>50009000</v>
      </c>
      <c r="G28" s="185"/>
      <c r="H28" s="2231">
        <f>SUM(H24:H27)</f>
        <v>50009000</v>
      </c>
    </row>
    <row r="29" spans="1:8" ht="13.5" thickBot="1" x14ac:dyDescent="0.25">
      <c r="A29" s="2229"/>
      <c r="B29" s="181"/>
      <c r="C29" s="181"/>
      <c r="D29" s="181"/>
      <c r="E29" s="181"/>
      <c r="F29" s="181"/>
      <c r="G29" s="181"/>
      <c r="H29" s="184"/>
    </row>
    <row r="30" spans="1:8" ht="13.5" thickBot="1" x14ac:dyDescent="0.25">
      <c r="A30" s="2230" t="s">
        <v>1224</v>
      </c>
      <c r="B30" s="2238">
        <f t="shared" ref="B30:H30" si="1">SUM(B23+B28)</f>
        <v>0</v>
      </c>
      <c r="C30" s="2238">
        <f t="shared" si="1"/>
        <v>0</v>
      </c>
      <c r="D30" s="2238">
        <f t="shared" si="1"/>
        <v>65835792</v>
      </c>
      <c r="E30" s="2238">
        <f t="shared" si="1"/>
        <v>883000</v>
      </c>
      <c r="F30" s="2238">
        <f t="shared" si="1"/>
        <v>50009000</v>
      </c>
      <c r="G30" s="2238">
        <f t="shared" si="1"/>
        <v>0</v>
      </c>
      <c r="H30" s="2231">
        <f t="shared" si="1"/>
        <v>116727792</v>
      </c>
    </row>
    <row r="31" spans="1:8" x14ac:dyDescent="0.2">
      <c r="A31" s="2222"/>
      <c r="B31" s="160"/>
      <c r="C31" s="160"/>
      <c r="D31" s="160"/>
      <c r="E31" s="160"/>
      <c r="F31" s="160"/>
      <c r="G31" s="160"/>
      <c r="H31" s="160"/>
    </row>
    <row r="32" spans="1:8" x14ac:dyDescent="0.2">
      <c r="A32" s="2222"/>
      <c r="B32" s="160"/>
      <c r="C32" s="160"/>
      <c r="D32" s="160"/>
      <c r="E32" s="160"/>
      <c r="F32" s="160"/>
      <c r="G32" s="160"/>
      <c r="H32" s="160"/>
    </row>
    <row r="33" spans="1:8" x14ac:dyDescent="0.2">
      <c r="A33" s="2222"/>
      <c r="B33" s="160"/>
      <c r="C33" s="160"/>
      <c r="D33" s="160"/>
      <c r="E33" s="160"/>
      <c r="F33" s="160"/>
      <c r="G33" s="160"/>
      <c r="H33" s="160"/>
    </row>
    <row r="34" spans="1:8" x14ac:dyDescent="0.2">
      <c r="A34" s="2222"/>
      <c r="B34" s="160"/>
      <c r="C34" s="160"/>
      <c r="D34" s="160"/>
      <c r="E34" s="160"/>
      <c r="F34" s="160"/>
      <c r="G34" s="160"/>
      <c r="H34" s="160"/>
    </row>
    <row r="35" spans="1:8" x14ac:dyDescent="0.2">
      <c r="A35" s="2222"/>
      <c r="B35" s="160"/>
      <c r="C35" s="160"/>
      <c r="D35" s="160"/>
      <c r="E35" s="160"/>
      <c r="F35" s="160"/>
      <c r="G35" s="160"/>
      <c r="H35" s="160"/>
    </row>
    <row r="36" spans="1:8" x14ac:dyDescent="0.2">
      <c r="A36" s="2222"/>
      <c r="B36" s="160"/>
      <c r="C36" s="160"/>
      <c r="D36" s="160"/>
      <c r="E36" s="160"/>
      <c r="F36" s="160"/>
      <c r="G36" s="160"/>
      <c r="H36" s="160"/>
    </row>
    <row r="37" spans="1:8" x14ac:dyDescent="0.2">
      <c r="A37" s="2222"/>
      <c r="B37" s="160"/>
      <c r="C37" s="160"/>
      <c r="D37" s="160"/>
      <c r="E37" s="160"/>
      <c r="F37" s="160"/>
      <c r="G37" s="160"/>
      <c r="H37" s="160"/>
    </row>
    <row r="38" spans="1:8" x14ac:dyDescent="0.2">
      <c r="A38" s="2222"/>
      <c r="B38" s="160"/>
      <c r="C38" s="160"/>
      <c r="D38" s="160"/>
      <c r="E38" s="160"/>
      <c r="F38" s="160"/>
      <c r="G38" s="160"/>
      <c r="H38" s="160"/>
    </row>
    <row r="39" spans="1:8" x14ac:dyDescent="0.2">
      <c r="A39" s="2222"/>
      <c r="B39" s="160"/>
      <c r="C39" s="160"/>
      <c r="D39" s="160"/>
      <c r="E39" s="160"/>
      <c r="F39" s="160"/>
      <c r="G39" s="160"/>
      <c r="H39" s="160"/>
    </row>
    <row r="40" spans="1:8" x14ac:dyDescent="0.2">
      <c r="A40" s="2222"/>
      <c r="B40" s="160"/>
      <c r="C40" s="160"/>
      <c r="D40" s="160"/>
      <c r="E40" s="160"/>
      <c r="F40" s="160"/>
      <c r="G40" s="160"/>
      <c r="H40" s="160"/>
    </row>
    <row r="41" spans="1:8" x14ac:dyDescent="0.2">
      <c r="A41" s="2222"/>
      <c r="B41" s="160"/>
      <c r="C41" s="160"/>
      <c r="D41" s="160"/>
      <c r="E41" s="160"/>
      <c r="F41" s="160"/>
      <c r="G41" s="160"/>
      <c r="H41" s="160"/>
    </row>
    <row r="42" spans="1:8" x14ac:dyDescent="0.2">
      <c r="A42" s="2222"/>
      <c r="B42" s="160"/>
      <c r="C42" s="160"/>
      <c r="D42" s="160"/>
      <c r="E42" s="160"/>
      <c r="F42" s="160"/>
      <c r="G42" s="160"/>
      <c r="H42" s="160"/>
    </row>
    <row r="43" spans="1:8" x14ac:dyDescent="0.2">
      <c r="A43" s="2222"/>
      <c r="B43" s="160"/>
      <c r="C43" s="160"/>
      <c r="D43" s="160"/>
      <c r="E43" s="160"/>
      <c r="F43" s="160"/>
      <c r="G43" s="160"/>
      <c r="H43" s="160"/>
    </row>
    <row r="44" spans="1:8" x14ac:dyDescent="0.2">
      <c r="A44" s="2222"/>
      <c r="B44" s="160"/>
      <c r="C44" s="160"/>
      <c r="D44" s="160"/>
      <c r="E44" s="160"/>
      <c r="F44" s="160"/>
      <c r="G44" s="160"/>
      <c r="H44" s="160"/>
    </row>
  </sheetData>
  <mergeCells count="4">
    <mergeCell ref="A1:F1"/>
    <mergeCell ref="A3:H3"/>
    <mergeCell ref="A4:H4"/>
    <mergeCell ref="G6:H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40"/>
  <sheetViews>
    <sheetView topLeftCell="B1" workbookViewId="0">
      <selection activeCell="B1" sqref="B1:E1"/>
    </sheetView>
  </sheetViews>
  <sheetFormatPr defaultRowHeight="12.75" x14ac:dyDescent="0.2"/>
  <cols>
    <col min="1" max="1" width="15" style="1562" customWidth="1"/>
    <col min="2" max="2" width="37.28515625" style="87" customWidth="1"/>
    <col min="3" max="3" width="25.5703125" style="87" customWidth="1"/>
    <col min="4" max="4" width="9.140625" style="1563" customWidth="1"/>
    <col min="5" max="5" width="8.85546875" style="1562"/>
  </cols>
  <sheetData>
    <row r="1" spans="2:5" x14ac:dyDescent="0.2">
      <c r="B1" s="3873" t="s">
        <v>1961</v>
      </c>
      <c r="C1" s="3873"/>
      <c r="D1" s="3873"/>
      <c r="E1" s="3873"/>
    </row>
    <row r="4" spans="2:5" x14ac:dyDescent="0.2">
      <c r="B4" s="3755" t="s">
        <v>146</v>
      </c>
      <c r="C4" s="3755"/>
    </row>
    <row r="5" spans="2:5" x14ac:dyDescent="0.2">
      <c r="B5" s="3755" t="s">
        <v>1919</v>
      </c>
      <c r="C5" s="3755"/>
    </row>
    <row r="6" spans="2:5" x14ac:dyDescent="0.2">
      <c r="B6" s="3755" t="s">
        <v>1792</v>
      </c>
      <c r="C6" s="3755"/>
    </row>
    <row r="8" spans="2:5" ht="13.5" thickBot="1" x14ac:dyDescent="0.25"/>
    <row r="9" spans="2:5" ht="13.5" thickBot="1" x14ac:dyDescent="0.25">
      <c r="B9" s="2189" t="s">
        <v>1225</v>
      </c>
      <c r="C9" s="2239" t="s">
        <v>1226</v>
      </c>
    </row>
    <row r="10" spans="2:5" x14ac:dyDescent="0.2">
      <c r="B10" s="2240" t="s">
        <v>1227</v>
      </c>
      <c r="C10" s="2234">
        <v>390053</v>
      </c>
    </row>
    <row r="11" spans="2:5" x14ac:dyDescent="0.2">
      <c r="B11" s="2241" t="s">
        <v>1228</v>
      </c>
      <c r="C11" s="178">
        <v>899597</v>
      </c>
    </row>
    <row r="12" spans="2:5" x14ac:dyDescent="0.2">
      <c r="B12" s="2241" t="s">
        <v>1229</v>
      </c>
      <c r="C12" s="178">
        <v>30000</v>
      </c>
    </row>
    <row r="13" spans="2:5" x14ac:dyDescent="0.2">
      <c r="B13" s="2241" t="s">
        <v>1230</v>
      </c>
      <c r="C13" s="178">
        <v>56309770</v>
      </c>
    </row>
    <row r="14" spans="2:5" x14ac:dyDescent="0.2">
      <c r="B14" s="2241" t="s">
        <v>1231</v>
      </c>
      <c r="C14" s="178">
        <v>319318</v>
      </c>
    </row>
    <row r="15" spans="2:5" x14ac:dyDescent="0.2">
      <c r="B15" s="2241" t="s">
        <v>1232</v>
      </c>
      <c r="C15" s="178">
        <v>148490</v>
      </c>
    </row>
    <row r="16" spans="2:5" x14ac:dyDescent="0.2">
      <c r="B16" s="2241" t="s">
        <v>1233</v>
      </c>
      <c r="C16" s="178">
        <v>28800</v>
      </c>
    </row>
    <row r="17" spans="2:3" x14ac:dyDescent="0.2">
      <c r="B17" s="2241" t="s">
        <v>1234</v>
      </c>
      <c r="C17" s="178">
        <v>254381</v>
      </c>
    </row>
    <row r="18" spans="2:3" x14ac:dyDescent="0.2">
      <c r="B18" s="2241" t="s">
        <v>1235</v>
      </c>
      <c r="C18" s="178">
        <v>23246</v>
      </c>
    </row>
    <row r="19" spans="2:3" x14ac:dyDescent="0.2">
      <c r="B19" s="2241" t="s">
        <v>1236</v>
      </c>
      <c r="C19" s="178">
        <v>434104</v>
      </c>
    </row>
    <row r="20" spans="2:3" ht="13.5" thickBot="1" x14ac:dyDescent="0.25">
      <c r="B20" s="2241" t="s">
        <v>1237</v>
      </c>
      <c r="C20" s="178">
        <v>242883</v>
      </c>
    </row>
    <row r="21" spans="2:3" ht="13.5" thickBot="1" x14ac:dyDescent="0.25">
      <c r="B21" s="2242" t="s">
        <v>1238</v>
      </c>
      <c r="C21" s="2243">
        <f>SUM(C10:C20)</f>
        <v>59080642</v>
      </c>
    </row>
    <row r="22" spans="2:3" ht="13.5" thickBot="1" x14ac:dyDescent="0.25">
      <c r="B22" s="2244" t="s">
        <v>1239</v>
      </c>
      <c r="C22" s="2245">
        <v>0</v>
      </c>
    </row>
    <row r="23" spans="2:3" ht="13.5" thickBot="1" x14ac:dyDescent="0.25">
      <c r="B23" s="2246" t="s">
        <v>1240</v>
      </c>
      <c r="C23" s="2231">
        <f>SUM(C21+C22)</f>
        <v>59080642</v>
      </c>
    </row>
    <row r="24" spans="2:3" x14ac:dyDescent="0.2">
      <c r="B24" s="160"/>
      <c r="C24" s="2247"/>
    </row>
    <row r="25" spans="2:3" ht="13.5" thickBot="1" x14ac:dyDescent="0.25"/>
    <row r="26" spans="2:3" ht="13.5" thickBot="1" x14ac:dyDescent="0.25">
      <c r="B26" s="2248" t="s">
        <v>1241</v>
      </c>
      <c r="C26" s="2239" t="s">
        <v>1242</v>
      </c>
    </row>
    <row r="27" spans="2:3" x14ac:dyDescent="0.2">
      <c r="B27" s="2249" t="s">
        <v>1227</v>
      </c>
      <c r="C27" s="2234">
        <v>1905532</v>
      </c>
    </row>
    <row r="28" spans="2:3" x14ac:dyDescent="0.2">
      <c r="B28" s="179" t="s">
        <v>1228</v>
      </c>
      <c r="C28" s="178">
        <v>1871087</v>
      </c>
    </row>
    <row r="29" spans="2:3" x14ac:dyDescent="0.2">
      <c r="B29" s="179" t="s">
        <v>1229</v>
      </c>
      <c r="C29" s="178">
        <v>0</v>
      </c>
    </row>
    <row r="30" spans="2:3" x14ac:dyDescent="0.2">
      <c r="B30" s="179" t="s">
        <v>1230</v>
      </c>
      <c r="C30" s="178">
        <v>44566372</v>
      </c>
    </row>
    <row r="31" spans="2:3" x14ac:dyDescent="0.2">
      <c r="B31" s="179" t="s">
        <v>1243</v>
      </c>
      <c r="C31" s="178">
        <v>0</v>
      </c>
    </row>
    <row r="32" spans="2:3" x14ac:dyDescent="0.2">
      <c r="B32" s="179" t="s">
        <v>1232</v>
      </c>
      <c r="C32" s="178">
        <v>201100</v>
      </c>
    </row>
    <row r="33" spans="2:3" x14ac:dyDescent="0.2">
      <c r="B33" s="179" t="s">
        <v>1233</v>
      </c>
      <c r="C33" s="178">
        <v>0</v>
      </c>
    </row>
    <row r="34" spans="2:3" x14ac:dyDescent="0.2">
      <c r="B34" s="179" t="s">
        <v>1234</v>
      </c>
      <c r="C34" s="178">
        <v>7807971</v>
      </c>
    </row>
    <row r="35" spans="2:3" x14ac:dyDescent="0.2">
      <c r="B35" s="179" t="s">
        <v>1235</v>
      </c>
      <c r="C35" s="178">
        <v>10000</v>
      </c>
    </row>
    <row r="36" spans="2:3" x14ac:dyDescent="0.2">
      <c r="B36" s="179" t="s">
        <v>1236</v>
      </c>
      <c r="C36" s="178">
        <v>285000</v>
      </c>
    </row>
    <row r="37" spans="2:3" ht="13.5" thickBot="1" x14ac:dyDescent="0.25">
      <c r="B37" s="179" t="s">
        <v>1237</v>
      </c>
      <c r="C37" s="178">
        <v>10466227</v>
      </c>
    </row>
    <row r="38" spans="2:3" ht="13.5" thickBot="1" x14ac:dyDescent="0.25">
      <c r="B38" s="169" t="s">
        <v>1244</v>
      </c>
      <c r="C38" s="2231">
        <f>SUM(C27:C37)</f>
        <v>67113289</v>
      </c>
    </row>
    <row r="39" spans="2:3" ht="13.5" thickBot="1" x14ac:dyDescent="0.25">
      <c r="B39" s="180" t="s">
        <v>1245</v>
      </c>
      <c r="C39" s="184">
        <v>-42893110</v>
      </c>
    </row>
    <row r="40" spans="2:3" ht="13.5" thickBot="1" x14ac:dyDescent="0.25">
      <c r="B40" s="169" t="s">
        <v>1246</v>
      </c>
      <c r="C40" s="2231">
        <f>SUM(C38:C39)</f>
        <v>24220179</v>
      </c>
    </row>
  </sheetData>
  <mergeCells count="4">
    <mergeCell ref="B1:E1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27"/>
  <sheetViews>
    <sheetView workbookViewId="0">
      <selection activeCell="A4" sqref="A4:H4"/>
    </sheetView>
  </sheetViews>
  <sheetFormatPr defaultRowHeight="12.75" x14ac:dyDescent="0.2"/>
  <cols>
    <col min="1" max="1" width="7.7109375" style="2775" bestFit="1" customWidth="1"/>
    <col min="2" max="2" width="47.42578125" style="2755" customWidth="1"/>
    <col min="3" max="3" width="12.7109375" style="2755" bestFit="1" customWidth="1"/>
    <col min="4" max="4" width="9.140625" style="2755" bestFit="1" customWidth="1"/>
    <col min="5" max="5" width="9.7109375" style="2755" bestFit="1" customWidth="1"/>
    <col min="6" max="6" width="10.140625" style="2755" bestFit="1" customWidth="1"/>
    <col min="7" max="7" width="9.7109375" style="2755" bestFit="1" customWidth="1"/>
    <col min="8" max="8" width="11.28515625" style="2394" bestFit="1" customWidth="1"/>
    <col min="9" max="9" width="8.85546875" style="2394"/>
  </cols>
  <sheetData>
    <row r="1" spans="1:8" x14ac:dyDescent="0.2">
      <c r="A1" s="3663" t="s">
        <v>1962</v>
      </c>
      <c r="B1" s="3663"/>
      <c r="C1" s="3663"/>
      <c r="D1" s="3663"/>
      <c r="E1" s="3663"/>
      <c r="F1" s="3663"/>
    </row>
    <row r="2" spans="1:8" x14ac:dyDescent="0.2">
      <c r="C2" s="2776"/>
    </row>
    <row r="3" spans="1:8" x14ac:dyDescent="0.2">
      <c r="A3" s="3870" t="s">
        <v>1247</v>
      </c>
      <c r="B3" s="3870"/>
      <c r="C3" s="3870"/>
      <c r="D3" s="3870"/>
      <c r="E3" s="3870"/>
      <c r="F3" s="3870"/>
      <c r="G3" s="3870"/>
      <c r="H3" s="3870"/>
    </row>
    <row r="4" spans="1:8" x14ac:dyDescent="0.2">
      <c r="A4" s="3870" t="s">
        <v>1932</v>
      </c>
      <c r="B4" s="3870"/>
      <c r="C4" s="3870"/>
      <c r="D4" s="3870"/>
      <c r="E4" s="3870"/>
      <c r="F4" s="3870"/>
      <c r="G4" s="3870"/>
      <c r="H4" s="3870"/>
    </row>
    <row r="5" spans="1:8" x14ac:dyDescent="0.2">
      <c r="A5" s="3870" t="s">
        <v>1780</v>
      </c>
      <c r="B5" s="3870"/>
      <c r="C5" s="3870"/>
      <c r="D5" s="3870"/>
      <c r="E5" s="3870"/>
      <c r="F5" s="3870"/>
      <c r="G5" s="3870"/>
      <c r="H5" s="3870"/>
    </row>
    <row r="6" spans="1:8" x14ac:dyDescent="0.2">
      <c r="B6" s="2776"/>
    </row>
    <row r="7" spans="1:8" ht="13.5" thickBot="1" x14ac:dyDescent="0.25">
      <c r="A7" s="2777"/>
      <c r="B7" s="2775"/>
      <c r="C7" s="2776"/>
      <c r="F7" s="2681"/>
      <c r="G7" s="3874" t="s">
        <v>269</v>
      </c>
      <c r="H7" s="3874"/>
    </row>
    <row r="8" spans="1:8" ht="13.5" thickBot="1" x14ac:dyDescent="0.25">
      <c r="A8" s="3701" t="s">
        <v>976</v>
      </c>
      <c r="B8" s="2742" t="s">
        <v>1249</v>
      </c>
      <c r="C8" s="2778" t="s">
        <v>977</v>
      </c>
      <c r="D8" s="2778" t="s">
        <v>232</v>
      </c>
      <c r="E8" s="2778" t="s">
        <v>130</v>
      </c>
      <c r="F8" s="2778" t="s">
        <v>153</v>
      </c>
      <c r="G8" s="2771" t="s">
        <v>98</v>
      </c>
      <c r="H8" s="2779" t="s">
        <v>96</v>
      </c>
    </row>
    <row r="9" spans="1:8" ht="38.25" x14ac:dyDescent="0.2">
      <c r="A9" s="3702" t="s">
        <v>1008</v>
      </c>
      <c r="B9" s="3107" t="s">
        <v>1781</v>
      </c>
      <c r="C9" s="3108">
        <v>0</v>
      </c>
      <c r="D9" s="3108">
        <v>0</v>
      </c>
      <c r="E9" s="3108">
        <v>0</v>
      </c>
      <c r="F9" s="3108">
        <v>0</v>
      </c>
      <c r="G9" s="3109">
        <v>0</v>
      </c>
      <c r="H9" s="2781">
        <f t="shared" ref="H9:H72" si="0">SUM(C9:G9)</f>
        <v>0</v>
      </c>
    </row>
    <row r="10" spans="1:8" ht="38.25" x14ac:dyDescent="0.2">
      <c r="A10" s="3703" t="s">
        <v>1009</v>
      </c>
      <c r="B10" s="3110" t="s">
        <v>1590</v>
      </c>
      <c r="C10" s="2793">
        <v>0</v>
      </c>
      <c r="D10" s="2793">
        <v>0</v>
      </c>
      <c r="E10" s="2793">
        <v>0</v>
      </c>
      <c r="F10" s="2793">
        <v>0</v>
      </c>
      <c r="G10" s="3111">
        <v>0</v>
      </c>
      <c r="H10" s="2781">
        <f t="shared" si="0"/>
        <v>0</v>
      </c>
    </row>
    <row r="11" spans="1:8" ht="38.25" x14ac:dyDescent="0.2">
      <c r="A11" s="3703" t="s">
        <v>1010</v>
      </c>
      <c r="B11" s="3110" t="s">
        <v>1591</v>
      </c>
      <c r="C11" s="2793">
        <v>0</v>
      </c>
      <c r="D11" s="2793">
        <v>0</v>
      </c>
      <c r="E11" s="2793">
        <v>0</v>
      </c>
      <c r="F11" s="2793">
        <v>0</v>
      </c>
      <c r="G11" s="3111">
        <v>0</v>
      </c>
      <c r="H11" s="2781">
        <f t="shared" si="0"/>
        <v>0</v>
      </c>
    </row>
    <row r="12" spans="1:8" ht="38.25" x14ac:dyDescent="0.2">
      <c r="A12" s="3703" t="s">
        <v>1011</v>
      </c>
      <c r="B12" s="3110" t="s">
        <v>1592</v>
      </c>
      <c r="C12" s="2793">
        <v>0</v>
      </c>
      <c r="D12" s="2793">
        <v>0</v>
      </c>
      <c r="E12" s="2793">
        <v>0</v>
      </c>
      <c r="F12" s="2793">
        <v>0</v>
      </c>
      <c r="G12" s="3111">
        <v>0</v>
      </c>
      <c r="H12" s="2781">
        <f t="shared" si="0"/>
        <v>0</v>
      </c>
    </row>
    <row r="13" spans="1:8" ht="25.5" x14ac:dyDescent="0.2">
      <c r="A13" s="3703" t="s">
        <v>1012</v>
      </c>
      <c r="B13" s="3110" t="s">
        <v>1593</v>
      </c>
      <c r="C13" s="2793">
        <v>24220179</v>
      </c>
      <c r="D13" s="2793">
        <v>0</v>
      </c>
      <c r="E13" s="2793">
        <v>0</v>
      </c>
      <c r="F13" s="2793">
        <v>0</v>
      </c>
      <c r="G13" s="3111">
        <v>0</v>
      </c>
      <c r="H13" s="2781">
        <f t="shared" si="0"/>
        <v>24220179</v>
      </c>
    </row>
    <row r="14" spans="1:8" ht="25.5" x14ac:dyDescent="0.2">
      <c r="A14" s="3703" t="s">
        <v>1013</v>
      </c>
      <c r="B14" s="3110" t="s">
        <v>1594</v>
      </c>
      <c r="C14" s="2793">
        <v>0</v>
      </c>
      <c r="D14" s="2793">
        <v>0</v>
      </c>
      <c r="E14" s="2793">
        <v>0</v>
      </c>
      <c r="F14" s="2793">
        <v>0</v>
      </c>
      <c r="G14" s="3111">
        <v>0</v>
      </c>
      <c r="H14" s="2781">
        <f t="shared" si="0"/>
        <v>0</v>
      </c>
    </row>
    <row r="15" spans="1:8" ht="25.5" x14ac:dyDescent="0.2">
      <c r="A15" s="3703" t="s">
        <v>1014</v>
      </c>
      <c r="B15" s="3110" t="s">
        <v>1595</v>
      </c>
      <c r="C15" s="2793">
        <v>0</v>
      </c>
      <c r="D15" s="2793">
        <v>0</v>
      </c>
      <c r="E15" s="2793">
        <v>0</v>
      </c>
      <c r="F15" s="2793">
        <v>0</v>
      </c>
      <c r="G15" s="3111">
        <v>0</v>
      </c>
      <c r="H15" s="2781">
        <f t="shared" si="0"/>
        <v>0</v>
      </c>
    </row>
    <row r="16" spans="1:8" ht="25.5" x14ac:dyDescent="0.2">
      <c r="A16" s="3703" t="s">
        <v>1015</v>
      </c>
      <c r="B16" s="3110" t="s">
        <v>1596</v>
      </c>
      <c r="C16" s="2793">
        <v>0</v>
      </c>
      <c r="D16" s="2793">
        <v>0</v>
      </c>
      <c r="E16" s="2793">
        <v>0</v>
      </c>
      <c r="F16" s="2793">
        <v>0</v>
      </c>
      <c r="G16" s="3111">
        <v>0</v>
      </c>
      <c r="H16" s="2781">
        <f t="shared" si="0"/>
        <v>0</v>
      </c>
    </row>
    <row r="17" spans="1:8" ht="25.5" x14ac:dyDescent="0.2">
      <c r="A17" s="3703" t="s">
        <v>1016</v>
      </c>
      <c r="B17" s="3110" t="s">
        <v>1597</v>
      </c>
      <c r="C17" s="2793">
        <v>1462053</v>
      </c>
      <c r="D17" s="2793">
        <v>0</v>
      </c>
      <c r="E17" s="2793">
        <v>0</v>
      </c>
      <c r="F17" s="2793">
        <v>0</v>
      </c>
      <c r="G17" s="3111">
        <v>0</v>
      </c>
      <c r="H17" s="2781">
        <f t="shared" si="0"/>
        <v>1462053</v>
      </c>
    </row>
    <row r="18" spans="1:8" ht="25.5" x14ac:dyDescent="0.2">
      <c r="A18" s="3703" t="s">
        <v>1017</v>
      </c>
      <c r="B18" s="3110" t="s">
        <v>1598</v>
      </c>
      <c r="C18" s="2793">
        <v>11022245</v>
      </c>
      <c r="D18" s="2793">
        <v>0</v>
      </c>
      <c r="E18" s="2793">
        <v>0</v>
      </c>
      <c r="F18" s="2793">
        <v>0</v>
      </c>
      <c r="G18" s="3111">
        <v>0</v>
      </c>
      <c r="H18" s="2781">
        <f t="shared" si="0"/>
        <v>11022245</v>
      </c>
    </row>
    <row r="19" spans="1:8" ht="25.5" x14ac:dyDescent="0.2">
      <c r="A19" s="3703" t="s">
        <v>1018</v>
      </c>
      <c r="B19" s="3110" t="s">
        <v>1599</v>
      </c>
      <c r="C19" s="2793">
        <v>11735881</v>
      </c>
      <c r="D19" s="2793">
        <v>0</v>
      </c>
      <c r="E19" s="2793">
        <v>0</v>
      </c>
      <c r="F19" s="2793">
        <v>0</v>
      </c>
      <c r="G19" s="3111">
        <v>0</v>
      </c>
      <c r="H19" s="2781">
        <f t="shared" si="0"/>
        <v>11735881</v>
      </c>
    </row>
    <row r="20" spans="1:8" ht="25.5" x14ac:dyDescent="0.2">
      <c r="A20" s="3703" t="s">
        <v>1019</v>
      </c>
      <c r="B20" s="3110" t="s">
        <v>1600</v>
      </c>
      <c r="C20" s="2793">
        <v>24559031</v>
      </c>
      <c r="D20" s="2793">
        <v>129262</v>
      </c>
      <c r="E20" s="2793">
        <v>1725</v>
      </c>
      <c r="F20" s="2793">
        <v>90099</v>
      </c>
      <c r="G20" s="3111">
        <v>0</v>
      </c>
      <c r="H20" s="2781">
        <f t="shared" si="0"/>
        <v>24780117</v>
      </c>
    </row>
    <row r="21" spans="1:8" ht="38.25" x14ac:dyDescent="0.2">
      <c r="A21" s="3703" t="s">
        <v>1020</v>
      </c>
      <c r="B21" s="3110" t="s">
        <v>1601</v>
      </c>
      <c r="C21" s="2793">
        <v>254927</v>
      </c>
      <c r="D21" s="2793">
        <v>101780</v>
      </c>
      <c r="E21" s="2793">
        <v>0</v>
      </c>
      <c r="F21" s="2793">
        <v>54409</v>
      </c>
      <c r="G21" s="3111">
        <v>0</v>
      </c>
      <c r="H21" s="2781">
        <f t="shared" si="0"/>
        <v>411116</v>
      </c>
    </row>
    <row r="22" spans="1:8" ht="25.5" x14ac:dyDescent="0.2">
      <c r="A22" s="3703" t="s">
        <v>1021</v>
      </c>
      <c r="B22" s="3110" t="s">
        <v>1602</v>
      </c>
      <c r="C22" s="2793">
        <v>0</v>
      </c>
      <c r="D22" s="2793">
        <v>0</v>
      </c>
      <c r="E22" s="2793">
        <v>0</v>
      </c>
      <c r="F22" s="2793">
        <v>0</v>
      </c>
      <c r="G22" s="3111">
        <v>0</v>
      </c>
      <c r="H22" s="2781">
        <f t="shared" si="0"/>
        <v>0</v>
      </c>
    </row>
    <row r="23" spans="1:8" ht="25.5" x14ac:dyDescent="0.2">
      <c r="A23" s="3703" t="s">
        <v>1022</v>
      </c>
      <c r="B23" s="3110" t="s">
        <v>1603</v>
      </c>
      <c r="C23" s="2793">
        <v>0</v>
      </c>
      <c r="D23" s="2793">
        <v>0</v>
      </c>
      <c r="E23" s="2793">
        <v>1725</v>
      </c>
      <c r="F23" s="2793">
        <v>0</v>
      </c>
      <c r="G23" s="3111">
        <v>0</v>
      </c>
      <c r="H23" s="2781">
        <f t="shared" si="0"/>
        <v>1725</v>
      </c>
    </row>
    <row r="24" spans="1:8" ht="25.5" x14ac:dyDescent="0.2">
      <c r="A24" s="3703" t="s">
        <v>1023</v>
      </c>
      <c r="B24" s="3110" t="s">
        <v>1604</v>
      </c>
      <c r="C24" s="2793">
        <v>68830</v>
      </c>
      <c r="D24" s="2793">
        <v>27482</v>
      </c>
      <c r="E24" s="2793">
        <v>0</v>
      </c>
      <c r="F24" s="2793">
        <v>14690</v>
      </c>
      <c r="G24" s="3111">
        <v>0</v>
      </c>
      <c r="H24" s="2781">
        <f t="shared" si="0"/>
        <v>111002</v>
      </c>
    </row>
    <row r="25" spans="1:8" ht="25.5" x14ac:dyDescent="0.2">
      <c r="A25" s="3703" t="s">
        <v>1024</v>
      </c>
      <c r="B25" s="3110" t="s">
        <v>1605</v>
      </c>
      <c r="C25" s="2793">
        <v>4390000</v>
      </c>
      <c r="D25" s="2793">
        <v>0</v>
      </c>
      <c r="E25" s="2793">
        <v>0</v>
      </c>
      <c r="F25" s="2793">
        <v>20000</v>
      </c>
      <c r="G25" s="3111">
        <v>0</v>
      </c>
      <c r="H25" s="2781">
        <f t="shared" si="0"/>
        <v>4410000</v>
      </c>
    </row>
    <row r="26" spans="1:8" ht="25.5" x14ac:dyDescent="0.2">
      <c r="A26" s="3704" t="s">
        <v>1025</v>
      </c>
      <c r="B26" s="3110" t="s">
        <v>1606</v>
      </c>
      <c r="C26" s="2793">
        <v>0</v>
      </c>
      <c r="D26" s="2793">
        <v>0</v>
      </c>
      <c r="E26" s="2793">
        <v>0</v>
      </c>
      <c r="F26" s="2793">
        <v>0</v>
      </c>
      <c r="G26" s="3111">
        <v>0</v>
      </c>
      <c r="H26" s="2781">
        <f t="shared" si="0"/>
        <v>0</v>
      </c>
    </row>
    <row r="27" spans="1:8" ht="25.5" x14ac:dyDescent="0.2">
      <c r="A27" s="3703" t="s">
        <v>1026</v>
      </c>
      <c r="B27" s="3110" t="s">
        <v>1607</v>
      </c>
      <c r="C27" s="2793">
        <v>0</v>
      </c>
      <c r="D27" s="2793">
        <v>0</v>
      </c>
      <c r="E27" s="2793">
        <v>0</v>
      </c>
      <c r="F27" s="2793">
        <v>0</v>
      </c>
      <c r="G27" s="3111">
        <v>0</v>
      </c>
      <c r="H27" s="2781">
        <f t="shared" si="0"/>
        <v>0</v>
      </c>
    </row>
    <row r="28" spans="1:8" ht="25.5" x14ac:dyDescent="0.2">
      <c r="A28" s="3703" t="s">
        <v>1027</v>
      </c>
      <c r="B28" s="3110" t="s">
        <v>1608</v>
      </c>
      <c r="C28" s="2793">
        <v>0</v>
      </c>
      <c r="D28" s="2793">
        <v>0</v>
      </c>
      <c r="E28" s="2793">
        <v>0</v>
      </c>
      <c r="F28" s="2793">
        <v>0</v>
      </c>
      <c r="G28" s="3111">
        <v>0</v>
      </c>
      <c r="H28" s="2781">
        <f t="shared" si="0"/>
        <v>0</v>
      </c>
    </row>
    <row r="29" spans="1:8" ht="25.5" x14ac:dyDescent="0.2">
      <c r="A29" s="3703" t="s">
        <v>1028</v>
      </c>
      <c r="B29" s="3110" t="s">
        <v>1609</v>
      </c>
      <c r="C29" s="2793">
        <v>19845274</v>
      </c>
      <c r="D29" s="2793">
        <v>0</v>
      </c>
      <c r="E29" s="2793">
        <v>0</v>
      </c>
      <c r="F29" s="2793">
        <v>1000</v>
      </c>
      <c r="G29" s="3111">
        <v>0</v>
      </c>
      <c r="H29" s="2781">
        <f t="shared" si="0"/>
        <v>19846274</v>
      </c>
    </row>
    <row r="30" spans="1:8" ht="25.5" x14ac:dyDescent="0.2">
      <c r="A30" s="3703" t="s">
        <v>1029</v>
      </c>
      <c r="B30" s="3110" t="s">
        <v>1610</v>
      </c>
      <c r="C30" s="2793">
        <v>0</v>
      </c>
      <c r="D30" s="2793">
        <v>0</v>
      </c>
      <c r="E30" s="2793">
        <v>0</v>
      </c>
      <c r="F30" s="2793">
        <v>0</v>
      </c>
      <c r="G30" s="3111">
        <v>0</v>
      </c>
      <c r="H30" s="2781">
        <f t="shared" si="0"/>
        <v>0</v>
      </c>
    </row>
    <row r="31" spans="1:8" ht="25.5" x14ac:dyDescent="0.2">
      <c r="A31" s="3703" t="s">
        <v>1030</v>
      </c>
      <c r="B31" s="3110" t="s">
        <v>1611</v>
      </c>
      <c r="C31" s="2793">
        <v>0</v>
      </c>
      <c r="D31" s="2793">
        <v>0</v>
      </c>
      <c r="E31" s="2793">
        <v>0</v>
      </c>
      <c r="F31" s="2793">
        <v>0</v>
      </c>
      <c r="G31" s="3111">
        <v>0</v>
      </c>
      <c r="H31" s="2781">
        <f t="shared" si="0"/>
        <v>0</v>
      </c>
    </row>
    <row r="32" spans="1:8" ht="25.5" x14ac:dyDescent="0.2">
      <c r="A32" s="3703" t="s">
        <v>1031</v>
      </c>
      <c r="B32" s="3110" t="s">
        <v>1612</v>
      </c>
      <c r="C32" s="2793">
        <v>0</v>
      </c>
      <c r="D32" s="2793">
        <v>0</v>
      </c>
      <c r="E32" s="2793">
        <v>0</v>
      </c>
      <c r="F32" s="2793">
        <v>0</v>
      </c>
      <c r="G32" s="3111">
        <v>0</v>
      </c>
      <c r="H32" s="2781">
        <f t="shared" si="0"/>
        <v>0</v>
      </c>
    </row>
    <row r="33" spans="1:8" ht="25.5" x14ac:dyDescent="0.2">
      <c r="A33" s="3703" t="s">
        <v>1032</v>
      </c>
      <c r="B33" s="3110" t="s">
        <v>1613</v>
      </c>
      <c r="C33" s="2793">
        <v>0</v>
      </c>
      <c r="D33" s="2793">
        <v>0</v>
      </c>
      <c r="E33" s="2793">
        <v>0</v>
      </c>
      <c r="F33" s="2793">
        <v>0</v>
      </c>
      <c r="G33" s="3111">
        <v>0</v>
      </c>
      <c r="H33" s="2781">
        <f t="shared" si="0"/>
        <v>0</v>
      </c>
    </row>
    <row r="34" spans="1:8" ht="25.5" x14ac:dyDescent="0.2">
      <c r="A34" s="3703" t="s">
        <v>1033</v>
      </c>
      <c r="B34" s="3110" t="s">
        <v>1614</v>
      </c>
      <c r="C34" s="2793">
        <v>0</v>
      </c>
      <c r="D34" s="2793">
        <v>0</v>
      </c>
      <c r="E34" s="2793">
        <v>0</v>
      </c>
      <c r="F34" s="2793">
        <v>0</v>
      </c>
      <c r="G34" s="3111">
        <v>0</v>
      </c>
      <c r="H34" s="2781">
        <f t="shared" si="0"/>
        <v>0</v>
      </c>
    </row>
    <row r="35" spans="1:8" ht="25.5" x14ac:dyDescent="0.2">
      <c r="A35" s="3703" t="s">
        <v>1034</v>
      </c>
      <c r="B35" s="3110" t="s">
        <v>1615</v>
      </c>
      <c r="C35" s="2793">
        <v>0</v>
      </c>
      <c r="D35" s="2793">
        <v>0</v>
      </c>
      <c r="E35" s="2793">
        <v>0</v>
      </c>
      <c r="F35" s="2793">
        <v>0</v>
      </c>
      <c r="G35" s="3111">
        <v>0</v>
      </c>
      <c r="H35" s="2781">
        <f t="shared" si="0"/>
        <v>0</v>
      </c>
    </row>
    <row r="36" spans="1:8" ht="25.5" x14ac:dyDescent="0.2">
      <c r="A36" s="3703" t="s">
        <v>1035</v>
      </c>
      <c r="B36" s="3110" t="s">
        <v>1616</v>
      </c>
      <c r="C36" s="2793">
        <v>0</v>
      </c>
      <c r="D36" s="2793">
        <v>0</v>
      </c>
      <c r="E36" s="2793">
        <v>0</v>
      </c>
      <c r="F36" s="2793">
        <v>0</v>
      </c>
      <c r="G36" s="3111">
        <v>0</v>
      </c>
      <c r="H36" s="2781">
        <f t="shared" si="0"/>
        <v>0</v>
      </c>
    </row>
    <row r="37" spans="1:8" ht="38.25" x14ac:dyDescent="0.2">
      <c r="A37" s="3703" t="s">
        <v>1036</v>
      </c>
      <c r="B37" s="3110" t="s">
        <v>1617</v>
      </c>
      <c r="C37" s="2793">
        <v>0</v>
      </c>
      <c r="D37" s="2793">
        <v>0</v>
      </c>
      <c r="E37" s="2793">
        <v>0</v>
      </c>
      <c r="F37" s="2793">
        <v>0</v>
      </c>
      <c r="G37" s="3111">
        <v>0</v>
      </c>
      <c r="H37" s="2781">
        <f t="shared" si="0"/>
        <v>0</v>
      </c>
    </row>
    <row r="38" spans="1:8" ht="51" x14ac:dyDescent="0.2">
      <c r="A38" s="3703" t="s">
        <v>1037</v>
      </c>
      <c r="B38" s="3110" t="s">
        <v>1618</v>
      </c>
      <c r="C38" s="2793">
        <v>0</v>
      </c>
      <c r="D38" s="2793">
        <v>0</v>
      </c>
      <c r="E38" s="2793">
        <v>0</v>
      </c>
      <c r="F38" s="2793">
        <v>0</v>
      </c>
      <c r="G38" s="3111">
        <v>0</v>
      </c>
      <c r="H38" s="2781">
        <f t="shared" si="0"/>
        <v>0</v>
      </c>
    </row>
    <row r="39" spans="1:8" ht="38.25" x14ac:dyDescent="0.2">
      <c r="A39" s="3703" t="s">
        <v>1038</v>
      </c>
      <c r="B39" s="3110" t="s">
        <v>1619</v>
      </c>
      <c r="C39" s="2793">
        <v>0</v>
      </c>
      <c r="D39" s="2793">
        <v>0</v>
      </c>
      <c r="E39" s="2793">
        <v>0</v>
      </c>
      <c r="F39" s="2793">
        <v>0</v>
      </c>
      <c r="G39" s="3111">
        <v>0</v>
      </c>
      <c r="H39" s="2781">
        <f t="shared" si="0"/>
        <v>0</v>
      </c>
    </row>
    <row r="40" spans="1:8" ht="25.5" x14ac:dyDescent="0.2">
      <c r="A40" s="3703" t="s">
        <v>1039</v>
      </c>
      <c r="B40" s="3110" t="s">
        <v>1620</v>
      </c>
      <c r="C40" s="2793">
        <v>2789239</v>
      </c>
      <c r="D40" s="2793">
        <v>0</v>
      </c>
      <c r="E40" s="2793">
        <v>0</v>
      </c>
      <c r="F40" s="2793">
        <v>0</v>
      </c>
      <c r="G40" s="3111">
        <v>0</v>
      </c>
      <c r="H40" s="2781">
        <f t="shared" si="0"/>
        <v>2789239</v>
      </c>
    </row>
    <row r="41" spans="1:8" ht="38.25" x14ac:dyDescent="0.2">
      <c r="A41" s="3703" t="s">
        <v>1040</v>
      </c>
      <c r="B41" s="3110" t="s">
        <v>1621</v>
      </c>
      <c r="C41" s="2793">
        <v>0</v>
      </c>
      <c r="D41" s="2793">
        <v>0</v>
      </c>
      <c r="E41" s="2793">
        <v>0</v>
      </c>
      <c r="F41" s="2793">
        <v>0</v>
      </c>
      <c r="G41" s="3111">
        <v>0</v>
      </c>
      <c r="H41" s="2781">
        <f t="shared" si="0"/>
        <v>0</v>
      </c>
    </row>
    <row r="42" spans="1:8" ht="51" x14ac:dyDescent="0.2">
      <c r="A42" s="3703" t="s">
        <v>1041</v>
      </c>
      <c r="B42" s="3110" t="s">
        <v>1622</v>
      </c>
      <c r="C42" s="2793">
        <v>0</v>
      </c>
      <c r="D42" s="2793">
        <v>0</v>
      </c>
      <c r="E42" s="2793">
        <v>0</v>
      </c>
      <c r="F42" s="2793">
        <v>0</v>
      </c>
      <c r="G42" s="3111">
        <v>0</v>
      </c>
      <c r="H42" s="2781">
        <f t="shared" si="0"/>
        <v>0</v>
      </c>
    </row>
    <row r="43" spans="1:8" ht="38.25" x14ac:dyDescent="0.2">
      <c r="A43" s="3703" t="s">
        <v>1042</v>
      </c>
      <c r="B43" s="3110" t="s">
        <v>1623</v>
      </c>
      <c r="C43" s="2793">
        <v>2789239</v>
      </c>
      <c r="D43" s="2793">
        <v>0</v>
      </c>
      <c r="E43" s="2793">
        <v>0</v>
      </c>
      <c r="F43" s="2793">
        <v>0</v>
      </c>
      <c r="G43" s="3111">
        <v>0</v>
      </c>
      <c r="H43" s="2781">
        <f t="shared" si="0"/>
        <v>2789239</v>
      </c>
    </row>
    <row r="44" spans="1:8" ht="25.5" x14ac:dyDescent="0.2">
      <c r="A44" s="3703" t="s">
        <v>1043</v>
      </c>
      <c r="B44" s="3110" t="s">
        <v>1624</v>
      </c>
      <c r="C44" s="2793">
        <v>0</v>
      </c>
      <c r="D44" s="2793">
        <v>0</v>
      </c>
      <c r="E44" s="2793">
        <v>0</v>
      </c>
      <c r="F44" s="2793">
        <v>0</v>
      </c>
      <c r="G44" s="3111">
        <v>0</v>
      </c>
      <c r="H44" s="2781">
        <f t="shared" si="0"/>
        <v>0</v>
      </c>
    </row>
    <row r="45" spans="1:8" ht="38.25" x14ac:dyDescent="0.2">
      <c r="A45" s="3703" t="s">
        <v>1044</v>
      </c>
      <c r="B45" s="3110" t="s">
        <v>1625</v>
      </c>
      <c r="C45" s="2793">
        <v>0</v>
      </c>
      <c r="D45" s="2793">
        <v>0</v>
      </c>
      <c r="E45" s="2793">
        <v>0</v>
      </c>
      <c r="F45" s="2793">
        <v>0</v>
      </c>
      <c r="G45" s="3111">
        <v>0</v>
      </c>
      <c r="H45" s="2781">
        <f t="shared" si="0"/>
        <v>0</v>
      </c>
    </row>
    <row r="46" spans="1:8" ht="38.25" x14ac:dyDescent="0.2">
      <c r="A46" s="3703" t="s">
        <v>1045</v>
      </c>
      <c r="B46" s="3110" t="s">
        <v>1626</v>
      </c>
      <c r="C46" s="2793">
        <v>0</v>
      </c>
      <c r="D46" s="2793">
        <v>0</v>
      </c>
      <c r="E46" s="2793">
        <v>0</v>
      </c>
      <c r="F46" s="2793">
        <v>0</v>
      </c>
      <c r="G46" s="3111">
        <v>0</v>
      </c>
      <c r="H46" s="2781">
        <f t="shared" si="0"/>
        <v>0</v>
      </c>
    </row>
    <row r="47" spans="1:8" ht="25.5" x14ac:dyDescent="0.2">
      <c r="A47" s="3703" t="s">
        <v>1046</v>
      </c>
      <c r="B47" s="3110" t="s">
        <v>1627</v>
      </c>
      <c r="C47" s="2793">
        <v>0</v>
      </c>
      <c r="D47" s="2793">
        <v>0</v>
      </c>
      <c r="E47" s="2793">
        <v>0</v>
      </c>
      <c r="F47" s="2793">
        <v>0</v>
      </c>
      <c r="G47" s="3111">
        <v>0</v>
      </c>
      <c r="H47" s="2781">
        <f t="shared" si="0"/>
        <v>0</v>
      </c>
    </row>
    <row r="48" spans="1:8" ht="25.5" x14ac:dyDescent="0.2">
      <c r="A48" s="3703" t="s">
        <v>1047</v>
      </c>
      <c r="B48" s="3110" t="s">
        <v>1628</v>
      </c>
      <c r="C48" s="2793">
        <v>0</v>
      </c>
      <c r="D48" s="2793">
        <v>0</v>
      </c>
      <c r="E48" s="2793">
        <v>0</v>
      </c>
      <c r="F48" s="2793">
        <v>0</v>
      </c>
      <c r="G48" s="3111">
        <v>0</v>
      </c>
      <c r="H48" s="2781">
        <f t="shared" si="0"/>
        <v>0</v>
      </c>
    </row>
    <row r="49" spans="1:8" ht="25.5" x14ac:dyDescent="0.2">
      <c r="A49" s="3703" t="s">
        <v>1048</v>
      </c>
      <c r="B49" s="3110" t="s">
        <v>1629</v>
      </c>
      <c r="C49" s="2793">
        <v>0</v>
      </c>
      <c r="D49" s="2793">
        <v>0</v>
      </c>
      <c r="E49" s="2793">
        <v>0</v>
      </c>
      <c r="F49" s="2793">
        <v>0</v>
      </c>
      <c r="G49" s="3111">
        <v>0</v>
      </c>
      <c r="H49" s="2781">
        <f t="shared" si="0"/>
        <v>0</v>
      </c>
    </row>
    <row r="50" spans="1:8" ht="38.25" x14ac:dyDescent="0.2">
      <c r="A50" s="3703" t="s">
        <v>1049</v>
      </c>
      <c r="B50" s="3110" t="s">
        <v>1630</v>
      </c>
      <c r="C50" s="2793">
        <v>0</v>
      </c>
      <c r="D50" s="2793">
        <v>0</v>
      </c>
      <c r="E50" s="2793">
        <v>0</v>
      </c>
      <c r="F50" s="2793">
        <v>0</v>
      </c>
      <c r="G50" s="3111">
        <v>0</v>
      </c>
      <c r="H50" s="2781">
        <f t="shared" si="0"/>
        <v>0</v>
      </c>
    </row>
    <row r="51" spans="1:8" ht="38.25" x14ac:dyDescent="0.2">
      <c r="A51" s="3703" t="s">
        <v>1050</v>
      </c>
      <c r="B51" s="3110" t="s">
        <v>1631</v>
      </c>
      <c r="C51" s="2793">
        <v>0</v>
      </c>
      <c r="D51" s="2793">
        <v>0</v>
      </c>
      <c r="E51" s="2793">
        <v>0</v>
      </c>
      <c r="F51" s="2793">
        <v>0</v>
      </c>
      <c r="G51" s="3111">
        <v>0</v>
      </c>
      <c r="H51" s="2781">
        <f t="shared" si="0"/>
        <v>0</v>
      </c>
    </row>
    <row r="52" spans="1:8" ht="25.5" x14ac:dyDescent="0.2">
      <c r="A52" s="3705" t="s">
        <v>1051</v>
      </c>
      <c r="B52" s="3112" t="s">
        <v>1632</v>
      </c>
      <c r="C52" s="2791">
        <v>51568449</v>
      </c>
      <c r="D52" s="2791">
        <v>129262</v>
      </c>
      <c r="E52" s="2791">
        <v>1725</v>
      </c>
      <c r="F52" s="2791">
        <v>90099</v>
      </c>
      <c r="G52" s="3113">
        <v>0</v>
      </c>
      <c r="H52" s="2782">
        <f t="shared" si="0"/>
        <v>51789535</v>
      </c>
    </row>
    <row r="53" spans="1:8" ht="38.25" x14ac:dyDescent="0.2">
      <c r="A53" s="3703" t="s">
        <v>1052</v>
      </c>
      <c r="B53" s="3110" t="s">
        <v>1633</v>
      </c>
      <c r="C53" s="2793">
        <v>0</v>
      </c>
      <c r="D53" s="2793">
        <v>0</v>
      </c>
      <c r="E53" s="2793">
        <v>0</v>
      </c>
      <c r="F53" s="2793">
        <v>0</v>
      </c>
      <c r="G53" s="3111">
        <v>0</v>
      </c>
      <c r="H53" s="2781">
        <f t="shared" si="0"/>
        <v>0</v>
      </c>
    </row>
    <row r="54" spans="1:8" ht="38.25" x14ac:dyDescent="0.2">
      <c r="A54" s="3703" t="s">
        <v>1053</v>
      </c>
      <c r="B54" s="3110" t="s">
        <v>1634</v>
      </c>
      <c r="C54" s="2793">
        <v>0</v>
      </c>
      <c r="D54" s="2793">
        <v>0</v>
      </c>
      <c r="E54" s="2793">
        <v>0</v>
      </c>
      <c r="F54" s="2793">
        <v>0</v>
      </c>
      <c r="G54" s="3111">
        <v>0</v>
      </c>
      <c r="H54" s="2781">
        <f t="shared" si="0"/>
        <v>0</v>
      </c>
    </row>
    <row r="55" spans="1:8" ht="38.25" x14ac:dyDescent="0.2">
      <c r="A55" s="3703" t="s">
        <v>1054</v>
      </c>
      <c r="B55" s="3110" t="s">
        <v>1635</v>
      </c>
      <c r="C55" s="2793">
        <v>0</v>
      </c>
      <c r="D55" s="2793">
        <v>0</v>
      </c>
      <c r="E55" s="2793">
        <v>0</v>
      </c>
      <c r="F55" s="2793">
        <v>0</v>
      </c>
      <c r="G55" s="3111">
        <v>0</v>
      </c>
      <c r="H55" s="2781">
        <f t="shared" si="0"/>
        <v>0</v>
      </c>
    </row>
    <row r="56" spans="1:8" ht="38.25" x14ac:dyDescent="0.2">
      <c r="A56" s="3703" t="s">
        <v>1055</v>
      </c>
      <c r="B56" s="3110" t="s">
        <v>1636</v>
      </c>
      <c r="C56" s="2793">
        <v>0</v>
      </c>
      <c r="D56" s="2793">
        <v>0</v>
      </c>
      <c r="E56" s="2793">
        <v>0</v>
      </c>
      <c r="F56" s="2793">
        <v>0</v>
      </c>
      <c r="G56" s="3111">
        <v>0</v>
      </c>
      <c r="H56" s="2781">
        <f t="shared" si="0"/>
        <v>0</v>
      </c>
    </row>
    <row r="57" spans="1:8" ht="25.5" x14ac:dyDescent="0.2">
      <c r="A57" s="3703" t="s">
        <v>1056</v>
      </c>
      <c r="B57" s="3110" t="s">
        <v>1637</v>
      </c>
      <c r="C57" s="2793">
        <v>158509039</v>
      </c>
      <c r="D57" s="2793">
        <v>0</v>
      </c>
      <c r="E57" s="2793">
        <v>0</v>
      </c>
      <c r="F57" s="2793">
        <v>0</v>
      </c>
      <c r="G57" s="3111">
        <v>0</v>
      </c>
      <c r="H57" s="2781">
        <f t="shared" si="0"/>
        <v>158509039</v>
      </c>
    </row>
    <row r="58" spans="1:8" ht="25.5" x14ac:dyDescent="0.2">
      <c r="A58" s="3703" t="s">
        <v>1057</v>
      </c>
      <c r="B58" s="3110" t="s">
        <v>1638</v>
      </c>
      <c r="C58" s="2793">
        <v>0</v>
      </c>
      <c r="D58" s="2793">
        <v>0</v>
      </c>
      <c r="E58" s="2793">
        <v>0</v>
      </c>
      <c r="F58" s="2793">
        <v>0</v>
      </c>
      <c r="G58" s="3111">
        <v>0</v>
      </c>
      <c r="H58" s="2781">
        <f t="shared" si="0"/>
        <v>0</v>
      </c>
    </row>
    <row r="59" spans="1:8" ht="25.5" x14ac:dyDescent="0.2">
      <c r="A59" s="3703" t="s">
        <v>1058</v>
      </c>
      <c r="B59" s="3110" t="s">
        <v>1639</v>
      </c>
      <c r="C59" s="2793">
        <v>0</v>
      </c>
      <c r="D59" s="2793">
        <v>0</v>
      </c>
      <c r="E59" s="2793">
        <v>0</v>
      </c>
      <c r="F59" s="2793">
        <v>0</v>
      </c>
      <c r="G59" s="3111">
        <v>0</v>
      </c>
      <c r="H59" s="2781">
        <f t="shared" si="0"/>
        <v>0</v>
      </c>
    </row>
    <row r="60" spans="1:8" ht="25.5" x14ac:dyDescent="0.2">
      <c r="A60" s="3703" t="s">
        <v>1059</v>
      </c>
      <c r="B60" s="3110" t="s">
        <v>1640</v>
      </c>
      <c r="C60" s="2793">
        <v>0</v>
      </c>
      <c r="D60" s="2793">
        <v>0</v>
      </c>
      <c r="E60" s="2793">
        <v>0</v>
      </c>
      <c r="F60" s="2793">
        <v>0</v>
      </c>
      <c r="G60" s="3111">
        <v>0</v>
      </c>
      <c r="H60" s="2781">
        <f t="shared" si="0"/>
        <v>0</v>
      </c>
    </row>
    <row r="61" spans="1:8" ht="25.5" x14ac:dyDescent="0.2">
      <c r="A61" s="3703" t="s">
        <v>1060</v>
      </c>
      <c r="B61" s="3110" t="s">
        <v>1641</v>
      </c>
      <c r="C61" s="2793">
        <v>97000</v>
      </c>
      <c r="D61" s="2793">
        <v>0</v>
      </c>
      <c r="E61" s="2793">
        <v>0</v>
      </c>
      <c r="F61" s="2793">
        <v>0</v>
      </c>
      <c r="G61" s="3111">
        <v>0</v>
      </c>
      <c r="H61" s="2781">
        <f t="shared" si="0"/>
        <v>97000</v>
      </c>
    </row>
    <row r="62" spans="1:8" ht="25.5" x14ac:dyDescent="0.2">
      <c r="A62" s="3703" t="s">
        <v>1061</v>
      </c>
      <c r="B62" s="3110" t="s">
        <v>1642</v>
      </c>
      <c r="C62" s="2793">
        <v>158412039</v>
      </c>
      <c r="D62" s="2793">
        <v>0</v>
      </c>
      <c r="E62" s="2793">
        <v>0</v>
      </c>
      <c r="F62" s="2793">
        <v>0</v>
      </c>
      <c r="G62" s="3111">
        <v>0</v>
      </c>
      <c r="H62" s="2781">
        <f t="shared" si="0"/>
        <v>158412039</v>
      </c>
    </row>
    <row r="63" spans="1:8" ht="25.5" x14ac:dyDescent="0.2">
      <c r="A63" s="3703" t="s">
        <v>1062</v>
      </c>
      <c r="B63" s="3110" t="s">
        <v>1643</v>
      </c>
      <c r="C63" s="2793">
        <v>0</v>
      </c>
      <c r="D63" s="2793">
        <v>0</v>
      </c>
      <c r="E63" s="2793">
        <v>0</v>
      </c>
      <c r="F63" s="2793">
        <v>0</v>
      </c>
      <c r="G63" s="3111">
        <v>0</v>
      </c>
      <c r="H63" s="2781">
        <f t="shared" si="0"/>
        <v>0</v>
      </c>
    </row>
    <row r="64" spans="1:8" ht="25.5" x14ac:dyDescent="0.2">
      <c r="A64" s="3703" t="s">
        <v>1063</v>
      </c>
      <c r="B64" s="3110" t="s">
        <v>1644</v>
      </c>
      <c r="C64" s="2793">
        <v>0</v>
      </c>
      <c r="D64" s="2793">
        <v>0</v>
      </c>
      <c r="E64" s="2793">
        <v>0</v>
      </c>
      <c r="F64" s="2793">
        <v>0</v>
      </c>
      <c r="G64" s="3111">
        <v>0</v>
      </c>
      <c r="H64" s="2781">
        <f t="shared" si="0"/>
        <v>0</v>
      </c>
    </row>
    <row r="65" spans="1:8" ht="38.25" x14ac:dyDescent="0.2">
      <c r="A65" s="3703" t="s">
        <v>1064</v>
      </c>
      <c r="B65" s="3110" t="s">
        <v>1645</v>
      </c>
      <c r="C65" s="2793">
        <v>0</v>
      </c>
      <c r="D65" s="2793">
        <v>0</v>
      </c>
      <c r="E65" s="2793">
        <v>0</v>
      </c>
      <c r="F65" s="2793">
        <v>0</v>
      </c>
      <c r="G65" s="3111">
        <v>0</v>
      </c>
      <c r="H65" s="2781">
        <f t="shared" si="0"/>
        <v>0</v>
      </c>
    </row>
    <row r="66" spans="1:8" ht="25.5" x14ac:dyDescent="0.2">
      <c r="A66" s="3703" t="s">
        <v>1065</v>
      </c>
      <c r="B66" s="3110" t="s">
        <v>1646</v>
      </c>
      <c r="C66" s="2793">
        <v>0</v>
      </c>
      <c r="D66" s="2793">
        <v>0</v>
      </c>
      <c r="E66" s="2793">
        <v>0</v>
      </c>
      <c r="F66" s="2793">
        <v>0</v>
      </c>
      <c r="G66" s="3111">
        <v>0</v>
      </c>
      <c r="H66" s="2781">
        <f t="shared" si="0"/>
        <v>0</v>
      </c>
    </row>
    <row r="67" spans="1:8" ht="25.5" x14ac:dyDescent="0.2">
      <c r="A67" s="3703" t="s">
        <v>1066</v>
      </c>
      <c r="B67" s="3110" t="s">
        <v>1647</v>
      </c>
      <c r="C67" s="2793">
        <v>0</v>
      </c>
      <c r="D67" s="2793">
        <v>0</v>
      </c>
      <c r="E67" s="2793">
        <v>0</v>
      </c>
      <c r="F67" s="2793">
        <v>0</v>
      </c>
      <c r="G67" s="3111">
        <v>0</v>
      </c>
      <c r="H67" s="2781">
        <f t="shared" si="0"/>
        <v>0</v>
      </c>
    </row>
    <row r="68" spans="1:8" ht="25.5" x14ac:dyDescent="0.2">
      <c r="A68" s="3703" t="s">
        <v>1067</v>
      </c>
      <c r="B68" s="3110" t="s">
        <v>1648</v>
      </c>
      <c r="C68" s="2793">
        <v>0</v>
      </c>
      <c r="D68" s="2793">
        <v>0</v>
      </c>
      <c r="E68" s="2793">
        <v>0</v>
      </c>
      <c r="F68" s="2793">
        <v>0</v>
      </c>
      <c r="G68" s="3111">
        <v>0</v>
      </c>
      <c r="H68" s="2781">
        <f t="shared" si="0"/>
        <v>0</v>
      </c>
    </row>
    <row r="69" spans="1:8" ht="25.5" x14ac:dyDescent="0.2">
      <c r="A69" s="3703" t="s">
        <v>1068</v>
      </c>
      <c r="B69" s="3110" t="s">
        <v>1649</v>
      </c>
      <c r="C69" s="2793">
        <v>0</v>
      </c>
      <c r="D69" s="2793">
        <v>0</v>
      </c>
      <c r="E69" s="2793">
        <v>0</v>
      </c>
      <c r="F69" s="2793">
        <v>0</v>
      </c>
      <c r="G69" s="3111">
        <v>0</v>
      </c>
      <c r="H69" s="2781">
        <f t="shared" si="0"/>
        <v>0</v>
      </c>
    </row>
    <row r="70" spans="1:8" ht="38.25" x14ac:dyDescent="0.2">
      <c r="A70" s="3703" t="s">
        <v>1069</v>
      </c>
      <c r="B70" s="3110" t="s">
        <v>1650</v>
      </c>
      <c r="C70" s="2793">
        <v>0</v>
      </c>
      <c r="D70" s="2793">
        <v>0</v>
      </c>
      <c r="E70" s="2793">
        <v>0</v>
      </c>
      <c r="F70" s="2793">
        <v>0</v>
      </c>
      <c r="G70" s="3111">
        <v>0</v>
      </c>
      <c r="H70" s="2781">
        <f t="shared" si="0"/>
        <v>0</v>
      </c>
    </row>
    <row r="71" spans="1:8" ht="25.5" x14ac:dyDescent="0.2">
      <c r="A71" s="3703" t="s">
        <v>1070</v>
      </c>
      <c r="B71" s="3110" t="s">
        <v>1651</v>
      </c>
      <c r="C71" s="2793">
        <v>0</v>
      </c>
      <c r="D71" s="2793">
        <v>0</v>
      </c>
      <c r="E71" s="2793">
        <v>0</v>
      </c>
      <c r="F71" s="2793">
        <v>0</v>
      </c>
      <c r="G71" s="3111">
        <v>0</v>
      </c>
      <c r="H71" s="2781">
        <f t="shared" si="0"/>
        <v>0</v>
      </c>
    </row>
    <row r="72" spans="1:8" ht="25.5" x14ac:dyDescent="0.2">
      <c r="A72" s="3703" t="s">
        <v>1071</v>
      </c>
      <c r="B72" s="3110" t="s">
        <v>1652</v>
      </c>
      <c r="C72" s="2793">
        <v>0</v>
      </c>
      <c r="D72" s="2793">
        <v>0</v>
      </c>
      <c r="E72" s="2793">
        <v>0</v>
      </c>
      <c r="F72" s="2793">
        <v>0</v>
      </c>
      <c r="G72" s="3111">
        <v>0</v>
      </c>
      <c r="H72" s="2781">
        <f t="shared" si="0"/>
        <v>0</v>
      </c>
    </row>
    <row r="73" spans="1:8" ht="25.5" x14ac:dyDescent="0.2">
      <c r="A73" s="3703" t="s">
        <v>1072</v>
      </c>
      <c r="B73" s="3110" t="s">
        <v>1653</v>
      </c>
      <c r="C73" s="2793">
        <v>0</v>
      </c>
      <c r="D73" s="2793">
        <v>0</v>
      </c>
      <c r="E73" s="2793">
        <v>0</v>
      </c>
      <c r="F73" s="2793">
        <v>0</v>
      </c>
      <c r="G73" s="3111">
        <v>0</v>
      </c>
      <c r="H73" s="2781">
        <f t="shared" ref="H73:H127" si="1">SUM(C73:G73)</f>
        <v>0</v>
      </c>
    </row>
    <row r="74" spans="1:8" ht="25.5" x14ac:dyDescent="0.2">
      <c r="A74" s="3703" t="s">
        <v>1073</v>
      </c>
      <c r="B74" s="3110" t="s">
        <v>1654</v>
      </c>
      <c r="C74" s="2793">
        <v>0</v>
      </c>
      <c r="D74" s="2793">
        <v>0</v>
      </c>
      <c r="E74" s="2793">
        <v>0</v>
      </c>
      <c r="F74" s="2793">
        <v>0</v>
      </c>
      <c r="G74" s="3111">
        <v>0</v>
      </c>
      <c r="H74" s="2781">
        <f t="shared" si="1"/>
        <v>0</v>
      </c>
    </row>
    <row r="75" spans="1:8" ht="25.5" x14ac:dyDescent="0.2">
      <c r="A75" s="3703" t="s">
        <v>1074</v>
      </c>
      <c r="B75" s="3110" t="s">
        <v>1655</v>
      </c>
      <c r="C75" s="2793">
        <v>0</v>
      </c>
      <c r="D75" s="2793">
        <v>0</v>
      </c>
      <c r="E75" s="2793">
        <v>0</v>
      </c>
      <c r="F75" s="2793">
        <v>0</v>
      </c>
      <c r="G75" s="3111">
        <v>0</v>
      </c>
      <c r="H75" s="2781">
        <f t="shared" si="1"/>
        <v>0</v>
      </c>
    </row>
    <row r="76" spans="1:8" ht="25.5" x14ac:dyDescent="0.2">
      <c r="A76" s="3703" t="s">
        <v>1075</v>
      </c>
      <c r="B76" s="3110" t="s">
        <v>1656</v>
      </c>
      <c r="C76" s="2793">
        <v>0</v>
      </c>
      <c r="D76" s="2793">
        <v>0</v>
      </c>
      <c r="E76" s="2793">
        <v>0</v>
      </c>
      <c r="F76" s="2793">
        <v>0</v>
      </c>
      <c r="G76" s="3111">
        <v>0</v>
      </c>
      <c r="H76" s="2781">
        <f t="shared" si="1"/>
        <v>0</v>
      </c>
    </row>
    <row r="77" spans="1:8" ht="25.5" x14ac:dyDescent="0.2">
      <c r="A77" s="3703" t="s">
        <v>1076</v>
      </c>
      <c r="B77" s="3110" t="s">
        <v>1657</v>
      </c>
      <c r="C77" s="2793">
        <v>0</v>
      </c>
      <c r="D77" s="2793">
        <v>0</v>
      </c>
      <c r="E77" s="2793">
        <v>0</v>
      </c>
      <c r="F77" s="2793">
        <v>0</v>
      </c>
      <c r="G77" s="3111">
        <v>0</v>
      </c>
      <c r="H77" s="2781">
        <f t="shared" si="1"/>
        <v>0</v>
      </c>
    </row>
    <row r="78" spans="1:8" ht="25.5" x14ac:dyDescent="0.2">
      <c r="A78" s="3703" t="s">
        <v>1077</v>
      </c>
      <c r="B78" s="3110" t="s">
        <v>1658</v>
      </c>
      <c r="C78" s="2793">
        <v>0</v>
      </c>
      <c r="D78" s="2793">
        <v>0</v>
      </c>
      <c r="E78" s="2793">
        <v>0</v>
      </c>
      <c r="F78" s="2793">
        <v>0</v>
      </c>
      <c r="G78" s="3111">
        <v>0</v>
      </c>
      <c r="H78" s="2781">
        <f t="shared" si="1"/>
        <v>0</v>
      </c>
    </row>
    <row r="79" spans="1:8" ht="38.25" x14ac:dyDescent="0.2">
      <c r="A79" s="3703" t="s">
        <v>1078</v>
      </c>
      <c r="B79" s="3110" t="s">
        <v>1659</v>
      </c>
      <c r="C79" s="2793">
        <v>0</v>
      </c>
      <c r="D79" s="2793">
        <v>0</v>
      </c>
      <c r="E79" s="2793">
        <v>0</v>
      </c>
      <c r="F79" s="2793">
        <v>0</v>
      </c>
      <c r="G79" s="3111">
        <v>0</v>
      </c>
      <c r="H79" s="2781">
        <f t="shared" si="1"/>
        <v>0</v>
      </c>
    </row>
    <row r="80" spans="1:8" ht="38.25" x14ac:dyDescent="0.2">
      <c r="A80" s="3703" t="s">
        <v>1079</v>
      </c>
      <c r="B80" s="3110" t="s">
        <v>1660</v>
      </c>
      <c r="C80" s="2793">
        <v>0</v>
      </c>
      <c r="D80" s="2793">
        <v>0</v>
      </c>
      <c r="E80" s="2793">
        <v>0</v>
      </c>
      <c r="F80" s="2793">
        <v>0</v>
      </c>
      <c r="G80" s="3111">
        <v>0</v>
      </c>
      <c r="H80" s="2781">
        <f t="shared" si="1"/>
        <v>0</v>
      </c>
    </row>
    <row r="81" spans="1:8" ht="38.25" x14ac:dyDescent="0.2">
      <c r="A81" s="3703" t="s">
        <v>1080</v>
      </c>
      <c r="B81" s="3110" t="s">
        <v>1661</v>
      </c>
      <c r="C81" s="2793">
        <v>0</v>
      </c>
      <c r="D81" s="2793">
        <v>0</v>
      </c>
      <c r="E81" s="2793">
        <v>0</v>
      </c>
      <c r="F81" s="2793">
        <v>0</v>
      </c>
      <c r="G81" s="3111">
        <v>0</v>
      </c>
      <c r="H81" s="2781">
        <f t="shared" si="1"/>
        <v>0</v>
      </c>
    </row>
    <row r="82" spans="1:8" ht="51" x14ac:dyDescent="0.2">
      <c r="A82" s="3703" t="s">
        <v>1081</v>
      </c>
      <c r="B82" s="3110" t="s">
        <v>1662</v>
      </c>
      <c r="C82" s="2793">
        <v>0</v>
      </c>
      <c r="D82" s="2793">
        <v>0</v>
      </c>
      <c r="E82" s="2793">
        <v>0</v>
      </c>
      <c r="F82" s="2793">
        <v>0</v>
      </c>
      <c r="G82" s="3111">
        <v>0</v>
      </c>
      <c r="H82" s="2781">
        <f t="shared" si="1"/>
        <v>0</v>
      </c>
    </row>
    <row r="83" spans="1:8" ht="38.25" x14ac:dyDescent="0.2">
      <c r="A83" s="3703" t="s">
        <v>1082</v>
      </c>
      <c r="B83" s="3110" t="s">
        <v>1663</v>
      </c>
      <c r="C83" s="2793">
        <v>0</v>
      </c>
      <c r="D83" s="2793">
        <v>0</v>
      </c>
      <c r="E83" s="2793">
        <v>0</v>
      </c>
      <c r="F83" s="2793">
        <v>0</v>
      </c>
      <c r="G83" s="3111">
        <v>0</v>
      </c>
      <c r="H83" s="2781">
        <f t="shared" si="1"/>
        <v>0</v>
      </c>
    </row>
    <row r="84" spans="1:8" ht="38.25" x14ac:dyDescent="0.2">
      <c r="A84" s="3703" t="s">
        <v>1083</v>
      </c>
      <c r="B84" s="3110" t="s">
        <v>1664</v>
      </c>
      <c r="C84" s="2793">
        <v>0</v>
      </c>
      <c r="D84" s="2793">
        <v>0</v>
      </c>
      <c r="E84" s="2793">
        <v>0</v>
      </c>
      <c r="F84" s="2793">
        <v>0</v>
      </c>
      <c r="G84" s="3111">
        <v>0</v>
      </c>
      <c r="H84" s="2781">
        <f t="shared" si="1"/>
        <v>0</v>
      </c>
    </row>
    <row r="85" spans="1:8" ht="38.25" x14ac:dyDescent="0.2">
      <c r="A85" s="3703" t="s">
        <v>1084</v>
      </c>
      <c r="B85" s="3110" t="s">
        <v>1665</v>
      </c>
      <c r="C85" s="2793">
        <v>0</v>
      </c>
      <c r="D85" s="2793">
        <v>0</v>
      </c>
      <c r="E85" s="2793">
        <v>0</v>
      </c>
      <c r="F85" s="2793">
        <v>0</v>
      </c>
      <c r="G85" s="3111">
        <v>0</v>
      </c>
      <c r="H85" s="2781">
        <f t="shared" si="1"/>
        <v>0</v>
      </c>
    </row>
    <row r="86" spans="1:8" ht="51" x14ac:dyDescent="0.2">
      <c r="A86" s="3703" t="s">
        <v>1085</v>
      </c>
      <c r="B86" s="3110" t="s">
        <v>1666</v>
      </c>
      <c r="C86" s="2793">
        <v>0</v>
      </c>
      <c r="D86" s="2793">
        <v>0</v>
      </c>
      <c r="E86" s="2793">
        <v>0</v>
      </c>
      <c r="F86" s="2793">
        <v>0</v>
      </c>
      <c r="G86" s="3111">
        <v>0</v>
      </c>
      <c r="H86" s="2781">
        <f t="shared" si="1"/>
        <v>0</v>
      </c>
    </row>
    <row r="87" spans="1:8" ht="38.25" x14ac:dyDescent="0.2">
      <c r="A87" s="3703" t="s">
        <v>1086</v>
      </c>
      <c r="B87" s="3110" t="s">
        <v>1667</v>
      </c>
      <c r="C87" s="2793">
        <v>0</v>
      </c>
      <c r="D87" s="2793">
        <v>0</v>
      </c>
      <c r="E87" s="2793">
        <v>0</v>
      </c>
      <c r="F87" s="2793">
        <v>0</v>
      </c>
      <c r="G87" s="3111">
        <v>0</v>
      </c>
      <c r="H87" s="2781">
        <f t="shared" si="1"/>
        <v>0</v>
      </c>
    </row>
    <row r="88" spans="1:8" ht="38.25" x14ac:dyDescent="0.2">
      <c r="A88" s="3703" t="s">
        <v>1087</v>
      </c>
      <c r="B88" s="3110" t="s">
        <v>1668</v>
      </c>
      <c r="C88" s="2793">
        <v>0</v>
      </c>
      <c r="D88" s="2793">
        <v>0</v>
      </c>
      <c r="E88" s="2793">
        <v>0</v>
      </c>
      <c r="F88" s="2793">
        <v>0</v>
      </c>
      <c r="G88" s="3111">
        <v>0</v>
      </c>
      <c r="H88" s="2781">
        <f t="shared" si="1"/>
        <v>0</v>
      </c>
    </row>
    <row r="89" spans="1:8" ht="38.25" x14ac:dyDescent="0.2">
      <c r="A89" s="3703" t="s">
        <v>1088</v>
      </c>
      <c r="B89" s="3110" t="s">
        <v>1669</v>
      </c>
      <c r="C89" s="2793">
        <v>0</v>
      </c>
      <c r="D89" s="2793">
        <v>0</v>
      </c>
      <c r="E89" s="2793">
        <v>0</v>
      </c>
      <c r="F89" s="2793">
        <v>0</v>
      </c>
      <c r="G89" s="3111">
        <v>0</v>
      </c>
      <c r="H89" s="2781">
        <f t="shared" si="1"/>
        <v>0</v>
      </c>
    </row>
    <row r="90" spans="1:8" ht="38.25" x14ac:dyDescent="0.2">
      <c r="A90" s="3703" t="s">
        <v>1089</v>
      </c>
      <c r="B90" s="3110" t="s">
        <v>1670</v>
      </c>
      <c r="C90" s="2793">
        <v>0</v>
      </c>
      <c r="D90" s="2793">
        <v>0</v>
      </c>
      <c r="E90" s="2793">
        <v>0</v>
      </c>
      <c r="F90" s="2793">
        <v>0</v>
      </c>
      <c r="G90" s="3111">
        <v>0</v>
      </c>
      <c r="H90" s="2781">
        <f t="shared" si="1"/>
        <v>0</v>
      </c>
    </row>
    <row r="91" spans="1:8" ht="25.5" x14ac:dyDescent="0.2">
      <c r="A91" s="3703" t="s">
        <v>1090</v>
      </c>
      <c r="B91" s="3110" t="s">
        <v>1671</v>
      </c>
      <c r="C91" s="2793">
        <v>0</v>
      </c>
      <c r="D91" s="2793">
        <v>0</v>
      </c>
      <c r="E91" s="2793">
        <v>0</v>
      </c>
      <c r="F91" s="2793">
        <v>0</v>
      </c>
      <c r="G91" s="3111">
        <v>0</v>
      </c>
      <c r="H91" s="2781">
        <f t="shared" si="1"/>
        <v>0</v>
      </c>
    </row>
    <row r="92" spans="1:8" ht="38.25" x14ac:dyDescent="0.2">
      <c r="A92" s="3703" t="s">
        <v>1091</v>
      </c>
      <c r="B92" s="3110" t="s">
        <v>1672</v>
      </c>
      <c r="C92" s="2793">
        <v>0</v>
      </c>
      <c r="D92" s="2793">
        <v>0</v>
      </c>
      <c r="E92" s="2793">
        <v>0</v>
      </c>
      <c r="F92" s="2793">
        <v>0</v>
      </c>
      <c r="G92" s="3111">
        <v>0</v>
      </c>
      <c r="H92" s="2781">
        <f t="shared" si="1"/>
        <v>0</v>
      </c>
    </row>
    <row r="93" spans="1:8" ht="25.5" x14ac:dyDescent="0.2">
      <c r="A93" s="3705" t="s">
        <v>1092</v>
      </c>
      <c r="B93" s="3112" t="s">
        <v>1673</v>
      </c>
      <c r="C93" s="2791">
        <v>158509039</v>
      </c>
      <c r="D93" s="2791">
        <v>0</v>
      </c>
      <c r="E93" s="2791">
        <v>0</v>
      </c>
      <c r="F93" s="2791">
        <v>0</v>
      </c>
      <c r="G93" s="3113">
        <v>0</v>
      </c>
      <c r="H93" s="2782">
        <f t="shared" si="1"/>
        <v>158509039</v>
      </c>
    </row>
    <row r="94" spans="1:8" x14ac:dyDescent="0.2">
      <c r="A94" s="3703" t="s">
        <v>1093</v>
      </c>
      <c r="B94" s="3110" t="s">
        <v>1674</v>
      </c>
      <c r="C94" s="2793">
        <v>5000</v>
      </c>
      <c r="D94" s="2793">
        <v>460000</v>
      </c>
      <c r="E94" s="2793">
        <v>340000</v>
      </c>
      <c r="F94" s="2793">
        <v>0</v>
      </c>
      <c r="G94" s="3111">
        <v>366666</v>
      </c>
      <c r="H94" s="2781">
        <f t="shared" si="1"/>
        <v>1171666</v>
      </c>
    </row>
    <row r="95" spans="1:8" ht="25.5" x14ac:dyDescent="0.2">
      <c r="A95" s="3703" t="s">
        <v>1094</v>
      </c>
      <c r="B95" s="3110" t="s">
        <v>1675</v>
      </c>
      <c r="C95" s="2793">
        <v>0</v>
      </c>
      <c r="D95" s="2793">
        <v>0</v>
      </c>
      <c r="E95" s="2793">
        <v>0</v>
      </c>
      <c r="F95" s="2793">
        <v>0</v>
      </c>
      <c r="G95" s="3111">
        <v>0</v>
      </c>
      <c r="H95" s="2781">
        <f t="shared" si="1"/>
        <v>0</v>
      </c>
    </row>
    <row r="96" spans="1:8" ht="25.5" x14ac:dyDescent="0.2">
      <c r="A96" s="3703" t="s">
        <v>1095</v>
      </c>
      <c r="B96" s="3110" t="s">
        <v>1676</v>
      </c>
      <c r="C96" s="2793">
        <v>0</v>
      </c>
      <c r="D96" s="2793">
        <v>0</v>
      </c>
      <c r="E96" s="2793">
        <v>0</v>
      </c>
      <c r="F96" s="2793">
        <v>0</v>
      </c>
      <c r="G96" s="3111">
        <v>0</v>
      </c>
      <c r="H96" s="2781">
        <f t="shared" si="1"/>
        <v>0</v>
      </c>
    </row>
    <row r="97" spans="1:8" ht="25.5" x14ac:dyDescent="0.2">
      <c r="A97" s="3703" t="s">
        <v>1096</v>
      </c>
      <c r="B97" s="3110" t="s">
        <v>1677</v>
      </c>
      <c r="C97" s="2793">
        <v>0</v>
      </c>
      <c r="D97" s="2793">
        <v>0</v>
      </c>
      <c r="E97" s="2793">
        <v>0</v>
      </c>
      <c r="F97" s="2793">
        <v>0</v>
      </c>
      <c r="G97" s="3111">
        <v>0</v>
      </c>
      <c r="H97" s="2781">
        <f t="shared" si="1"/>
        <v>0</v>
      </c>
    </row>
    <row r="98" spans="1:8" ht="25.5" x14ac:dyDescent="0.2">
      <c r="A98" s="3703" t="s">
        <v>1097</v>
      </c>
      <c r="B98" s="3110" t="s">
        <v>1678</v>
      </c>
      <c r="C98" s="2793">
        <v>0</v>
      </c>
      <c r="D98" s="2793">
        <v>0</v>
      </c>
      <c r="E98" s="2793">
        <v>0</v>
      </c>
      <c r="F98" s="2793">
        <v>0</v>
      </c>
      <c r="G98" s="3111">
        <v>0</v>
      </c>
      <c r="H98" s="2781">
        <f t="shared" si="1"/>
        <v>0</v>
      </c>
    </row>
    <row r="99" spans="1:8" ht="25.5" x14ac:dyDescent="0.2">
      <c r="A99" s="3703" t="s">
        <v>1098</v>
      </c>
      <c r="B99" s="3110" t="s">
        <v>1679</v>
      </c>
      <c r="C99" s="2793">
        <v>5000</v>
      </c>
      <c r="D99" s="2793">
        <v>460000</v>
      </c>
      <c r="E99" s="2793">
        <v>340000</v>
      </c>
      <c r="F99" s="2793">
        <v>0</v>
      </c>
      <c r="G99" s="3111">
        <v>366666</v>
      </c>
      <c r="H99" s="2781">
        <f t="shared" si="1"/>
        <v>1171666</v>
      </c>
    </row>
    <row r="100" spans="1:8" ht="25.5" x14ac:dyDescent="0.2">
      <c r="A100" s="3703" t="s">
        <v>1099</v>
      </c>
      <c r="B100" s="3110" t="s">
        <v>1680</v>
      </c>
      <c r="C100" s="2793">
        <v>0</v>
      </c>
      <c r="D100" s="2793">
        <v>0</v>
      </c>
      <c r="E100" s="2793">
        <v>0</v>
      </c>
      <c r="F100" s="2793">
        <v>0</v>
      </c>
      <c r="G100" s="3111">
        <v>0</v>
      </c>
      <c r="H100" s="2781">
        <f t="shared" si="1"/>
        <v>0</v>
      </c>
    </row>
    <row r="101" spans="1:8" ht="25.5" x14ac:dyDescent="0.2">
      <c r="A101" s="3703" t="s">
        <v>1100</v>
      </c>
      <c r="B101" s="3110" t="s">
        <v>1681</v>
      </c>
      <c r="C101" s="2793">
        <v>0</v>
      </c>
      <c r="D101" s="2793">
        <v>0</v>
      </c>
      <c r="E101" s="2793">
        <v>0</v>
      </c>
      <c r="F101" s="2793">
        <v>0</v>
      </c>
      <c r="G101" s="3111">
        <v>0</v>
      </c>
      <c r="H101" s="2781">
        <f t="shared" si="1"/>
        <v>0</v>
      </c>
    </row>
    <row r="102" spans="1:8" x14ac:dyDescent="0.2">
      <c r="A102" s="3703" t="s">
        <v>1101</v>
      </c>
      <c r="B102" s="3110" t="s">
        <v>1682</v>
      </c>
      <c r="C102" s="2793">
        <v>0</v>
      </c>
      <c r="D102" s="2793">
        <v>0</v>
      </c>
      <c r="E102" s="2793">
        <v>0</v>
      </c>
      <c r="F102" s="2793">
        <v>0</v>
      </c>
      <c r="G102" s="3111">
        <v>0</v>
      </c>
      <c r="H102" s="2781">
        <f t="shared" si="1"/>
        <v>0</v>
      </c>
    </row>
    <row r="103" spans="1:8" x14ac:dyDescent="0.2">
      <c r="A103" s="3703" t="s">
        <v>1102</v>
      </c>
      <c r="B103" s="3110" t="s">
        <v>1683</v>
      </c>
      <c r="C103" s="2793">
        <v>240000</v>
      </c>
      <c r="D103" s="2793">
        <v>0</v>
      </c>
      <c r="E103" s="2793">
        <v>0</v>
      </c>
      <c r="F103" s="2793">
        <v>0</v>
      </c>
      <c r="G103" s="3111">
        <v>0</v>
      </c>
      <c r="H103" s="2781">
        <f t="shared" si="1"/>
        <v>240000</v>
      </c>
    </row>
    <row r="104" spans="1:8" ht="25.5" x14ac:dyDescent="0.2">
      <c r="A104" s="3703" t="s">
        <v>1103</v>
      </c>
      <c r="B104" s="3110" t="s">
        <v>1684</v>
      </c>
      <c r="C104" s="2793">
        <v>293123</v>
      </c>
      <c r="D104" s="2793">
        <v>0</v>
      </c>
      <c r="E104" s="2793">
        <v>0</v>
      </c>
      <c r="F104" s="2793">
        <v>0</v>
      </c>
      <c r="G104" s="3111">
        <v>0</v>
      </c>
      <c r="H104" s="2781">
        <f t="shared" si="1"/>
        <v>293123</v>
      </c>
    </row>
    <row r="105" spans="1:8" ht="25.5" x14ac:dyDescent="0.2">
      <c r="A105" s="3703" t="s">
        <v>1104</v>
      </c>
      <c r="B105" s="3110" t="s">
        <v>1685</v>
      </c>
      <c r="C105" s="2793">
        <v>0</v>
      </c>
      <c r="D105" s="2793">
        <v>0</v>
      </c>
      <c r="E105" s="2793">
        <v>0</v>
      </c>
      <c r="F105" s="2793">
        <v>0</v>
      </c>
      <c r="G105" s="3111">
        <v>0</v>
      </c>
      <c r="H105" s="2781">
        <f t="shared" si="1"/>
        <v>0</v>
      </c>
    </row>
    <row r="106" spans="1:8" ht="25.5" x14ac:dyDescent="0.2">
      <c r="A106" s="3703" t="s">
        <v>1105</v>
      </c>
      <c r="B106" s="3110" t="s">
        <v>1686</v>
      </c>
      <c r="C106" s="2793">
        <v>131099</v>
      </c>
      <c r="D106" s="2793">
        <v>0</v>
      </c>
      <c r="E106" s="2793">
        <v>242186</v>
      </c>
      <c r="F106" s="2793">
        <v>134650</v>
      </c>
      <c r="G106" s="3111">
        <v>37765</v>
      </c>
      <c r="H106" s="2781">
        <f t="shared" si="1"/>
        <v>545700</v>
      </c>
    </row>
    <row r="107" spans="1:8" x14ac:dyDescent="0.2">
      <c r="A107" s="3703" t="s">
        <v>1106</v>
      </c>
      <c r="B107" s="3110" t="s">
        <v>1687</v>
      </c>
      <c r="C107" s="2793">
        <v>0</v>
      </c>
      <c r="D107" s="2793">
        <v>0</v>
      </c>
      <c r="E107" s="2793">
        <v>0</v>
      </c>
      <c r="F107" s="2793">
        <v>0</v>
      </c>
      <c r="G107" s="3111">
        <v>0</v>
      </c>
      <c r="H107" s="2781">
        <f t="shared" si="1"/>
        <v>0</v>
      </c>
    </row>
    <row r="108" spans="1:8" ht="25.5" x14ac:dyDescent="0.2">
      <c r="A108" s="3703" t="s">
        <v>1107</v>
      </c>
      <c r="B108" s="3110" t="s">
        <v>1688</v>
      </c>
      <c r="C108" s="2793">
        <v>0</v>
      </c>
      <c r="D108" s="2793">
        <v>0</v>
      </c>
      <c r="E108" s="2793">
        <v>0</v>
      </c>
      <c r="F108" s="2793">
        <v>0</v>
      </c>
      <c r="G108" s="3111">
        <v>0</v>
      </c>
      <c r="H108" s="2781">
        <f t="shared" si="1"/>
        <v>0</v>
      </c>
    </row>
    <row r="109" spans="1:8" ht="25.5" x14ac:dyDescent="0.2">
      <c r="A109" s="3705" t="s">
        <v>1108</v>
      </c>
      <c r="B109" s="3112" t="s">
        <v>1689</v>
      </c>
      <c r="C109" s="2791">
        <v>669222</v>
      </c>
      <c r="D109" s="2791">
        <v>460000</v>
      </c>
      <c r="E109" s="2791">
        <v>582186</v>
      </c>
      <c r="F109" s="2791">
        <v>134650</v>
      </c>
      <c r="G109" s="3113">
        <v>404431</v>
      </c>
      <c r="H109" s="2782">
        <f t="shared" si="1"/>
        <v>2250489</v>
      </c>
    </row>
    <row r="110" spans="1:8" x14ac:dyDescent="0.2">
      <c r="A110" s="3705" t="s">
        <v>994</v>
      </c>
      <c r="B110" s="3112" t="s">
        <v>1690</v>
      </c>
      <c r="C110" s="2791">
        <v>210746710</v>
      </c>
      <c r="D110" s="2791">
        <v>589262</v>
      </c>
      <c r="E110" s="2791">
        <v>583911</v>
      </c>
      <c r="F110" s="2791">
        <v>224749</v>
      </c>
      <c r="G110" s="3113">
        <v>404431</v>
      </c>
      <c r="H110" s="2782">
        <f t="shared" si="1"/>
        <v>212549063</v>
      </c>
    </row>
    <row r="111" spans="1:8" ht="25.5" x14ac:dyDescent="0.2">
      <c r="A111" s="3703" t="s">
        <v>1109</v>
      </c>
      <c r="B111" s="3110" t="s">
        <v>1691</v>
      </c>
      <c r="C111" s="2793">
        <v>0</v>
      </c>
      <c r="D111" s="2793">
        <v>0</v>
      </c>
      <c r="E111" s="2793">
        <v>0</v>
      </c>
      <c r="F111" s="2793">
        <v>0</v>
      </c>
      <c r="G111" s="3111">
        <v>0</v>
      </c>
      <c r="H111" s="2781">
        <f t="shared" si="1"/>
        <v>0</v>
      </c>
    </row>
    <row r="112" spans="1:8" ht="25.5" x14ac:dyDescent="0.2">
      <c r="A112" s="3703" t="s">
        <v>1110</v>
      </c>
      <c r="B112" s="3110" t="s">
        <v>1692</v>
      </c>
      <c r="C112" s="2793">
        <v>27250</v>
      </c>
      <c r="D112" s="2793">
        <v>0</v>
      </c>
      <c r="E112" s="2793">
        <v>1302592</v>
      </c>
      <c r="F112" s="2793">
        <v>39973</v>
      </c>
      <c r="G112" s="3111">
        <v>3332269</v>
      </c>
      <c r="H112" s="2781">
        <f t="shared" si="1"/>
        <v>4702084</v>
      </c>
    </row>
    <row r="113" spans="1:8" ht="25.5" x14ac:dyDescent="0.2">
      <c r="A113" s="3703" t="s">
        <v>1111</v>
      </c>
      <c r="B113" s="3110" t="s">
        <v>1693</v>
      </c>
      <c r="C113" s="2793">
        <v>0</v>
      </c>
      <c r="D113" s="2793">
        <v>0</v>
      </c>
      <c r="E113" s="2793">
        <v>0</v>
      </c>
      <c r="F113" s="2793">
        <v>0</v>
      </c>
      <c r="G113" s="3111">
        <v>0</v>
      </c>
      <c r="H113" s="2781">
        <f t="shared" si="1"/>
        <v>0</v>
      </c>
    </row>
    <row r="114" spans="1:8" ht="25.5" x14ac:dyDescent="0.2">
      <c r="A114" s="3703" t="s">
        <v>1112</v>
      </c>
      <c r="B114" s="3110" t="s">
        <v>1694</v>
      </c>
      <c r="C114" s="2793">
        <v>0</v>
      </c>
      <c r="D114" s="2793">
        <v>0</v>
      </c>
      <c r="E114" s="2793">
        <v>0</v>
      </c>
      <c r="F114" s="2793">
        <v>0</v>
      </c>
      <c r="G114" s="3111">
        <v>0</v>
      </c>
      <c r="H114" s="2781">
        <f t="shared" si="1"/>
        <v>0</v>
      </c>
    </row>
    <row r="115" spans="1:8" ht="25.5" x14ac:dyDescent="0.2">
      <c r="A115" s="3705" t="s">
        <v>1113</v>
      </c>
      <c r="B115" s="3112" t="s">
        <v>1695</v>
      </c>
      <c r="C115" s="2791">
        <v>27250</v>
      </c>
      <c r="D115" s="2791">
        <v>0</v>
      </c>
      <c r="E115" s="2791">
        <v>1302592</v>
      </c>
      <c r="F115" s="2791">
        <v>39973</v>
      </c>
      <c r="G115" s="3113">
        <v>3332269</v>
      </c>
      <c r="H115" s="2782">
        <f t="shared" si="1"/>
        <v>4702084</v>
      </c>
    </row>
    <row r="116" spans="1:8" ht="25.5" x14ac:dyDescent="0.2">
      <c r="A116" s="3703" t="s">
        <v>1114</v>
      </c>
      <c r="B116" s="3110" t="s">
        <v>1696</v>
      </c>
      <c r="C116" s="2793">
        <v>0</v>
      </c>
      <c r="D116" s="2793">
        <v>0</v>
      </c>
      <c r="E116" s="2793">
        <v>0</v>
      </c>
      <c r="F116" s="2793">
        <v>0</v>
      </c>
      <c r="G116" s="3111">
        <v>0</v>
      </c>
      <c r="H116" s="2781">
        <f t="shared" si="1"/>
        <v>0</v>
      </c>
    </row>
    <row r="117" spans="1:8" x14ac:dyDescent="0.2">
      <c r="A117" s="3703" t="s">
        <v>1115</v>
      </c>
      <c r="B117" s="3110" t="s">
        <v>1697</v>
      </c>
      <c r="C117" s="2793">
        <v>-692794</v>
      </c>
      <c r="D117" s="2793">
        <v>-162784</v>
      </c>
      <c r="E117" s="2793">
        <v>-1249652</v>
      </c>
      <c r="F117" s="2793">
        <v>-32942</v>
      </c>
      <c r="G117" s="3111">
        <v>-3161038</v>
      </c>
      <c r="H117" s="2781">
        <f t="shared" si="1"/>
        <v>-5299210</v>
      </c>
    </row>
    <row r="118" spans="1:8" ht="25.5" x14ac:dyDescent="0.2">
      <c r="A118" s="3705" t="s">
        <v>1116</v>
      </c>
      <c r="B118" s="3112" t="s">
        <v>1698</v>
      </c>
      <c r="C118" s="2791">
        <v>-692794</v>
      </c>
      <c r="D118" s="2791">
        <v>-162784</v>
      </c>
      <c r="E118" s="2791">
        <v>-1249652</v>
      </c>
      <c r="F118" s="2791">
        <v>-32942</v>
      </c>
      <c r="G118" s="3113">
        <v>-3161038</v>
      </c>
      <c r="H118" s="2782">
        <f t="shared" si="1"/>
        <v>-5299210</v>
      </c>
    </row>
    <row r="119" spans="1:8" x14ac:dyDescent="0.2">
      <c r="A119" s="3703" t="s">
        <v>1117</v>
      </c>
      <c r="B119" s="3110" t="s">
        <v>1699</v>
      </c>
      <c r="C119" s="2793">
        <v>20013004</v>
      </c>
      <c r="D119" s="2793">
        <v>0</v>
      </c>
      <c r="E119" s="2793">
        <v>0</v>
      </c>
      <c r="F119" s="2793">
        <v>0</v>
      </c>
      <c r="G119" s="3111">
        <v>0</v>
      </c>
      <c r="H119" s="2781">
        <f t="shared" si="1"/>
        <v>20013004</v>
      </c>
    </row>
    <row r="120" spans="1:8" ht="38.25" x14ac:dyDescent="0.2">
      <c r="A120" s="3703" t="s">
        <v>1118</v>
      </c>
      <c r="B120" s="3110" t="s">
        <v>1700</v>
      </c>
      <c r="C120" s="2793">
        <v>0</v>
      </c>
      <c r="D120" s="2793">
        <v>0</v>
      </c>
      <c r="E120" s="2793">
        <v>0</v>
      </c>
      <c r="F120" s="2793">
        <v>0</v>
      </c>
      <c r="G120" s="3111">
        <v>0</v>
      </c>
      <c r="H120" s="2781">
        <f t="shared" si="1"/>
        <v>0</v>
      </c>
    </row>
    <row r="121" spans="1:8" ht="25.5" x14ac:dyDescent="0.2">
      <c r="A121" s="3705" t="s">
        <v>1119</v>
      </c>
      <c r="B121" s="3112" t="s">
        <v>1701</v>
      </c>
      <c r="C121" s="2791">
        <v>20013004</v>
      </c>
      <c r="D121" s="2791">
        <v>0</v>
      </c>
      <c r="E121" s="2791">
        <v>0</v>
      </c>
      <c r="F121" s="2791">
        <v>0</v>
      </c>
      <c r="G121" s="3113">
        <v>0</v>
      </c>
      <c r="H121" s="2782">
        <f t="shared" si="1"/>
        <v>20013004</v>
      </c>
    </row>
    <row r="122" spans="1:8" ht="25.5" x14ac:dyDescent="0.2">
      <c r="A122" s="3705" t="s">
        <v>996</v>
      </c>
      <c r="B122" s="3112" t="s">
        <v>1702</v>
      </c>
      <c r="C122" s="2791">
        <v>19347460</v>
      </c>
      <c r="D122" s="2791">
        <v>-162784</v>
      </c>
      <c r="E122" s="2791">
        <v>52940</v>
      </c>
      <c r="F122" s="2791">
        <v>7031</v>
      </c>
      <c r="G122" s="3113">
        <v>171231</v>
      </c>
      <c r="H122" s="2782">
        <f t="shared" si="1"/>
        <v>19415878</v>
      </c>
    </row>
    <row r="123" spans="1:8" x14ac:dyDescent="0.2">
      <c r="A123" s="3703" t="s">
        <v>1120</v>
      </c>
      <c r="B123" s="3110" t="s">
        <v>1703</v>
      </c>
      <c r="C123" s="2793">
        <v>1178425</v>
      </c>
      <c r="D123" s="2793">
        <v>0</v>
      </c>
      <c r="E123" s="2793">
        <v>0</v>
      </c>
      <c r="F123" s="2793">
        <v>0</v>
      </c>
      <c r="G123" s="3111">
        <v>0</v>
      </c>
      <c r="H123" s="2781">
        <f t="shared" si="1"/>
        <v>1178425</v>
      </c>
    </row>
    <row r="124" spans="1:8" x14ac:dyDescent="0.2">
      <c r="A124" s="3703" t="s">
        <v>1121</v>
      </c>
      <c r="B124" s="3110" t="s">
        <v>1704</v>
      </c>
      <c r="C124" s="2793">
        <v>910287</v>
      </c>
      <c r="D124" s="2793">
        <v>438301</v>
      </c>
      <c r="E124" s="2793">
        <v>457009</v>
      </c>
      <c r="F124" s="2793">
        <v>273115</v>
      </c>
      <c r="G124" s="3111">
        <v>21528</v>
      </c>
      <c r="H124" s="2781">
        <f t="shared" si="1"/>
        <v>2100240</v>
      </c>
    </row>
    <row r="125" spans="1:8" x14ac:dyDescent="0.2">
      <c r="A125" s="3703" t="s">
        <v>1122</v>
      </c>
      <c r="B125" s="3110" t="s">
        <v>1705</v>
      </c>
      <c r="C125" s="2793">
        <v>0</v>
      </c>
      <c r="D125" s="2793">
        <v>0</v>
      </c>
      <c r="E125" s="2793">
        <v>0</v>
      </c>
      <c r="F125" s="2793">
        <v>0</v>
      </c>
      <c r="G125" s="3111">
        <v>0</v>
      </c>
      <c r="H125" s="2781">
        <f t="shared" si="1"/>
        <v>0</v>
      </c>
    </row>
    <row r="126" spans="1:8" ht="26.25" thickBot="1" x14ac:dyDescent="0.25">
      <c r="A126" s="3706" t="s">
        <v>998</v>
      </c>
      <c r="B126" s="3114" t="s">
        <v>1706</v>
      </c>
      <c r="C126" s="3098">
        <v>2088712</v>
      </c>
      <c r="D126" s="3098">
        <v>438301</v>
      </c>
      <c r="E126" s="3098">
        <v>457009</v>
      </c>
      <c r="F126" s="3098">
        <v>273115</v>
      </c>
      <c r="G126" s="3115">
        <v>21528</v>
      </c>
      <c r="H126" s="3089">
        <f t="shared" si="1"/>
        <v>3278665</v>
      </c>
    </row>
    <row r="127" spans="1:8" ht="13.5" thickBot="1" x14ac:dyDescent="0.25">
      <c r="A127" s="3707"/>
      <c r="B127" s="3116" t="s">
        <v>1123</v>
      </c>
      <c r="C127" s="3094">
        <v>6966419750</v>
      </c>
      <c r="D127" s="3094">
        <v>3322987</v>
      </c>
      <c r="E127" s="3094">
        <v>6324088</v>
      </c>
      <c r="F127" s="3094">
        <v>21567467</v>
      </c>
      <c r="G127" s="3117">
        <v>1601431</v>
      </c>
      <c r="H127" s="3106">
        <f t="shared" si="1"/>
        <v>6999235723</v>
      </c>
    </row>
  </sheetData>
  <mergeCells count="4">
    <mergeCell ref="A3:H3"/>
    <mergeCell ref="A5:H5"/>
    <mergeCell ref="G7:H7"/>
    <mergeCell ref="A4:H4"/>
  </mergeCells>
  <pageMargins left="0.70866141732283472" right="0.70866141732283472" top="0.74803149606299213" bottom="0.74803149606299213" header="0.31496062992125984" footer="0.31496062992125984"/>
  <pageSetup paperSize="9" scale="75" fitToHeight="11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H76"/>
  <sheetViews>
    <sheetView workbookViewId="0"/>
  </sheetViews>
  <sheetFormatPr defaultRowHeight="12.75" x14ac:dyDescent="0.2"/>
  <cols>
    <col min="1" max="1" width="7.42578125" style="2775" customWidth="1"/>
    <col min="2" max="2" width="40.140625" style="2755" customWidth="1"/>
    <col min="3" max="3" width="12.7109375" style="2755" bestFit="1" customWidth="1"/>
    <col min="4" max="5" width="9.140625" style="2755" bestFit="1" customWidth="1"/>
    <col min="6" max="7" width="10.140625" style="2755" bestFit="1" customWidth="1"/>
    <col min="8" max="8" width="11.28515625" style="2755" customWidth="1"/>
  </cols>
  <sheetData>
    <row r="1" spans="1:8" x14ac:dyDescent="0.2">
      <c r="A1" s="3663" t="s">
        <v>1963</v>
      </c>
      <c r="B1" s="3663"/>
      <c r="C1" s="3663"/>
      <c r="D1" s="3663"/>
      <c r="E1" s="3663"/>
      <c r="F1" s="3663"/>
      <c r="G1" s="3663"/>
    </row>
    <row r="3" spans="1:8" x14ac:dyDescent="0.2">
      <c r="A3" s="3870" t="s">
        <v>146</v>
      </c>
      <c r="B3" s="3870"/>
      <c r="C3" s="3870"/>
      <c r="D3" s="3870"/>
      <c r="E3" s="3870"/>
      <c r="F3" s="3870"/>
      <c r="G3" s="3870"/>
      <c r="H3" s="3870"/>
    </row>
    <row r="4" spans="1:8" x14ac:dyDescent="0.2">
      <c r="A4" s="3870" t="s">
        <v>1250</v>
      </c>
      <c r="B4" s="3870"/>
      <c r="C4" s="3870"/>
      <c r="D4" s="3870"/>
      <c r="E4" s="3870"/>
      <c r="F4" s="3870"/>
      <c r="G4" s="3870"/>
      <c r="H4" s="3870"/>
    </row>
    <row r="5" spans="1:8" x14ac:dyDescent="0.2">
      <c r="A5" s="3870" t="s">
        <v>1248</v>
      </c>
      <c r="B5" s="3870"/>
      <c r="C5" s="3870"/>
      <c r="D5" s="3870"/>
      <c r="E5" s="3870"/>
      <c r="F5" s="3870"/>
      <c r="G5" s="3870"/>
      <c r="H5" s="3870"/>
    </row>
    <row r="6" spans="1:8" x14ac:dyDescent="0.2">
      <c r="A6" s="3875" t="s">
        <v>1782</v>
      </c>
      <c r="B6" s="3875"/>
      <c r="C6" s="3875"/>
      <c r="D6" s="3875"/>
      <c r="E6" s="3875"/>
      <c r="F6" s="3875"/>
      <c r="G6" s="3875"/>
      <c r="H6" s="3875"/>
    </row>
    <row r="8" spans="1:8" ht="13.5" thickBot="1" x14ac:dyDescent="0.25">
      <c r="E8" s="2681"/>
      <c r="G8" s="3874" t="s">
        <v>269</v>
      </c>
      <c r="H8" s="3874"/>
    </row>
    <row r="9" spans="1:8" s="450" customFormat="1" ht="13.5" thickBot="1" x14ac:dyDescent="0.25">
      <c r="A9" s="3708" t="s">
        <v>976</v>
      </c>
      <c r="B9" s="3664" t="s">
        <v>1225</v>
      </c>
      <c r="C9" s="3665" t="s">
        <v>977</v>
      </c>
      <c r="D9" s="3665" t="s">
        <v>232</v>
      </c>
      <c r="E9" s="3665" t="s">
        <v>130</v>
      </c>
      <c r="F9" s="3665" t="s">
        <v>153</v>
      </c>
      <c r="G9" s="3666" t="s">
        <v>98</v>
      </c>
      <c r="H9" s="3667" t="s">
        <v>96</v>
      </c>
    </row>
    <row r="10" spans="1:8" s="450" customFormat="1" ht="25.5" x14ac:dyDescent="0.2">
      <c r="A10" s="3668" t="s">
        <v>1130</v>
      </c>
      <c r="B10" s="305" t="s">
        <v>1714</v>
      </c>
      <c r="C10" s="3669">
        <v>0</v>
      </c>
      <c r="D10" s="3669">
        <v>0</v>
      </c>
      <c r="E10" s="3669">
        <v>0</v>
      </c>
      <c r="F10" s="3669">
        <v>0</v>
      </c>
      <c r="G10" s="3669">
        <v>0</v>
      </c>
      <c r="H10" s="3670">
        <f t="shared" ref="H10:H73" si="0">SUM(C10:G10)</f>
        <v>0</v>
      </c>
    </row>
    <row r="11" spans="1:8" s="450" customFormat="1" ht="38.25" x14ac:dyDescent="0.2">
      <c r="A11" s="3668" t="s">
        <v>1131</v>
      </c>
      <c r="B11" s="305" t="s">
        <v>1715</v>
      </c>
      <c r="C11" s="3669">
        <v>0</v>
      </c>
      <c r="D11" s="3669">
        <v>0</v>
      </c>
      <c r="E11" s="3669">
        <v>0</v>
      </c>
      <c r="F11" s="3669">
        <v>0</v>
      </c>
      <c r="G11" s="3669">
        <v>0</v>
      </c>
      <c r="H11" s="3670">
        <f t="shared" si="0"/>
        <v>0</v>
      </c>
    </row>
    <row r="12" spans="1:8" s="450" customFormat="1" ht="25.5" x14ac:dyDescent="0.2">
      <c r="A12" s="3668" t="s">
        <v>1132</v>
      </c>
      <c r="B12" s="305" t="s">
        <v>1716</v>
      </c>
      <c r="C12" s="3669">
        <v>0</v>
      </c>
      <c r="D12" s="3669">
        <v>38115</v>
      </c>
      <c r="E12" s="3669">
        <v>0</v>
      </c>
      <c r="F12" s="3669">
        <v>0</v>
      </c>
      <c r="G12" s="3669">
        <v>0</v>
      </c>
      <c r="H12" s="3670">
        <f t="shared" si="0"/>
        <v>38115</v>
      </c>
    </row>
    <row r="13" spans="1:8" s="450" customFormat="1" ht="25.5" x14ac:dyDescent="0.2">
      <c r="A13" s="3668" t="s">
        <v>1133</v>
      </c>
      <c r="B13" s="305" t="s">
        <v>1717</v>
      </c>
      <c r="C13" s="3669">
        <v>0</v>
      </c>
      <c r="D13" s="3669">
        <v>0</v>
      </c>
      <c r="E13" s="3669">
        <v>0</v>
      </c>
      <c r="F13" s="3669">
        <v>0</v>
      </c>
      <c r="G13" s="3669">
        <v>0</v>
      </c>
      <c r="H13" s="3670">
        <f t="shared" si="0"/>
        <v>0</v>
      </c>
    </row>
    <row r="14" spans="1:8" s="450" customFormat="1" ht="38.25" x14ac:dyDescent="0.2">
      <c r="A14" s="3668" t="s">
        <v>1134</v>
      </c>
      <c r="B14" s="305" t="s">
        <v>1718</v>
      </c>
      <c r="C14" s="3669">
        <v>0</v>
      </c>
      <c r="D14" s="3669">
        <v>0</v>
      </c>
      <c r="E14" s="3669">
        <v>0</v>
      </c>
      <c r="F14" s="3669">
        <v>0</v>
      </c>
      <c r="G14" s="3669">
        <v>0</v>
      </c>
      <c r="H14" s="3670">
        <f t="shared" si="0"/>
        <v>0</v>
      </c>
    </row>
    <row r="15" spans="1:8" s="450" customFormat="1" ht="51" x14ac:dyDescent="0.2">
      <c r="A15" s="3668" t="s">
        <v>1135</v>
      </c>
      <c r="B15" s="305" t="s">
        <v>1719</v>
      </c>
      <c r="C15" s="3669">
        <v>0</v>
      </c>
      <c r="D15" s="3669">
        <v>0</v>
      </c>
      <c r="E15" s="3669">
        <v>0</v>
      </c>
      <c r="F15" s="3669">
        <v>0</v>
      </c>
      <c r="G15" s="3669">
        <v>0</v>
      </c>
      <c r="H15" s="3670">
        <f t="shared" si="0"/>
        <v>0</v>
      </c>
    </row>
    <row r="16" spans="1:8" s="450" customFormat="1" ht="38.25" x14ac:dyDescent="0.2">
      <c r="A16" s="3668" t="s">
        <v>1136</v>
      </c>
      <c r="B16" s="305" t="s">
        <v>1720</v>
      </c>
      <c r="C16" s="3669">
        <v>0</v>
      </c>
      <c r="D16" s="3669">
        <v>0</v>
      </c>
      <c r="E16" s="3669">
        <v>0</v>
      </c>
      <c r="F16" s="3669">
        <v>0</v>
      </c>
      <c r="G16" s="3669">
        <v>0</v>
      </c>
      <c r="H16" s="3670">
        <f t="shared" si="0"/>
        <v>0</v>
      </c>
    </row>
    <row r="17" spans="1:8" s="450" customFormat="1" ht="25.5" x14ac:dyDescent="0.2">
      <c r="A17" s="3668" t="s">
        <v>1137</v>
      </c>
      <c r="B17" s="305" t="s">
        <v>1721</v>
      </c>
      <c r="C17" s="3669">
        <v>0</v>
      </c>
      <c r="D17" s="3669">
        <v>0</v>
      </c>
      <c r="E17" s="3669">
        <v>0</v>
      </c>
      <c r="F17" s="3669">
        <v>0</v>
      </c>
      <c r="G17" s="3669">
        <v>0</v>
      </c>
      <c r="H17" s="3670">
        <f t="shared" si="0"/>
        <v>0</v>
      </c>
    </row>
    <row r="18" spans="1:8" s="450" customFormat="1" ht="25.5" x14ac:dyDescent="0.2">
      <c r="A18" s="3668" t="s">
        <v>1138</v>
      </c>
      <c r="B18" s="305" t="s">
        <v>1722</v>
      </c>
      <c r="C18" s="3669">
        <v>0</v>
      </c>
      <c r="D18" s="3669">
        <v>0</v>
      </c>
      <c r="E18" s="3669">
        <v>0</v>
      </c>
      <c r="F18" s="3669">
        <v>0</v>
      </c>
      <c r="G18" s="3669">
        <v>0</v>
      </c>
      <c r="H18" s="3670">
        <f t="shared" si="0"/>
        <v>0</v>
      </c>
    </row>
    <row r="19" spans="1:8" s="450" customFormat="1" ht="38.25" x14ac:dyDescent="0.2">
      <c r="A19" s="3668" t="s">
        <v>1139</v>
      </c>
      <c r="B19" s="305" t="s">
        <v>1723</v>
      </c>
      <c r="C19" s="3669">
        <v>0</v>
      </c>
      <c r="D19" s="3669">
        <v>0</v>
      </c>
      <c r="E19" s="3669">
        <v>0</v>
      </c>
      <c r="F19" s="3669">
        <v>0</v>
      </c>
      <c r="G19" s="3669">
        <v>0</v>
      </c>
      <c r="H19" s="3670">
        <f t="shared" si="0"/>
        <v>0</v>
      </c>
    </row>
    <row r="20" spans="1:8" s="450" customFormat="1" ht="51" x14ac:dyDescent="0.2">
      <c r="A20" s="3668" t="s">
        <v>1140</v>
      </c>
      <c r="B20" s="305" t="s">
        <v>1724</v>
      </c>
      <c r="C20" s="3669">
        <v>0</v>
      </c>
      <c r="D20" s="3669">
        <v>0</v>
      </c>
      <c r="E20" s="3669">
        <v>0</v>
      </c>
      <c r="F20" s="3669">
        <v>0</v>
      </c>
      <c r="G20" s="3669">
        <v>0</v>
      </c>
      <c r="H20" s="3670">
        <f t="shared" si="0"/>
        <v>0</v>
      </c>
    </row>
    <row r="21" spans="1:8" s="450" customFormat="1" ht="38.25" x14ac:dyDescent="0.2">
      <c r="A21" s="3668" t="s">
        <v>1141</v>
      </c>
      <c r="B21" s="305" t="s">
        <v>1725</v>
      </c>
      <c r="C21" s="3669">
        <v>0</v>
      </c>
      <c r="D21" s="3669">
        <v>0</v>
      </c>
      <c r="E21" s="3669">
        <v>0</v>
      </c>
      <c r="F21" s="3669">
        <v>0</v>
      </c>
      <c r="G21" s="3669">
        <v>0</v>
      </c>
      <c r="H21" s="3670">
        <f t="shared" si="0"/>
        <v>0</v>
      </c>
    </row>
    <row r="22" spans="1:8" s="450" customFormat="1" ht="25.5" x14ac:dyDescent="0.2">
      <c r="A22" s="3668" t="s">
        <v>1142</v>
      </c>
      <c r="B22" s="305" t="s">
        <v>1726</v>
      </c>
      <c r="C22" s="3669">
        <v>0</v>
      </c>
      <c r="D22" s="3669">
        <v>0</v>
      </c>
      <c r="E22" s="3669">
        <v>0</v>
      </c>
      <c r="F22" s="3669">
        <v>0</v>
      </c>
      <c r="G22" s="3669">
        <v>0</v>
      </c>
      <c r="H22" s="3670">
        <f t="shared" si="0"/>
        <v>0</v>
      </c>
    </row>
    <row r="23" spans="1:8" s="450" customFormat="1" ht="38.25" x14ac:dyDescent="0.2">
      <c r="A23" s="3668" t="s">
        <v>1143</v>
      </c>
      <c r="B23" s="305" t="s">
        <v>1727</v>
      </c>
      <c r="C23" s="3669">
        <v>0</v>
      </c>
      <c r="D23" s="3669">
        <v>0</v>
      </c>
      <c r="E23" s="3669">
        <v>0</v>
      </c>
      <c r="F23" s="3669">
        <v>0</v>
      </c>
      <c r="G23" s="3669">
        <v>0</v>
      </c>
      <c r="H23" s="3670">
        <f t="shared" si="0"/>
        <v>0</v>
      </c>
    </row>
    <row r="24" spans="1:8" s="450" customFormat="1" ht="38.25" x14ac:dyDescent="0.2">
      <c r="A24" s="3668" t="s">
        <v>1144</v>
      </c>
      <c r="B24" s="305" t="s">
        <v>1728</v>
      </c>
      <c r="C24" s="3669">
        <v>0</v>
      </c>
      <c r="D24" s="3669">
        <v>0</v>
      </c>
      <c r="E24" s="3669">
        <v>0</v>
      </c>
      <c r="F24" s="3669">
        <v>0</v>
      </c>
      <c r="G24" s="3669">
        <v>0</v>
      </c>
      <c r="H24" s="3670">
        <f t="shared" si="0"/>
        <v>0</v>
      </c>
    </row>
    <row r="25" spans="1:8" s="450" customFormat="1" ht="25.5" x14ac:dyDescent="0.2">
      <c r="A25" s="3668" t="s">
        <v>1145</v>
      </c>
      <c r="B25" s="305" t="s">
        <v>1729</v>
      </c>
      <c r="C25" s="3669">
        <v>0</v>
      </c>
      <c r="D25" s="3669">
        <v>0</v>
      </c>
      <c r="E25" s="3669">
        <v>0</v>
      </c>
      <c r="F25" s="3669">
        <v>0</v>
      </c>
      <c r="G25" s="3669">
        <v>0</v>
      </c>
      <c r="H25" s="3670">
        <f t="shared" si="0"/>
        <v>0</v>
      </c>
    </row>
    <row r="26" spans="1:8" s="450" customFormat="1" ht="38.25" x14ac:dyDescent="0.2">
      <c r="A26" s="3668" t="s">
        <v>1146</v>
      </c>
      <c r="B26" s="305" t="s">
        <v>1730</v>
      </c>
      <c r="C26" s="3669">
        <v>0</v>
      </c>
      <c r="D26" s="3669">
        <v>0</v>
      </c>
      <c r="E26" s="3669">
        <v>0</v>
      </c>
      <c r="F26" s="3669">
        <v>0</v>
      </c>
      <c r="G26" s="3669">
        <v>0</v>
      </c>
      <c r="H26" s="3670">
        <f t="shared" si="0"/>
        <v>0</v>
      </c>
    </row>
    <row r="27" spans="1:8" s="450" customFormat="1" ht="25.5" x14ac:dyDescent="0.2">
      <c r="A27" s="3668" t="s">
        <v>1147</v>
      </c>
      <c r="B27" s="305" t="s">
        <v>1731</v>
      </c>
      <c r="C27" s="3669">
        <v>0</v>
      </c>
      <c r="D27" s="3669">
        <v>0</v>
      </c>
      <c r="E27" s="3669">
        <v>0</v>
      </c>
      <c r="F27" s="3669">
        <v>0</v>
      </c>
      <c r="G27" s="3669">
        <v>0</v>
      </c>
      <c r="H27" s="3670">
        <f t="shared" si="0"/>
        <v>0</v>
      </c>
    </row>
    <row r="28" spans="1:8" s="450" customFormat="1" ht="38.25" x14ac:dyDescent="0.2">
      <c r="A28" s="3668" t="s">
        <v>1148</v>
      </c>
      <c r="B28" s="305" t="s">
        <v>1732</v>
      </c>
      <c r="C28" s="3669">
        <v>0</v>
      </c>
      <c r="D28" s="3669">
        <v>0</v>
      </c>
      <c r="E28" s="3669">
        <v>0</v>
      </c>
      <c r="F28" s="3669">
        <v>0</v>
      </c>
      <c r="G28" s="3669">
        <v>0</v>
      </c>
      <c r="H28" s="3670">
        <f t="shared" si="0"/>
        <v>0</v>
      </c>
    </row>
    <row r="29" spans="1:8" s="450" customFormat="1" ht="38.25" x14ac:dyDescent="0.2">
      <c r="A29" s="3668" t="s">
        <v>1149</v>
      </c>
      <c r="B29" s="305" t="s">
        <v>1733</v>
      </c>
      <c r="C29" s="3669">
        <v>0</v>
      </c>
      <c r="D29" s="3669">
        <v>0</v>
      </c>
      <c r="E29" s="3669">
        <v>0</v>
      </c>
      <c r="F29" s="3669">
        <v>0</v>
      </c>
      <c r="G29" s="3669">
        <v>0</v>
      </c>
      <c r="H29" s="3670">
        <f t="shared" si="0"/>
        <v>0</v>
      </c>
    </row>
    <row r="30" spans="1:8" s="450" customFormat="1" ht="25.5" x14ac:dyDescent="0.2">
      <c r="A30" s="3668" t="s">
        <v>1150</v>
      </c>
      <c r="B30" s="305" t="s">
        <v>1734</v>
      </c>
      <c r="C30" s="3669">
        <v>0</v>
      </c>
      <c r="D30" s="3669">
        <v>0</v>
      </c>
      <c r="E30" s="3669">
        <v>0</v>
      </c>
      <c r="F30" s="3669">
        <v>0</v>
      </c>
      <c r="G30" s="3669">
        <v>0</v>
      </c>
      <c r="H30" s="3670">
        <f t="shared" si="0"/>
        <v>0</v>
      </c>
    </row>
    <row r="31" spans="1:8" s="450" customFormat="1" ht="25.5" x14ac:dyDescent="0.2">
      <c r="A31" s="3668" t="s">
        <v>1151</v>
      </c>
      <c r="B31" s="305" t="s">
        <v>1735</v>
      </c>
      <c r="C31" s="3669">
        <v>0</v>
      </c>
      <c r="D31" s="3669">
        <v>0</v>
      </c>
      <c r="E31" s="3669">
        <v>0</v>
      </c>
      <c r="F31" s="3669">
        <v>0</v>
      </c>
      <c r="G31" s="3669">
        <v>0</v>
      </c>
      <c r="H31" s="3670">
        <f t="shared" si="0"/>
        <v>0</v>
      </c>
    </row>
    <row r="32" spans="1:8" s="450" customFormat="1" ht="51" x14ac:dyDescent="0.2">
      <c r="A32" s="3668" t="s">
        <v>1152</v>
      </c>
      <c r="B32" s="305" t="s">
        <v>1736</v>
      </c>
      <c r="C32" s="3669">
        <v>0</v>
      </c>
      <c r="D32" s="3669">
        <v>0</v>
      </c>
      <c r="E32" s="3669">
        <v>0</v>
      </c>
      <c r="F32" s="3669">
        <v>0</v>
      </c>
      <c r="G32" s="3669">
        <v>0</v>
      </c>
      <c r="H32" s="3670">
        <f t="shared" si="0"/>
        <v>0</v>
      </c>
    </row>
    <row r="33" spans="1:8" s="450" customFormat="1" ht="38.25" x14ac:dyDescent="0.2">
      <c r="A33" s="3668" t="s">
        <v>1153</v>
      </c>
      <c r="B33" s="305" t="s">
        <v>1737</v>
      </c>
      <c r="C33" s="3669">
        <v>0</v>
      </c>
      <c r="D33" s="3669">
        <v>0</v>
      </c>
      <c r="E33" s="3669">
        <v>0</v>
      </c>
      <c r="F33" s="3669">
        <v>0</v>
      </c>
      <c r="G33" s="3669">
        <v>0</v>
      </c>
      <c r="H33" s="3670">
        <f t="shared" si="0"/>
        <v>0</v>
      </c>
    </row>
    <row r="34" spans="1:8" s="450" customFormat="1" ht="25.5" x14ac:dyDescent="0.2">
      <c r="A34" s="3668" t="s">
        <v>1154</v>
      </c>
      <c r="B34" s="305" t="s">
        <v>1738</v>
      </c>
      <c r="C34" s="3669">
        <v>0</v>
      </c>
      <c r="D34" s="3669">
        <v>0</v>
      </c>
      <c r="E34" s="3669">
        <v>0</v>
      </c>
      <c r="F34" s="3669">
        <v>0</v>
      </c>
      <c r="G34" s="3669">
        <v>0</v>
      </c>
      <c r="H34" s="3670">
        <f t="shared" si="0"/>
        <v>0</v>
      </c>
    </row>
    <row r="35" spans="1:8" s="450" customFormat="1" ht="25.5" x14ac:dyDescent="0.2">
      <c r="A35" s="3671" t="s">
        <v>1155</v>
      </c>
      <c r="B35" s="3672" t="s">
        <v>1739</v>
      </c>
      <c r="C35" s="3673">
        <v>0</v>
      </c>
      <c r="D35" s="3673">
        <v>38115</v>
      </c>
      <c r="E35" s="3673">
        <v>0</v>
      </c>
      <c r="F35" s="3673">
        <v>0</v>
      </c>
      <c r="G35" s="3673">
        <v>0</v>
      </c>
      <c r="H35" s="3674">
        <f t="shared" si="0"/>
        <v>38115</v>
      </c>
    </row>
    <row r="36" spans="1:8" s="450" customFormat="1" ht="25.5" x14ac:dyDescent="0.2">
      <c r="A36" s="3668" t="s">
        <v>1156</v>
      </c>
      <c r="B36" s="305" t="s">
        <v>1740</v>
      </c>
      <c r="C36" s="3669">
        <v>0</v>
      </c>
      <c r="D36" s="3669">
        <v>0</v>
      </c>
      <c r="E36" s="3669">
        <v>0</v>
      </c>
      <c r="F36" s="3669">
        <v>0</v>
      </c>
      <c r="G36" s="3669">
        <v>0</v>
      </c>
      <c r="H36" s="3670">
        <f t="shared" si="0"/>
        <v>0</v>
      </c>
    </row>
    <row r="37" spans="1:8" s="450" customFormat="1" ht="38.25" x14ac:dyDescent="0.2">
      <c r="A37" s="3668" t="s">
        <v>1157</v>
      </c>
      <c r="B37" s="305" t="s">
        <v>1741</v>
      </c>
      <c r="C37" s="3669">
        <v>0</v>
      </c>
      <c r="D37" s="3669">
        <v>0</v>
      </c>
      <c r="E37" s="3669">
        <v>0</v>
      </c>
      <c r="F37" s="3669">
        <v>0</v>
      </c>
      <c r="G37" s="3669">
        <v>0</v>
      </c>
      <c r="H37" s="3670">
        <f t="shared" si="0"/>
        <v>0</v>
      </c>
    </row>
    <row r="38" spans="1:8" s="450" customFormat="1" ht="25.5" x14ac:dyDescent="0.2">
      <c r="A38" s="3668" t="s">
        <v>1158</v>
      </c>
      <c r="B38" s="305" t="s">
        <v>1742</v>
      </c>
      <c r="C38" s="3669">
        <v>2831982</v>
      </c>
      <c r="D38" s="3669">
        <v>952761</v>
      </c>
      <c r="E38" s="3669">
        <v>311326</v>
      </c>
      <c r="F38" s="3669">
        <v>318229</v>
      </c>
      <c r="G38" s="3669">
        <v>507980</v>
      </c>
      <c r="H38" s="3675">
        <f t="shared" si="0"/>
        <v>4922278</v>
      </c>
    </row>
    <row r="39" spans="1:8" s="450" customFormat="1" ht="25.5" x14ac:dyDescent="0.2">
      <c r="A39" s="3668" t="s">
        <v>1159</v>
      </c>
      <c r="B39" s="305" t="s">
        <v>1743</v>
      </c>
      <c r="C39" s="3669">
        <v>0</v>
      </c>
      <c r="D39" s="3669">
        <v>0</v>
      </c>
      <c r="E39" s="3669">
        <v>0</v>
      </c>
      <c r="F39" s="3669">
        <v>0</v>
      </c>
      <c r="G39" s="3669">
        <v>0</v>
      </c>
      <c r="H39" s="3670">
        <f t="shared" si="0"/>
        <v>0</v>
      </c>
    </row>
    <row r="40" spans="1:8" s="450" customFormat="1" ht="38.25" x14ac:dyDescent="0.2">
      <c r="A40" s="3668" t="s">
        <v>1160</v>
      </c>
      <c r="B40" s="305" t="s">
        <v>1744</v>
      </c>
      <c r="C40" s="3669">
        <v>0</v>
      </c>
      <c r="D40" s="3669">
        <v>0</v>
      </c>
      <c r="E40" s="3669">
        <v>0</v>
      </c>
      <c r="F40" s="3669">
        <v>0</v>
      </c>
      <c r="G40" s="3669">
        <v>0</v>
      </c>
      <c r="H40" s="3670">
        <f t="shared" si="0"/>
        <v>0</v>
      </c>
    </row>
    <row r="41" spans="1:8" s="450" customFormat="1" ht="51" x14ac:dyDescent="0.2">
      <c r="A41" s="3668" t="s">
        <v>1161</v>
      </c>
      <c r="B41" s="305" t="s">
        <v>1745</v>
      </c>
      <c r="C41" s="3669">
        <v>0</v>
      </c>
      <c r="D41" s="3669">
        <v>0</v>
      </c>
      <c r="E41" s="3669">
        <v>0</v>
      </c>
      <c r="F41" s="3669">
        <v>0</v>
      </c>
      <c r="G41" s="3669">
        <v>0</v>
      </c>
      <c r="H41" s="3670">
        <f t="shared" si="0"/>
        <v>0</v>
      </c>
    </row>
    <row r="42" spans="1:8" s="450" customFormat="1" ht="38.25" x14ac:dyDescent="0.2">
      <c r="A42" s="3668" t="s">
        <v>1162</v>
      </c>
      <c r="B42" s="305" t="s">
        <v>1746</v>
      </c>
      <c r="C42" s="3669">
        <v>0</v>
      </c>
      <c r="D42" s="3669">
        <v>0</v>
      </c>
      <c r="E42" s="3669">
        <v>0</v>
      </c>
      <c r="F42" s="3669">
        <v>0</v>
      </c>
      <c r="G42" s="3669">
        <v>0</v>
      </c>
      <c r="H42" s="3670">
        <f t="shared" si="0"/>
        <v>0</v>
      </c>
    </row>
    <row r="43" spans="1:8" s="450" customFormat="1" ht="25.5" x14ac:dyDescent="0.2">
      <c r="A43" s="3668" t="s">
        <v>1163</v>
      </c>
      <c r="B43" s="305" t="s">
        <v>1747</v>
      </c>
      <c r="C43" s="3669">
        <v>0</v>
      </c>
      <c r="D43" s="3669">
        <v>0</v>
      </c>
      <c r="E43" s="3669">
        <v>0</v>
      </c>
      <c r="F43" s="3669">
        <v>0</v>
      </c>
      <c r="G43" s="3669">
        <v>0</v>
      </c>
      <c r="H43" s="3670">
        <f t="shared" si="0"/>
        <v>0</v>
      </c>
    </row>
    <row r="44" spans="1:8" s="450" customFormat="1" ht="25.5" x14ac:dyDescent="0.2">
      <c r="A44" s="3668" t="s">
        <v>1164</v>
      </c>
      <c r="B44" s="305" t="s">
        <v>1748</v>
      </c>
      <c r="C44" s="3669">
        <v>0</v>
      </c>
      <c r="D44" s="3669">
        <v>0</v>
      </c>
      <c r="E44" s="3669">
        <v>0</v>
      </c>
      <c r="F44" s="3669">
        <v>0</v>
      </c>
      <c r="G44" s="3669">
        <v>0</v>
      </c>
      <c r="H44" s="3670">
        <f t="shared" si="0"/>
        <v>0</v>
      </c>
    </row>
    <row r="45" spans="1:8" s="450" customFormat="1" ht="38.25" x14ac:dyDescent="0.2">
      <c r="A45" s="3668" t="s">
        <v>1165</v>
      </c>
      <c r="B45" s="305" t="s">
        <v>1749</v>
      </c>
      <c r="C45" s="3669">
        <v>0</v>
      </c>
      <c r="D45" s="3669">
        <v>0</v>
      </c>
      <c r="E45" s="3669">
        <v>0</v>
      </c>
      <c r="F45" s="3669">
        <v>0</v>
      </c>
      <c r="G45" s="3669">
        <v>0</v>
      </c>
      <c r="H45" s="3670">
        <f t="shared" si="0"/>
        <v>0</v>
      </c>
    </row>
    <row r="46" spans="1:8" s="450" customFormat="1" ht="51" x14ac:dyDescent="0.2">
      <c r="A46" s="3668" t="s">
        <v>1166</v>
      </c>
      <c r="B46" s="305" t="s">
        <v>1750</v>
      </c>
      <c r="C46" s="3669">
        <v>0</v>
      </c>
      <c r="D46" s="3669">
        <v>0</v>
      </c>
      <c r="E46" s="3669">
        <v>0</v>
      </c>
      <c r="F46" s="3669">
        <v>0</v>
      </c>
      <c r="G46" s="3669">
        <v>0</v>
      </c>
      <c r="H46" s="3670">
        <f t="shared" si="0"/>
        <v>0</v>
      </c>
    </row>
    <row r="47" spans="1:8" s="450" customFormat="1" ht="38.25" x14ac:dyDescent="0.2">
      <c r="A47" s="3668" t="s">
        <v>1167</v>
      </c>
      <c r="B47" s="305" t="s">
        <v>1751</v>
      </c>
      <c r="C47" s="3669">
        <v>0</v>
      </c>
      <c r="D47" s="3669">
        <v>0</v>
      </c>
      <c r="E47" s="3669">
        <v>0</v>
      </c>
      <c r="F47" s="3669">
        <v>0</v>
      </c>
      <c r="G47" s="3669">
        <v>0</v>
      </c>
      <c r="H47" s="3670">
        <f t="shared" si="0"/>
        <v>0</v>
      </c>
    </row>
    <row r="48" spans="1:8" s="450" customFormat="1" ht="38.25" x14ac:dyDescent="0.2">
      <c r="A48" s="3668" t="s">
        <v>1168</v>
      </c>
      <c r="B48" s="305" t="s">
        <v>1752</v>
      </c>
      <c r="C48" s="3669">
        <v>17913688</v>
      </c>
      <c r="D48" s="3669">
        <v>0</v>
      </c>
      <c r="E48" s="3669">
        <v>0</v>
      </c>
      <c r="F48" s="3669">
        <v>0</v>
      </c>
      <c r="G48" s="3669">
        <v>0</v>
      </c>
      <c r="H48" s="3670">
        <f t="shared" si="0"/>
        <v>17913688</v>
      </c>
    </row>
    <row r="49" spans="1:8" s="450" customFormat="1" ht="38.25" x14ac:dyDescent="0.2">
      <c r="A49" s="3668" t="s">
        <v>1169</v>
      </c>
      <c r="B49" s="305" t="s">
        <v>1753</v>
      </c>
      <c r="C49" s="3669">
        <v>0</v>
      </c>
      <c r="D49" s="3669">
        <v>0</v>
      </c>
      <c r="E49" s="3669">
        <v>0</v>
      </c>
      <c r="F49" s="3669">
        <v>0</v>
      </c>
      <c r="G49" s="3669">
        <v>0</v>
      </c>
      <c r="H49" s="3670">
        <f t="shared" si="0"/>
        <v>0</v>
      </c>
    </row>
    <row r="50" spans="1:8" s="450" customFormat="1" ht="25.5" x14ac:dyDescent="0.2">
      <c r="A50" s="3668" t="s">
        <v>1170</v>
      </c>
      <c r="B50" s="305" t="s">
        <v>1754</v>
      </c>
      <c r="C50" s="3669">
        <v>0</v>
      </c>
      <c r="D50" s="3669">
        <v>0</v>
      </c>
      <c r="E50" s="3669">
        <v>0</v>
      </c>
      <c r="F50" s="3669">
        <v>0</v>
      </c>
      <c r="G50" s="3669">
        <v>0</v>
      </c>
      <c r="H50" s="3670">
        <f t="shared" si="0"/>
        <v>0</v>
      </c>
    </row>
    <row r="51" spans="1:8" s="450" customFormat="1" ht="38.25" x14ac:dyDescent="0.2">
      <c r="A51" s="3668" t="s">
        <v>1171</v>
      </c>
      <c r="B51" s="305" t="s">
        <v>1755</v>
      </c>
      <c r="C51" s="3669">
        <v>0</v>
      </c>
      <c r="D51" s="3669">
        <v>0</v>
      </c>
      <c r="E51" s="3669">
        <v>0</v>
      </c>
      <c r="F51" s="3669">
        <v>0</v>
      </c>
      <c r="G51" s="3669">
        <v>0</v>
      </c>
      <c r="H51" s="3670">
        <f t="shared" si="0"/>
        <v>0</v>
      </c>
    </row>
    <row r="52" spans="1:8" s="450" customFormat="1" ht="38.25" x14ac:dyDescent="0.2">
      <c r="A52" s="3668" t="s">
        <v>1172</v>
      </c>
      <c r="B52" s="305" t="s">
        <v>1756</v>
      </c>
      <c r="C52" s="3669">
        <v>0</v>
      </c>
      <c r="D52" s="3669">
        <v>0</v>
      </c>
      <c r="E52" s="3669">
        <v>0</v>
      </c>
      <c r="F52" s="3669">
        <v>0</v>
      </c>
      <c r="G52" s="3669">
        <v>0</v>
      </c>
      <c r="H52" s="3670">
        <f t="shared" si="0"/>
        <v>0</v>
      </c>
    </row>
    <row r="53" spans="1:8" s="450" customFormat="1" ht="38.25" x14ac:dyDescent="0.2">
      <c r="A53" s="3668" t="s">
        <v>1173</v>
      </c>
      <c r="B53" s="305" t="s">
        <v>1757</v>
      </c>
      <c r="C53" s="3669">
        <v>17913688</v>
      </c>
      <c r="D53" s="3669">
        <v>0</v>
      </c>
      <c r="E53" s="3669">
        <v>0</v>
      </c>
      <c r="F53" s="3669">
        <v>0</v>
      </c>
      <c r="G53" s="3669">
        <v>0</v>
      </c>
      <c r="H53" s="3670">
        <f t="shared" si="0"/>
        <v>17913688</v>
      </c>
    </row>
    <row r="54" spans="1:8" s="450" customFormat="1" ht="25.5" x14ac:dyDescent="0.2">
      <c r="A54" s="3668" t="s">
        <v>1174</v>
      </c>
      <c r="B54" s="305" t="s">
        <v>1758</v>
      </c>
      <c r="C54" s="3669">
        <v>0</v>
      </c>
      <c r="D54" s="3669">
        <v>0</v>
      </c>
      <c r="E54" s="3669">
        <v>0</v>
      </c>
      <c r="F54" s="3669">
        <v>0</v>
      </c>
      <c r="G54" s="3669">
        <v>0</v>
      </c>
      <c r="H54" s="3670">
        <f t="shared" si="0"/>
        <v>0</v>
      </c>
    </row>
    <row r="55" spans="1:8" s="450" customFormat="1" ht="38.25" x14ac:dyDescent="0.2">
      <c r="A55" s="3668" t="s">
        <v>1175</v>
      </c>
      <c r="B55" s="305" t="s">
        <v>1759</v>
      </c>
      <c r="C55" s="3669">
        <v>0</v>
      </c>
      <c r="D55" s="3669">
        <v>0</v>
      </c>
      <c r="E55" s="3669">
        <v>0</v>
      </c>
      <c r="F55" s="3669">
        <v>0</v>
      </c>
      <c r="G55" s="3669">
        <v>0</v>
      </c>
      <c r="H55" s="3670">
        <f t="shared" si="0"/>
        <v>0</v>
      </c>
    </row>
    <row r="56" spans="1:8" s="450" customFormat="1" ht="51" x14ac:dyDescent="0.2">
      <c r="A56" s="3668" t="s">
        <v>1176</v>
      </c>
      <c r="B56" s="305" t="s">
        <v>1760</v>
      </c>
      <c r="C56" s="3669">
        <v>0</v>
      </c>
      <c r="D56" s="3669">
        <v>0</v>
      </c>
      <c r="E56" s="3669">
        <v>0</v>
      </c>
      <c r="F56" s="3669">
        <v>0</v>
      </c>
      <c r="G56" s="3669">
        <v>0</v>
      </c>
      <c r="H56" s="3670">
        <f t="shared" si="0"/>
        <v>0</v>
      </c>
    </row>
    <row r="57" spans="1:8" s="450" customFormat="1" ht="38.25" x14ac:dyDescent="0.2">
      <c r="A57" s="3668" t="s">
        <v>1177</v>
      </c>
      <c r="B57" s="305" t="s">
        <v>1761</v>
      </c>
      <c r="C57" s="3669">
        <v>0</v>
      </c>
      <c r="D57" s="3669">
        <v>0</v>
      </c>
      <c r="E57" s="3669">
        <v>0</v>
      </c>
      <c r="F57" s="3669">
        <v>0</v>
      </c>
      <c r="G57" s="3669">
        <v>0</v>
      </c>
      <c r="H57" s="3670">
        <f t="shared" si="0"/>
        <v>0</v>
      </c>
    </row>
    <row r="58" spans="1:8" s="450" customFormat="1" ht="25.5" x14ac:dyDescent="0.2">
      <c r="A58" s="3668" t="s">
        <v>1178</v>
      </c>
      <c r="B58" s="305" t="s">
        <v>1762</v>
      </c>
      <c r="C58" s="3669">
        <v>0</v>
      </c>
      <c r="D58" s="3669">
        <v>0</v>
      </c>
      <c r="E58" s="3669">
        <v>0</v>
      </c>
      <c r="F58" s="3669">
        <v>0</v>
      </c>
      <c r="G58" s="3669">
        <v>0</v>
      </c>
      <c r="H58" s="3670">
        <f t="shared" si="0"/>
        <v>0</v>
      </c>
    </row>
    <row r="59" spans="1:8" s="450" customFormat="1" ht="25.5" x14ac:dyDescent="0.2">
      <c r="A59" s="3671" t="s">
        <v>1179</v>
      </c>
      <c r="B59" s="3672" t="s">
        <v>1763</v>
      </c>
      <c r="C59" s="3673">
        <v>20745670</v>
      </c>
      <c r="D59" s="3673">
        <v>952761</v>
      </c>
      <c r="E59" s="3673">
        <v>311326</v>
      </c>
      <c r="F59" s="3673">
        <v>318229</v>
      </c>
      <c r="G59" s="3673">
        <v>507980</v>
      </c>
      <c r="H59" s="3674">
        <f t="shared" si="0"/>
        <v>22835966</v>
      </c>
    </row>
    <row r="60" spans="1:8" s="450" customFormat="1" x14ac:dyDescent="0.2">
      <c r="A60" s="3668" t="s">
        <v>1180</v>
      </c>
      <c r="B60" s="305" t="s">
        <v>1764</v>
      </c>
      <c r="C60" s="3669">
        <v>59080642</v>
      </c>
      <c r="D60" s="3669">
        <v>0</v>
      </c>
      <c r="E60" s="3669">
        <v>2775</v>
      </c>
      <c r="F60" s="3669">
        <v>0</v>
      </c>
      <c r="G60" s="3669">
        <v>0</v>
      </c>
      <c r="H60" s="3670">
        <f t="shared" si="0"/>
        <v>59083417</v>
      </c>
    </row>
    <row r="61" spans="1:8" s="450" customFormat="1" ht="25.5" x14ac:dyDescent="0.2">
      <c r="A61" s="3668" t="s">
        <v>1181</v>
      </c>
      <c r="B61" s="305" t="s">
        <v>1765</v>
      </c>
      <c r="C61" s="3669">
        <v>0</v>
      </c>
      <c r="D61" s="3669">
        <v>0</v>
      </c>
      <c r="E61" s="3669">
        <v>0</v>
      </c>
      <c r="F61" s="3669">
        <v>0</v>
      </c>
      <c r="G61" s="3669">
        <v>0</v>
      </c>
      <c r="H61" s="3670">
        <f t="shared" si="0"/>
        <v>0</v>
      </c>
    </row>
    <row r="62" spans="1:8" s="450" customFormat="1" ht="25.5" x14ac:dyDescent="0.2">
      <c r="A62" s="3668" t="s">
        <v>1182</v>
      </c>
      <c r="B62" s="305" t="s">
        <v>1766</v>
      </c>
      <c r="C62" s="3669">
        <v>1096360</v>
      </c>
      <c r="D62" s="3669">
        <v>0</v>
      </c>
      <c r="E62" s="3669">
        <v>0</v>
      </c>
      <c r="F62" s="3669">
        <v>0</v>
      </c>
      <c r="G62" s="3669">
        <v>0</v>
      </c>
      <c r="H62" s="3670">
        <f t="shared" si="0"/>
        <v>1096360</v>
      </c>
    </row>
    <row r="63" spans="1:8" s="450" customFormat="1" x14ac:dyDescent="0.2">
      <c r="A63" s="3668" t="s">
        <v>1183</v>
      </c>
      <c r="B63" s="305" t="s">
        <v>1767</v>
      </c>
      <c r="C63" s="3669">
        <v>0</v>
      </c>
      <c r="D63" s="3669">
        <v>0</v>
      </c>
      <c r="E63" s="3669">
        <v>0</v>
      </c>
      <c r="F63" s="3669">
        <v>0</v>
      </c>
      <c r="G63" s="3669">
        <v>0</v>
      </c>
      <c r="H63" s="3670">
        <f t="shared" si="0"/>
        <v>0</v>
      </c>
    </row>
    <row r="64" spans="1:8" s="450" customFormat="1" ht="38.25" x14ac:dyDescent="0.2">
      <c r="A64" s="3668" t="s">
        <v>1184</v>
      </c>
      <c r="B64" s="305" t="s">
        <v>1768</v>
      </c>
      <c r="C64" s="3669">
        <v>0</v>
      </c>
      <c r="D64" s="3669">
        <v>0</v>
      </c>
      <c r="E64" s="3669">
        <v>0</v>
      </c>
      <c r="F64" s="3669">
        <v>0</v>
      </c>
      <c r="G64" s="3669">
        <v>0</v>
      </c>
      <c r="H64" s="3670">
        <f t="shared" si="0"/>
        <v>0</v>
      </c>
    </row>
    <row r="65" spans="1:8" s="450" customFormat="1" ht="38.25" x14ac:dyDescent="0.2">
      <c r="A65" s="3668" t="s">
        <v>1185</v>
      </c>
      <c r="B65" s="305" t="s">
        <v>1769</v>
      </c>
      <c r="C65" s="3669">
        <v>0</v>
      </c>
      <c r="D65" s="3669">
        <v>0</v>
      </c>
      <c r="E65" s="3669">
        <v>0</v>
      </c>
      <c r="F65" s="3669">
        <v>0</v>
      </c>
      <c r="G65" s="3669">
        <v>0</v>
      </c>
      <c r="H65" s="3670">
        <f t="shared" si="0"/>
        <v>0</v>
      </c>
    </row>
    <row r="66" spans="1:8" s="450" customFormat="1" ht="25.5" x14ac:dyDescent="0.2">
      <c r="A66" s="3668" t="s">
        <v>1186</v>
      </c>
      <c r="B66" s="305" t="s">
        <v>1770</v>
      </c>
      <c r="C66" s="3669">
        <v>0</v>
      </c>
      <c r="D66" s="3669">
        <v>0</v>
      </c>
      <c r="E66" s="3669">
        <v>0</v>
      </c>
      <c r="F66" s="3669">
        <v>0</v>
      </c>
      <c r="G66" s="3669">
        <v>0</v>
      </c>
      <c r="H66" s="3670">
        <f t="shared" si="0"/>
        <v>0</v>
      </c>
    </row>
    <row r="67" spans="1:8" s="450" customFormat="1" ht="25.5" x14ac:dyDescent="0.2">
      <c r="A67" s="3668" t="s">
        <v>1187</v>
      </c>
      <c r="B67" s="305" t="s">
        <v>1771</v>
      </c>
      <c r="C67" s="3669">
        <v>0</v>
      </c>
      <c r="D67" s="3669">
        <v>0</v>
      </c>
      <c r="E67" s="3669">
        <v>0</v>
      </c>
      <c r="F67" s="3669">
        <v>0</v>
      </c>
      <c r="G67" s="3669">
        <v>0</v>
      </c>
      <c r="H67" s="3670">
        <f t="shared" si="0"/>
        <v>0</v>
      </c>
    </row>
    <row r="68" spans="1:8" s="450" customFormat="1" ht="26.25" thickBot="1" x14ac:dyDescent="0.25">
      <c r="A68" s="3676" t="s">
        <v>1188</v>
      </c>
      <c r="B68" s="3677" t="s">
        <v>1772</v>
      </c>
      <c r="C68" s="3678">
        <v>0</v>
      </c>
      <c r="D68" s="3678">
        <v>0</v>
      </c>
      <c r="E68" s="3678">
        <v>0</v>
      </c>
      <c r="F68" s="3678">
        <v>0</v>
      </c>
      <c r="G68" s="3678">
        <v>0</v>
      </c>
      <c r="H68" s="3679">
        <f t="shared" si="0"/>
        <v>0</v>
      </c>
    </row>
    <row r="69" spans="1:8" s="450" customFormat="1" ht="26.25" thickBot="1" x14ac:dyDescent="0.25">
      <c r="A69" s="3680" t="s">
        <v>1189</v>
      </c>
      <c r="B69" s="3681" t="s">
        <v>1773</v>
      </c>
      <c r="C69" s="3682">
        <v>60177002</v>
      </c>
      <c r="D69" s="3682">
        <v>0</v>
      </c>
      <c r="E69" s="3682">
        <v>2775</v>
      </c>
      <c r="F69" s="3682">
        <v>0</v>
      </c>
      <c r="G69" s="3682">
        <v>0</v>
      </c>
      <c r="H69" s="3683">
        <f t="shared" si="0"/>
        <v>60179777</v>
      </c>
    </row>
    <row r="70" spans="1:8" s="450" customFormat="1" ht="26.25" thickBot="1" x14ac:dyDescent="0.25">
      <c r="A70" s="3684" t="s">
        <v>1190</v>
      </c>
      <c r="B70" s="3681" t="s">
        <v>1774</v>
      </c>
      <c r="C70" s="3682">
        <v>80922672</v>
      </c>
      <c r="D70" s="3682">
        <v>990876</v>
      </c>
      <c r="E70" s="3682">
        <v>314101</v>
      </c>
      <c r="F70" s="3682">
        <v>318229</v>
      </c>
      <c r="G70" s="3682">
        <v>507980</v>
      </c>
      <c r="H70" s="3683">
        <f t="shared" si="0"/>
        <v>83053858</v>
      </c>
    </row>
    <row r="71" spans="1:8" s="450" customFormat="1" ht="25.5" x14ac:dyDescent="0.2">
      <c r="A71" s="3685" t="s">
        <v>1191</v>
      </c>
      <c r="B71" s="3686" t="s">
        <v>1775</v>
      </c>
      <c r="C71" s="3687">
        <v>0</v>
      </c>
      <c r="D71" s="3687">
        <v>0</v>
      </c>
      <c r="E71" s="3687">
        <v>0</v>
      </c>
      <c r="F71" s="3687">
        <v>0</v>
      </c>
      <c r="G71" s="3687">
        <v>0</v>
      </c>
      <c r="H71" s="3688">
        <f t="shared" si="0"/>
        <v>0</v>
      </c>
    </row>
    <row r="72" spans="1:8" s="450" customFormat="1" ht="25.5" x14ac:dyDescent="0.2">
      <c r="A72" s="3668" t="s">
        <v>1192</v>
      </c>
      <c r="B72" s="305" t="s">
        <v>1776</v>
      </c>
      <c r="C72" s="3669">
        <v>138417</v>
      </c>
      <c r="D72" s="3669">
        <v>0</v>
      </c>
      <c r="E72" s="3669">
        <v>0</v>
      </c>
      <c r="F72" s="3669">
        <v>0</v>
      </c>
      <c r="G72" s="3669">
        <v>0</v>
      </c>
      <c r="H72" s="3670">
        <f t="shared" si="0"/>
        <v>138417</v>
      </c>
    </row>
    <row r="73" spans="1:8" s="450" customFormat="1" ht="25.5" x14ac:dyDescent="0.2">
      <c r="A73" s="3668" t="s">
        <v>1193</v>
      </c>
      <c r="B73" s="305" t="s">
        <v>1777</v>
      </c>
      <c r="C73" s="3669">
        <v>8491920</v>
      </c>
      <c r="D73" s="3669">
        <v>9803266</v>
      </c>
      <c r="E73" s="3669">
        <v>6733164</v>
      </c>
      <c r="F73" s="3669">
        <v>3155493</v>
      </c>
      <c r="G73" s="3669">
        <v>16511364</v>
      </c>
      <c r="H73" s="3670">
        <f t="shared" si="0"/>
        <v>44695207</v>
      </c>
    </row>
    <row r="74" spans="1:8" s="450" customFormat="1" ht="13.5" thickBot="1" x14ac:dyDescent="0.25">
      <c r="A74" s="3676" t="s">
        <v>1194</v>
      </c>
      <c r="B74" s="3677" t="s">
        <v>1778</v>
      </c>
      <c r="C74" s="3678">
        <v>1953431792</v>
      </c>
      <c r="D74" s="3678">
        <v>0</v>
      </c>
      <c r="E74" s="3678">
        <v>0</v>
      </c>
      <c r="F74" s="3678">
        <v>12166989</v>
      </c>
      <c r="G74" s="3678">
        <v>0</v>
      </c>
      <c r="H74" s="3679">
        <f>SUM(C74:G74)</f>
        <v>1965598781</v>
      </c>
    </row>
    <row r="75" spans="1:8" s="450" customFormat="1" ht="26.25" thickBot="1" x14ac:dyDescent="0.25">
      <c r="A75" s="3689" t="s">
        <v>1195</v>
      </c>
      <c r="B75" s="3690" t="s">
        <v>1779</v>
      </c>
      <c r="C75" s="3682">
        <v>1962062129</v>
      </c>
      <c r="D75" s="3682">
        <v>9803266</v>
      </c>
      <c r="E75" s="3682">
        <v>6733164</v>
      </c>
      <c r="F75" s="3682">
        <v>15322482</v>
      </c>
      <c r="G75" s="3682">
        <v>16511364</v>
      </c>
      <c r="H75" s="3683">
        <f>SUM(C75:G75)</f>
        <v>2010432405</v>
      </c>
    </row>
    <row r="76" spans="1:8" s="450" customFormat="1" ht="13.5" thickBot="1" x14ac:dyDescent="0.25">
      <c r="A76" s="3691"/>
      <c r="B76" s="3681" t="s">
        <v>1196</v>
      </c>
      <c r="C76" s="3682">
        <v>6966419750</v>
      </c>
      <c r="D76" s="3682">
        <v>3322987</v>
      </c>
      <c r="E76" s="3682">
        <v>6324088</v>
      </c>
      <c r="F76" s="3682">
        <v>21567467</v>
      </c>
      <c r="G76" s="3682">
        <v>1601431</v>
      </c>
      <c r="H76" s="3692">
        <f>SUM(C76:G76)</f>
        <v>6999235723</v>
      </c>
    </row>
  </sheetData>
  <mergeCells count="5">
    <mergeCell ref="A3:H3"/>
    <mergeCell ref="A4:H4"/>
    <mergeCell ref="A5:H5"/>
    <mergeCell ref="A6:H6"/>
    <mergeCell ref="G8:H8"/>
  </mergeCells>
  <pageMargins left="0.70866141732283472" right="0.70866141732283472" top="0.74803149606299213" bottom="0.74803149606299213" header="0.31496062992125984" footer="0.31496062992125984"/>
  <pageSetup paperSize="9" scale="80" fitToHeight="1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30"/>
  <sheetViews>
    <sheetView workbookViewId="0">
      <selection activeCell="A3" sqref="A3:D3"/>
    </sheetView>
  </sheetViews>
  <sheetFormatPr defaultRowHeight="12.75" x14ac:dyDescent="0.2"/>
  <cols>
    <col min="1" max="1" width="52" style="2394" customWidth="1"/>
    <col min="2" max="2" width="13.42578125" style="2394" customWidth="1"/>
    <col min="3" max="3" width="12.28515625" style="2394" customWidth="1"/>
    <col min="4" max="4" width="17.85546875" style="2394" customWidth="1"/>
    <col min="6" max="6" width="10.140625" bestFit="1" customWidth="1"/>
  </cols>
  <sheetData>
    <row r="1" spans="1:4" x14ac:dyDescent="0.2">
      <c r="A1" s="2761" t="s">
        <v>1964</v>
      </c>
      <c r="B1" s="2761"/>
      <c r="C1" s="2761"/>
      <c r="D1" s="2761"/>
    </row>
    <row r="2" spans="1:4" x14ac:dyDescent="0.2">
      <c r="B2" s="2416"/>
    </row>
    <row r="3" spans="1:4" x14ac:dyDescent="0.2">
      <c r="A3" s="3755" t="s">
        <v>146</v>
      </c>
      <c r="B3" s="3755"/>
      <c r="C3" s="3755"/>
      <c r="D3" s="3755"/>
    </row>
    <row r="4" spans="1:4" x14ac:dyDescent="0.2">
      <c r="A4" s="3755" t="s">
        <v>1251</v>
      </c>
      <c r="B4" s="3755"/>
      <c r="C4" s="3755"/>
      <c r="D4" s="3755"/>
    </row>
    <row r="5" spans="1:4" x14ac:dyDescent="0.2">
      <c r="A5" s="3755" t="s">
        <v>1782</v>
      </c>
      <c r="B5" s="3755"/>
      <c r="C5" s="3755"/>
      <c r="D5" s="3755"/>
    </row>
    <row r="6" spans="1:4" ht="13.5" thickBot="1" x14ac:dyDescent="0.25">
      <c r="A6" s="2416"/>
      <c r="D6" s="2680" t="s">
        <v>269</v>
      </c>
    </row>
    <row r="7" spans="1:4" ht="26.25" thickBot="1" x14ac:dyDescent="0.25">
      <c r="A7" s="2753" t="s">
        <v>1252</v>
      </c>
      <c r="B7" s="2763" t="s">
        <v>1253</v>
      </c>
      <c r="C7" s="2763" t="s">
        <v>1245</v>
      </c>
      <c r="D7" s="2764" t="s">
        <v>1254</v>
      </c>
    </row>
    <row r="8" spans="1:4" x14ac:dyDescent="0.2">
      <c r="A8" s="2774"/>
      <c r="B8" s="2766"/>
      <c r="C8" s="2766"/>
      <c r="D8" s="2752"/>
    </row>
    <row r="9" spans="1:4" ht="25.5" x14ac:dyDescent="0.2">
      <c r="A9" s="2783" t="s">
        <v>1920</v>
      </c>
      <c r="B9" s="2760">
        <v>67113289</v>
      </c>
      <c r="C9" s="2760">
        <v>-42893110</v>
      </c>
      <c r="D9" s="2752">
        <f t="shared" ref="D9:D19" si="0">SUM(B9:C9)</f>
        <v>24220179</v>
      </c>
    </row>
    <row r="10" spans="1:4" s="1562" customFormat="1" x14ac:dyDescent="0.2">
      <c r="A10" s="2783"/>
      <c r="B10" s="2760"/>
      <c r="C10" s="2760"/>
      <c r="D10" s="2752"/>
    </row>
    <row r="11" spans="1:4" s="1562" customFormat="1" x14ac:dyDescent="0.2">
      <c r="A11" s="2783" t="s">
        <v>1257</v>
      </c>
      <c r="B11" s="2785">
        <v>323757</v>
      </c>
      <c r="C11" s="2785">
        <v>0</v>
      </c>
      <c r="D11" s="2752">
        <f t="shared" si="0"/>
        <v>323757</v>
      </c>
    </row>
    <row r="12" spans="1:4" s="1562" customFormat="1" x14ac:dyDescent="0.2">
      <c r="A12" s="2783"/>
      <c r="B12" s="2785"/>
      <c r="C12" s="2785"/>
      <c r="D12" s="2752"/>
    </row>
    <row r="13" spans="1:4" s="1562" customFormat="1" ht="25.5" x14ac:dyDescent="0.2">
      <c r="A13" s="2783" t="s">
        <v>1862</v>
      </c>
      <c r="B13" s="2785">
        <v>4390000</v>
      </c>
      <c r="C13" s="2785"/>
      <c r="D13" s="2752">
        <f>SUM(B13:C13)</f>
        <v>4390000</v>
      </c>
    </row>
    <row r="14" spans="1:4" x14ac:dyDescent="0.2">
      <c r="A14" s="2784"/>
      <c r="B14" s="2760"/>
      <c r="C14" s="2760"/>
      <c r="D14" s="2752"/>
    </row>
    <row r="15" spans="1:4" ht="25.5" x14ac:dyDescent="0.2">
      <c r="A15" s="2783" t="s">
        <v>1255</v>
      </c>
      <c r="B15" s="2760">
        <v>10445377</v>
      </c>
      <c r="C15" s="2760">
        <v>-1633103</v>
      </c>
      <c r="D15" s="2752">
        <f t="shared" si="0"/>
        <v>8812274</v>
      </c>
    </row>
    <row r="16" spans="1:4" x14ac:dyDescent="0.2">
      <c r="A16" s="2783"/>
      <c r="B16" s="2785"/>
      <c r="C16" s="2785"/>
      <c r="D16" s="2752"/>
    </row>
    <row r="17" spans="1:6" ht="25.5" x14ac:dyDescent="0.2">
      <c r="A17" s="2783" t="s">
        <v>1256</v>
      </c>
      <c r="B17" s="2785">
        <v>1000</v>
      </c>
      <c r="C17" s="2785">
        <v>0</v>
      </c>
      <c r="D17" s="2752">
        <f t="shared" si="0"/>
        <v>1000</v>
      </c>
    </row>
    <row r="18" spans="1:6" s="1562" customFormat="1" x14ac:dyDescent="0.2">
      <c r="A18" s="2783"/>
      <c r="B18" s="2785"/>
      <c r="C18" s="2785"/>
      <c r="D18" s="2752"/>
    </row>
    <row r="19" spans="1:6" s="1562" customFormat="1" ht="25.5" x14ac:dyDescent="0.2">
      <c r="A19" s="2783" t="s">
        <v>1861</v>
      </c>
      <c r="B19" s="2785">
        <v>11032000</v>
      </c>
      <c r="C19" s="2785"/>
      <c r="D19" s="2752">
        <f t="shared" si="0"/>
        <v>11032000</v>
      </c>
      <c r="F19" s="84"/>
    </row>
    <row r="20" spans="1:6" s="1562" customFormat="1" x14ac:dyDescent="0.2">
      <c r="A20" s="2783"/>
      <c r="B20" s="2785"/>
      <c r="C20" s="2785"/>
      <c r="D20" s="2752"/>
    </row>
    <row r="21" spans="1:6" x14ac:dyDescent="0.2">
      <c r="A21" s="2783" t="s">
        <v>1258</v>
      </c>
      <c r="B21" s="2785">
        <v>2789239</v>
      </c>
      <c r="C21" s="2785">
        <v>0</v>
      </c>
      <c r="D21" s="2752">
        <f>SUM(B21:C21)</f>
        <v>2789239</v>
      </c>
    </row>
    <row r="22" spans="1:6" ht="13.5" thickBot="1" x14ac:dyDescent="0.25">
      <c r="A22" s="2786"/>
      <c r="B22" s="2785"/>
      <c r="C22" s="2785"/>
      <c r="D22" s="2752"/>
    </row>
    <row r="23" spans="1:6" ht="13.5" thickBot="1" x14ac:dyDescent="0.25">
      <c r="A23" s="2787" t="s">
        <v>1259</v>
      </c>
      <c r="B23" s="2788">
        <f>SUM(B9:B22)</f>
        <v>96094662</v>
      </c>
      <c r="C23" s="2788">
        <f>SUM(C9:C22)</f>
        <v>-44526213</v>
      </c>
      <c r="D23" s="2789">
        <f>SUM(D9:D22)</f>
        <v>51568449</v>
      </c>
    </row>
    <row r="25" spans="1:6" ht="13.5" thickBot="1" x14ac:dyDescent="0.25"/>
    <row r="26" spans="1:6" ht="26.25" thickBot="1" x14ac:dyDescent="0.25">
      <c r="A26" s="2753" t="s">
        <v>1252</v>
      </c>
      <c r="B26" s="2763" t="s">
        <v>1253</v>
      </c>
      <c r="C26" s="2763" t="s">
        <v>1245</v>
      </c>
      <c r="D26" s="2764" t="s">
        <v>1254</v>
      </c>
    </row>
    <row r="27" spans="1:6" x14ac:dyDescent="0.2">
      <c r="A27" s="2774"/>
      <c r="B27" s="2766"/>
      <c r="C27" s="2766"/>
      <c r="D27" s="2752"/>
    </row>
    <row r="28" spans="1:6" ht="25.5" x14ac:dyDescent="0.2">
      <c r="A28" s="2783" t="s">
        <v>1863</v>
      </c>
      <c r="B28" s="2760">
        <v>158509039</v>
      </c>
      <c r="C28" s="2760"/>
      <c r="D28" s="2752">
        <f t="shared" ref="D28" si="1">SUM(B28:C28)</f>
        <v>158509039</v>
      </c>
    </row>
    <row r="29" spans="1:6" ht="13.5" thickBot="1" x14ac:dyDescent="0.25">
      <c r="A29" s="2786"/>
      <c r="B29" s="2785"/>
      <c r="C29" s="2785"/>
      <c r="D29" s="2752"/>
    </row>
    <row r="30" spans="1:6" ht="13.5" thickBot="1" x14ac:dyDescent="0.25">
      <c r="A30" s="2787" t="s">
        <v>1864</v>
      </c>
      <c r="B30" s="2788">
        <f>SUM(B28:B29)</f>
        <v>158509039</v>
      </c>
      <c r="C30" s="2788">
        <f>SUM(C28:C29)</f>
        <v>0</v>
      </c>
      <c r="D30" s="2789">
        <f>SUM(D28:D29)</f>
        <v>158509039</v>
      </c>
    </row>
  </sheetData>
  <mergeCells count="3"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198"/>
  <sheetViews>
    <sheetView zoomScaleNormal="100" workbookViewId="0">
      <selection activeCell="B2" sqref="B2"/>
    </sheetView>
  </sheetViews>
  <sheetFormatPr defaultRowHeight="12.75" x14ac:dyDescent="0.2"/>
  <cols>
    <col min="1" max="1" width="3.42578125" style="87" bestFit="1" customWidth="1"/>
    <col min="2" max="2" width="51.42578125" style="87" customWidth="1"/>
    <col min="3" max="3" width="11.42578125" style="87" bestFit="1" customWidth="1"/>
    <col min="4" max="4" width="13.7109375" style="87" bestFit="1" customWidth="1"/>
    <col min="5" max="5" width="12.42578125" style="87" bestFit="1" customWidth="1"/>
    <col min="6" max="6" width="8.28515625" style="87" bestFit="1" customWidth="1"/>
    <col min="7" max="7" width="13.85546875" style="87" bestFit="1" customWidth="1"/>
    <col min="8" max="8" width="15.28515625" style="87" bestFit="1" customWidth="1"/>
    <col min="9" max="9" width="16.85546875" style="87" bestFit="1" customWidth="1"/>
    <col min="10" max="10" width="12.7109375" bestFit="1" customWidth="1"/>
  </cols>
  <sheetData>
    <row r="1" spans="1:9" x14ac:dyDescent="0.2">
      <c r="A1" s="3791" t="s">
        <v>1965</v>
      </c>
      <c r="B1" s="3791"/>
      <c r="C1" s="3791"/>
      <c r="D1" s="3791"/>
      <c r="E1" s="3791"/>
      <c r="F1" s="3791"/>
      <c r="G1" s="3791"/>
    </row>
    <row r="2" spans="1:9" x14ac:dyDescent="0.2">
      <c r="A2" s="2217"/>
      <c r="B2" s="2217"/>
      <c r="C2" s="2217"/>
      <c r="D2" s="2217"/>
      <c r="E2" s="2217"/>
      <c r="F2" s="2217"/>
      <c r="G2" s="2217"/>
    </row>
    <row r="3" spans="1:9" x14ac:dyDescent="0.2">
      <c r="A3" s="3877" t="s">
        <v>669</v>
      </c>
      <c r="B3" s="3877"/>
      <c r="C3" s="3877"/>
      <c r="D3" s="3877"/>
      <c r="E3" s="3877"/>
      <c r="F3" s="3877"/>
      <c r="G3" s="3877"/>
      <c r="H3" s="3877"/>
      <c r="I3" s="3877"/>
    </row>
    <row r="4" spans="1:9" x14ac:dyDescent="0.2">
      <c r="A4" s="3877" t="s">
        <v>1789</v>
      </c>
      <c r="B4" s="3877"/>
      <c r="C4" s="3877"/>
      <c r="D4" s="3877"/>
      <c r="E4" s="3877"/>
      <c r="F4" s="3877"/>
      <c r="G4" s="3877"/>
      <c r="H4" s="3877"/>
      <c r="I4" s="3877"/>
    </row>
    <row r="5" spans="1:9" ht="13.5" thickBot="1" x14ac:dyDescent="0.25">
      <c r="H5" s="3878" t="s">
        <v>269</v>
      </c>
      <c r="I5" s="3878"/>
    </row>
    <row r="6" spans="1:9" ht="51" x14ac:dyDescent="0.2">
      <c r="A6" s="3234" t="s">
        <v>975</v>
      </c>
      <c r="B6" s="2751" t="s">
        <v>92</v>
      </c>
      <c r="C6" s="2751" t="s">
        <v>1260</v>
      </c>
      <c r="D6" s="2751" t="s">
        <v>1261</v>
      </c>
      <c r="E6" s="2751" t="s">
        <v>1262</v>
      </c>
      <c r="F6" s="2751" t="s">
        <v>1263</v>
      </c>
      <c r="G6" s="2751" t="s">
        <v>1264</v>
      </c>
      <c r="H6" s="3078" t="s">
        <v>1265</v>
      </c>
      <c r="I6" s="3229" t="s">
        <v>1266</v>
      </c>
    </row>
    <row r="7" spans="1:9" x14ac:dyDescent="0.2">
      <c r="A7" s="3235">
        <v>1</v>
      </c>
      <c r="B7" s="2250">
        <v>2</v>
      </c>
      <c r="C7" s="2250">
        <v>3</v>
      </c>
      <c r="D7" s="2250">
        <v>4</v>
      </c>
      <c r="E7" s="2250">
        <v>5</v>
      </c>
      <c r="F7" s="2250">
        <v>6</v>
      </c>
      <c r="G7" s="2250">
        <v>7</v>
      </c>
      <c r="H7" s="3227">
        <v>8</v>
      </c>
      <c r="I7" s="3230">
        <v>9</v>
      </c>
    </row>
    <row r="8" spans="1:9" x14ac:dyDescent="0.2">
      <c r="A8" s="3236" t="s">
        <v>978</v>
      </c>
      <c r="B8" s="2790" t="s">
        <v>1267</v>
      </c>
      <c r="C8" s="2791">
        <f t="shared" ref="C8:I23" si="0">SUM(C41+C74+C107+C140+C173)</f>
        <v>60054151</v>
      </c>
      <c r="D8" s="2791">
        <f t="shared" si="0"/>
        <v>7418211439</v>
      </c>
      <c r="E8" s="2791">
        <f t="shared" si="0"/>
        <v>884887299</v>
      </c>
      <c r="F8" s="2791">
        <f t="shared" si="0"/>
        <v>0</v>
      </c>
      <c r="G8" s="2791">
        <f t="shared" si="0"/>
        <v>633185365</v>
      </c>
      <c r="H8" s="3228">
        <f t="shared" si="0"/>
        <v>0</v>
      </c>
      <c r="I8" s="3231">
        <f t="shared" si="0"/>
        <v>8996338254</v>
      </c>
    </row>
    <row r="9" spans="1:9" x14ac:dyDescent="0.2">
      <c r="A9" s="3237" t="s">
        <v>979</v>
      </c>
      <c r="B9" s="2792" t="s">
        <v>1268</v>
      </c>
      <c r="C9" s="2793">
        <f t="shared" si="0"/>
        <v>423056</v>
      </c>
      <c r="D9" s="2793">
        <f t="shared" si="0"/>
        <v>0</v>
      </c>
      <c r="E9" s="2793">
        <f t="shared" si="0"/>
        <v>0</v>
      </c>
      <c r="F9" s="2793">
        <f t="shared" si="0"/>
        <v>0</v>
      </c>
      <c r="G9" s="2793">
        <f t="shared" si="0"/>
        <v>135948142</v>
      </c>
      <c r="H9" s="3120">
        <f t="shared" si="0"/>
        <v>0</v>
      </c>
      <c r="I9" s="3232">
        <f t="shared" si="0"/>
        <v>136371198</v>
      </c>
    </row>
    <row r="10" spans="1:9" x14ac:dyDescent="0.2">
      <c r="A10" s="3237" t="s">
        <v>980</v>
      </c>
      <c r="B10" s="2792" t="s">
        <v>1269</v>
      </c>
      <c r="C10" s="2793">
        <f t="shared" si="0"/>
        <v>0</v>
      </c>
      <c r="D10" s="2793">
        <f t="shared" si="0"/>
        <v>0</v>
      </c>
      <c r="E10" s="2793">
        <f t="shared" si="0"/>
        <v>0</v>
      </c>
      <c r="F10" s="2793">
        <f t="shared" si="0"/>
        <v>0</v>
      </c>
      <c r="G10" s="2793">
        <f t="shared" si="0"/>
        <v>34938775</v>
      </c>
      <c r="H10" s="3120">
        <f t="shared" si="0"/>
        <v>0</v>
      </c>
      <c r="I10" s="3232">
        <f t="shared" si="0"/>
        <v>34938775</v>
      </c>
    </row>
    <row r="11" spans="1:9" x14ac:dyDescent="0.2">
      <c r="A11" s="3237" t="s">
        <v>981</v>
      </c>
      <c r="B11" s="2792" t="s">
        <v>1270</v>
      </c>
      <c r="C11" s="2793">
        <f t="shared" si="0"/>
        <v>0</v>
      </c>
      <c r="D11" s="2793">
        <f t="shared" si="0"/>
        <v>691601773</v>
      </c>
      <c r="E11" s="2793">
        <f t="shared" si="0"/>
        <v>0</v>
      </c>
      <c r="F11" s="2793">
        <f t="shared" si="0"/>
        <v>0</v>
      </c>
      <c r="G11" s="2793">
        <f t="shared" si="0"/>
        <v>0</v>
      </c>
      <c r="H11" s="3120">
        <f t="shared" si="0"/>
        <v>0</v>
      </c>
      <c r="I11" s="3232">
        <f t="shared" si="0"/>
        <v>691601773</v>
      </c>
    </row>
    <row r="12" spans="1:9" x14ac:dyDescent="0.2">
      <c r="A12" s="3237" t="s">
        <v>982</v>
      </c>
      <c r="B12" s="2792" t="s">
        <v>1271</v>
      </c>
      <c r="C12" s="2793">
        <f t="shared" si="0"/>
        <v>232200</v>
      </c>
      <c r="D12" s="2793">
        <f t="shared" si="0"/>
        <v>1202860</v>
      </c>
      <c r="E12" s="2793">
        <f t="shared" si="0"/>
        <v>398031</v>
      </c>
      <c r="F12" s="2793">
        <f t="shared" si="0"/>
        <v>0</v>
      </c>
      <c r="G12" s="2793">
        <f t="shared" si="0"/>
        <v>0</v>
      </c>
      <c r="H12" s="3120">
        <f t="shared" si="0"/>
        <v>0</v>
      </c>
      <c r="I12" s="3232">
        <f t="shared" si="0"/>
        <v>1833091</v>
      </c>
    </row>
    <row r="13" spans="1:9" ht="25.5" x14ac:dyDescent="0.2">
      <c r="A13" s="3237" t="s">
        <v>983</v>
      </c>
      <c r="B13" s="2792" t="s">
        <v>1272</v>
      </c>
      <c r="C13" s="2793">
        <f t="shared" si="0"/>
        <v>0</v>
      </c>
      <c r="D13" s="2793">
        <f t="shared" si="0"/>
        <v>0</v>
      </c>
      <c r="E13" s="2793">
        <f t="shared" si="0"/>
        <v>0</v>
      </c>
      <c r="F13" s="2793">
        <f t="shared" si="0"/>
        <v>0</v>
      </c>
      <c r="G13" s="2793">
        <f t="shared" si="0"/>
        <v>0</v>
      </c>
      <c r="H13" s="3120">
        <f t="shared" si="0"/>
        <v>0</v>
      </c>
      <c r="I13" s="3232">
        <f t="shared" si="0"/>
        <v>0</v>
      </c>
    </row>
    <row r="14" spans="1:9" x14ac:dyDescent="0.2">
      <c r="A14" s="3237" t="s">
        <v>984</v>
      </c>
      <c r="B14" s="2792" t="s">
        <v>1273</v>
      </c>
      <c r="C14" s="2793">
        <f t="shared" si="0"/>
        <v>37638</v>
      </c>
      <c r="D14" s="2793">
        <f t="shared" si="0"/>
        <v>91563970</v>
      </c>
      <c r="E14" s="2793">
        <f t="shared" si="0"/>
        <v>9995673</v>
      </c>
      <c r="F14" s="2793">
        <f t="shared" si="0"/>
        <v>0</v>
      </c>
      <c r="G14" s="2793">
        <f t="shared" si="0"/>
        <v>0</v>
      </c>
      <c r="H14" s="3120">
        <f t="shared" si="0"/>
        <v>0</v>
      </c>
      <c r="I14" s="3232">
        <f t="shared" si="0"/>
        <v>101597281</v>
      </c>
    </row>
    <row r="15" spans="1:9" x14ac:dyDescent="0.2">
      <c r="A15" s="3236" t="s">
        <v>985</v>
      </c>
      <c r="B15" s="2790" t="s">
        <v>1274</v>
      </c>
      <c r="C15" s="2791">
        <f t="shared" si="0"/>
        <v>692894</v>
      </c>
      <c r="D15" s="2791">
        <f t="shared" si="0"/>
        <v>784368603</v>
      </c>
      <c r="E15" s="2791">
        <f t="shared" si="0"/>
        <v>10393704</v>
      </c>
      <c r="F15" s="2791">
        <f t="shared" si="0"/>
        <v>0</v>
      </c>
      <c r="G15" s="2791">
        <f t="shared" si="0"/>
        <v>170886917</v>
      </c>
      <c r="H15" s="3228">
        <f t="shared" si="0"/>
        <v>0</v>
      </c>
      <c r="I15" s="3231">
        <f t="shared" si="0"/>
        <v>966342118</v>
      </c>
    </row>
    <row r="16" spans="1:9" x14ac:dyDescent="0.2">
      <c r="A16" s="3237" t="s">
        <v>986</v>
      </c>
      <c r="B16" s="2792" t="s">
        <v>1275</v>
      </c>
      <c r="C16" s="2793">
        <f t="shared" si="0"/>
        <v>0</v>
      </c>
      <c r="D16" s="2793">
        <f t="shared" si="0"/>
        <v>23353000</v>
      </c>
      <c r="E16" s="2793">
        <f t="shared" si="0"/>
        <v>0</v>
      </c>
      <c r="F16" s="2793">
        <f t="shared" si="0"/>
        <v>0</v>
      </c>
      <c r="G16" s="2793">
        <f t="shared" si="0"/>
        <v>0</v>
      </c>
      <c r="H16" s="3120">
        <f t="shared" si="0"/>
        <v>0</v>
      </c>
      <c r="I16" s="3232">
        <f t="shared" si="0"/>
        <v>23353000</v>
      </c>
    </row>
    <row r="17" spans="1:10" x14ac:dyDescent="0.2">
      <c r="A17" s="3237" t="s">
        <v>987</v>
      </c>
      <c r="B17" s="2792" t="s">
        <v>1276</v>
      </c>
      <c r="C17" s="2793">
        <f t="shared" si="0"/>
        <v>0</v>
      </c>
      <c r="D17" s="2793">
        <f t="shared" si="0"/>
        <v>0</v>
      </c>
      <c r="E17" s="2793">
        <f t="shared" si="0"/>
        <v>0</v>
      </c>
      <c r="F17" s="2793">
        <f t="shared" si="0"/>
        <v>0</v>
      </c>
      <c r="G17" s="2793">
        <f t="shared" si="0"/>
        <v>0</v>
      </c>
      <c r="H17" s="3120">
        <f t="shared" si="0"/>
        <v>0</v>
      </c>
      <c r="I17" s="3232">
        <f t="shared" si="0"/>
        <v>0</v>
      </c>
    </row>
    <row r="18" spans="1:10" x14ac:dyDescent="0.2">
      <c r="A18" s="3237" t="s">
        <v>988</v>
      </c>
      <c r="B18" s="2792" t="s">
        <v>1277</v>
      </c>
      <c r="C18" s="2793">
        <f t="shared" si="0"/>
        <v>0</v>
      </c>
      <c r="D18" s="2793">
        <f t="shared" si="0"/>
        <v>0</v>
      </c>
      <c r="E18" s="2793">
        <f t="shared" si="0"/>
        <v>0</v>
      </c>
      <c r="F18" s="2793">
        <f t="shared" si="0"/>
        <v>0</v>
      </c>
      <c r="G18" s="2793">
        <f t="shared" si="0"/>
        <v>0</v>
      </c>
      <c r="H18" s="3120">
        <f t="shared" si="0"/>
        <v>0</v>
      </c>
      <c r="I18" s="3232">
        <f t="shared" si="0"/>
        <v>0</v>
      </c>
    </row>
    <row r="19" spans="1:10" ht="25.5" x14ac:dyDescent="0.2">
      <c r="A19" s="3237" t="s">
        <v>989</v>
      </c>
      <c r="B19" s="2792" t="s">
        <v>1278</v>
      </c>
      <c r="C19" s="2793">
        <f t="shared" si="0"/>
        <v>0</v>
      </c>
      <c r="D19" s="2793">
        <f t="shared" si="0"/>
        <v>0</v>
      </c>
      <c r="E19" s="2793">
        <f t="shared" si="0"/>
        <v>0</v>
      </c>
      <c r="F19" s="2793">
        <f t="shared" si="0"/>
        <v>0</v>
      </c>
      <c r="G19" s="2793">
        <f t="shared" si="0"/>
        <v>0</v>
      </c>
      <c r="H19" s="3120">
        <f t="shared" si="0"/>
        <v>0</v>
      </c>
      <c r="I19" s="3232">
        <f t="shared" si="0"/>
        <v>0</v>
      </c>
    </row>
    <row r="20" spans="1:10" x14ac:dyDescent="0.2">
      <c r="A20" s="3237" t="s">
        <v>990</v>
      </c>
      <c r="B20" s="2792" t="s">
        <v>1279</v>
      </c>
      <c r="C20" s="2793">
        <f t="shared" si="0"/>
        <v>37638</v>
      </c>
      <c r="D20" s="2793">
        <f t="shared" si="0"/>
        <v>0</v>
      </c>
      <c r="E20" s="2793">
        <f t="shared" si="0"/>
        <v>0</v>
      </c>
      <c r="F20" s="2793">
        <f t="shared" si="0"/>
        <v>0</v>
      </c>
      <c r="G20" s="2793">
        <f t="shared" si="0"/>
        <v>793936782</v>
      </c>
      <c r="H20" s="3120">
        <f t="shared" si="0"/>
        <v>0</v>
      </c>
      <c r="I20" s="3232">
        <f t="shared" si="0"/>
        <v>793974420</v>
      </c>
    </row>
    <row r="21" spans="1:10" x14ac:dyDescent="0.2">
      <c r="A21" s="3236" t="s">
        <v>991</v>
      </c>
      <c r="B21" s="2790" t="s">
        <v>1280</v>
      </c>
      <c r="C21" s="2791">
        <f t="shared" si="0"/>
        <v>37638</v>
      </c>
      <c r="D21" s="2791">
        <f t="shared" si="0"/>
        <v>23353000</v>
      </c>
      <c r="E21" s="2791">
        <f t="shared" si="0"/>
        <v>0</v>
      </c>
      <c r="F21" s="2791">
        <f t="shared" si="0"/>
        <v>0</v>
      </c>
      <c r="G21" s="2791">
        <f t="shared" si="0"/>
        <v>793936782</v>
      </c>
      <c r="H21" s="3228">
        <f t="shared" si="0"/>
        <v>0</v>
      </c>
      <c r="I21" s="3231">
        <f t="shared" si="0"/>
        <v>817327420</v>
      </c>
    </row>
    <row r="22" spans="1:10" x14ac:dyDescent="0.2">
      <c r="A22" s="3236" t="s">
        <v>992</v>
      </c>
      <c r="B22" s="2790" t="s">
        <v>1281</v>
      </c>
      <c r="C22" s="2791">
        <f t="shared" si="0"/>
        <v>60709407</v>
      </c>
      <c r="D22" s="2791">
        <f t="shared" si="0"/>
        <v>8179227042</v>
      </c>
      <c r="E22" s="2791">
        <f t="shared" si="0"/>
        <v>895281003</v>
      </c>
      <c r="F22" s="2791">
        <f t="shared" si="0"/>
        <v>0</v>
      </c>
      <c r="G22" s="2791">
        <f t="shared" si="0"/>
        <v>10135500</v>
      </c>
      <c r="H22" s="3228">
        <f t="shared" si="0"/>
        <v>0</v>
      </c>
      <c r="I22" s="3231">
        <f t="shared" si="0"/>
        <v>9145352952</v>
      </c>
      <c r="J22" s="2392"/>
    </row>
    <row r="23" spans="1:10" x14ac:dyDescent="0.2">
      <c r="A23" s="3236" t="s">
        <v>993</v>
      </c>
      <c r="B23" s="2790" t="s">
        <v>1282</v>
      </c>
      <c r="C23" s="2791">
        <f t="shared" si="0"/>
        <v>59723747</v>
      </c>
      <c r="D23" s="2791">
        <f t="shared" si="0"/>
        <v>2165471526</v>
      </c>
      <c r="E23" s="2791">
        <f t="shared" si="0"/>
        <v>585048985</v>
      </c>
      <c r="F23" s="2791">
        <f t="shared" si="0"/>
        <v>0</v>
      </c>
      <c r="G23" s="2791">
        <f t="shared" si="0"/>
        <v>0</v>
      </c>
      <c r="H23" s="3228">
        <f t="shared" si="0"/>
        <v>0</v>
      </c>
      <c r="I23" s="3231">
        <f t="shared" si="0"/>
        <v>2810244258</v>
      </c>
    </row>
    <row r="24" spans="1:10" x14ac:dyDescent="0.2">
      <c r="A24" s="3237" t="s">
        <v>995</v>
      </c>
      <c r="B24" s="2792" t="s">
        <v>1283</v>
      </c>
      <c r="C24" s="2793">
        <f t="shared" ref="C24:I33" si="1">SUM(C57+C90+C123+C156+C189)</f>
        <v>714283</v>
      </c>
      <c r="D24" s="2793">
        <f t="shared" si="1"/>
        <v>161062302</v>
      </c>
      <c r="E24" s="2793">
        <f t="shared" si="1"/>
        <v>71724748</v>
      </c>
      <c r="F24" s="2793">
        <f t="shared" si="1"/>
        <v>0</v>
      </c>
      <c r="G24" s="2793">
        <f t="shared" si="1"/>
        <v>0</v>
      </c>
      <c r="H24" s="3120">
        <f t="shared" si="1"/>
        <v>0</v>
      </c>
      <c r="I24" s="3232">
        <f t="shared" si="1"/>
        <v>233501333</v>
      </c>
    </row>
    <row r="25" spans="1:10" x14ac:dyDescent="0.2">
      <c r="A25" s="3237" t="s">
        <v>997</v>
      </c>
      <c r="B25" s="2792" t="s">
        <v>1284</v>
      </c>
      <c r="C25" s="2793">
        <f t="shared" si="1"/>
        <v>0</v>
      </c>
      <c r="D25" s="2793">
        <f t="shared" si="1"/>
        <v>0</v>
      </c>
      <c r="E25" s="2793">
        <f t="shared" si="1"/>
        <v>775366</v>
      </c>
      <c r="F25" s="2793">
        <f t="shared" si="1"/>
        <v>0</v>
      </c>
      <c r="G25" s="2793">
        <f t="shared" si="1"/>
        <v>0</v>
      </c>
      <c r="H25" s="3120">
        <f t="shared" si="1"/>
        <v>0</v>
      </c>
      <c r="I25" s="3232">
        <f t="shared" si="1"/>
        <v>775366</v>
      </c>
    </row>
    <row r="26" spans="1:10" x14ac:dyDescent="0.2">
      <c r="A26" s="3236" t="s">
        <v>999</v>
      </c>
      <c r="B26" s="2790" t="s">
        <v>1285</v>
      </c>
      <c r="C26" s="2791">
        <f t="shared" si="1"/>
        <v>60438030</v>
      </c>
      <c r="D26" s="2791">
        <f t="shared" si="1"/>
        <v>2326533828</v>
      </c>
      <c r="E26" s="2791">
        <f t="shared" si="1"/>
        <v>655998367</v>
      </c>
      <c r="F26" s="2791">
        <f t="shared" si="1"/>
        <v>0</v>
      </c>
      <c r="G26" s="2791">
        <f t="shared" si="1"/>
        <v>0</v>
      </c>
      <c r="H26" s="3228">
        <f t="shared" si="1"/>
        <v>0</v>
      </c>
      <c r="I26" s="3231">
        <f t="shared" si="1"/>
        <v>3042970225</v>
      </c>
    </row>
    <row r="27" spans="1:10" x14ac:dyDescent="0.2">
      <c r="A27" s="3236" t="s">
        <v>1001</v>
      </c>
      <c r="B27" s="2790" t="s">
        <v>1286</v>
      </c>
      <c r="C27" s="2791">
        <f t="shared" si="1"/>
        <v>0</v>
      </c>
      <c r="D27" s="2791">
        <f t="shared" si="1"/>
        <v>0</v>
      </c>
      <c r="E27" s="2791">
        <f t="shared" si="1"/>
        <v>5695482</v>
      </c>
      <c r="F27" s="2791">
        <f t="shared" si="1"/>
        <v>0</v>
      </c>
      <c r="G27" s="2791">
        <f t="shared" si="1"/>
        <v>0</v>
      </c>
      <c r="H27" s="3228">
        <f t="shared" si="1"/>
        <v>0</v>
      </c>
      <c r="I27" s="3231">
        <f t="shared" si="1"/>
        <v>5695482</v>
      </c>
    </row>
    <row r="28" spans="1:10" x14ac:dyDescent="0.2">
      <c r="A28" s="3237" t="s">
        <v>1002</v>
      </c>
      <c r="B28" s="2792" t="s">
        <v>1287</v>
      </c>
      <c r="C28" s="2793">
        <f t="shared" si="1"/>
        <v>0</v>
      </c>
      <c r="D28" s="2793">
        <f t="shared" si="1"/>
        <v>0</v>
      </c>
      <c r="E28" s="2793">
        <f t="shared" si="1"/>
        <v>208585</v>
      </c>
      <c r="F28" s="2793">
        <f t="shared" si="1"/>
        <v>0</v>
      </c>
      <c r="G28" s="2793">
        <f t="shared" si="1"/>
        <v>0</v>
      </c>
      <c r="H28" s="3120">
        <f t="shared" si="1"/>
        <v>0</v>
      </c>
      <c r="I28" s="3232">
        <f t="shared" si="1"/>
        <v>208585</v>
      </c>
    </row>
    <row r="29" spans="1:10" x14ac:dyDescent="0.2">
      <c r="A29" s="3237" t="s">
        <v>1003</v>
      </c>
      <c r="B29" s="2792" t="s">
        <v>1288</v>
      </c>
      <c r="C29" s="2793">
        <f t="shared" si="1"/>
        <v>0</v>
      </c>
      <c r="D29" s="2793">
        <f t="shared" si="1"/>
        <v>0</v>
      </c>
      <c r="E29" s="2793">
        <f t="shared" si="1"/>
        <v>0</v>
      </c>
      <c r="F29" s="2793">
        <f t="shared" si="1"/>
        <v>0</v>
      </c>
      <c r="G29" s="2793">
        <f t="shared" si="1"/>
        <v>0</v>
      </c>
      <c r="H29" s="3120">
        <f t="shared" si="1"/>
        <v>0</v>
      </c>
      <c r="I29" s="3232">
        <f t="shared" si="1"/>
        <v>0</v>
      </c>
    </row>
    <row r="30" spans="1:10" x14ac:dyDescent="0.2">
      <c r="A30" s="3236" t="s">
        <v>1004</v>
      </c>
      <c r="B30" s="2790" t="s">
        <v>1289</v>
      </c>
      <c r="C30" s="2791">
        <f t="shared" si="1"/>
        <v>0</v>
      </c>
      <c r="D30" s="2791">
        <f t="shared" si="1"/>
        <v>0</v>
      </c>
      <c r="E30" s="2791">
        <f t="shared" si="1"/>
        <v>5904067</v>
      </c>
      <c r="F30" s="2791">
        <f t="shared" si="1"/>
        <v>0</v>
      </c>
      <c r="G30" s="2791">
        <f t="shared" si="1"/>
        <v>0</v>
      </c>
      <c r="H30" s="3228">
        <f t="shared" si="1"/>
        <v>0</v>
      </c>
      <c r="I30" s="3231">
        <f t="shared" si="1"/>
        <v>5904067</v>
      </c>
    </row>
    <row r="31" spans="1:10" x14ac:dyDescent="0.2">
      <c r="A31" s="3236" t="s">
        <v>1005</v>
      </c>
      <c r="B31" s="2790" t="s">
        <v>1290</v>
      </c>
      <c r="C31" s="2791">
        <f t="shared" si="1"/>
        <v>60438030</v>
      </c>
      <c r="D31" s="2791">
        <f t="shared" si="1"/>
        <v>2326533828</v>
      </c>
      <c r="E31" s="2791">
        <f t="shared" si="1"/>
        <v>661902434</v>
      </c>
      <c r="F31" s="2791">
        <f t="shared" si="1"/>
        <v>0</v>
      </c>
      <c r="G31" s="2791">
        <f t="shared" si="1"/>
        <v>0</v>
      </c>
      <c r="H31" s="3228">
        <f t="shared" si="1"/>
        <v>0</v>
      </c>
      <c r="I31" s="3231">
        <f t="shared" si="1"/>
        <v>3048874292</v>
      </c>
    </row>
    <row r="32" spans="1:10" x14ac:dyDescent="0.2">
      <c r="A32" s="3236" t="s">
        <v>1006</v>
      </c>
      <c r="B32" s="2790" t="s">
        <v>1291</v>
      </c>
      <c r="C32" s="2791">
        <f t="shared" si="1"/>
        <v>271377</v>
      </c>
      <c r="D32" s="2791">
        <f t="shared" si="1"/>
        <v>5852693214</v>
      </c>
      <c r="E32" s="2791">
        <f t="shared" si="1"/>
        <v>233378569</v>
      </c>
      <c r="F32" s="2791">
        <f t="shared" si="1"/>
        <v>0</v>
      </c>
      <c r="G32" s="2791">
        <f t="shared" si="1"/>
        <v>10135500</v>
      </c>
      <c r="H32" s="3228">
        <f t="shared" si="1"/>
        <v>0</v>
      </c>
      <c r="I32" s="3231">
        <f t="shared" si="1"/>
        <v>6096478660</v>
      </c>
    </row>
    <row r="33" spans="1:9" ht="13.5" thickBot="1" x14ac:dyDescent="0.25">
      <c r="A33" s="3238" t="s">
        <v>1007</v>
      </c>
      <c r="B33" s="3239" t="s">
        <v>1292</v>
      </c>
      <c r="C33" s="3240">
        <f t="shared" si="1"/>
        <v>43307042</v>
      </c>
      <c r="D33" s="3240">
        <f t="shared" si="1"/>
        <v>711289</v>
      </c>
      <c r="E33" s="3240">
        <f t="shared" si="1"/>
        <v>332222907</v>
      </c>
      <c r="F33" s="3240">
        <f t="shared" si="1"/>
        <v>0</v>
      </c>
      <c r="G33" s="3240">
        <f t="shared" si="1"/>
        <v>0</v>
      </c>
      <c r="H33" s="3241">
        <f t="shared" si="1"/>
        <v>0</v>
      </c>
      <c r="I33" s="3233">
        <f t="shared" si="1"/>
        <v>376241238</v>
      </c>
    </row>
    <row r="35" spans="1:9" x14ac:dyDescent="0.2">
      <c r="A35" s="3791" t="s">
        <v>1921</v>
      </c>
      <c r="B35" s="3791"/>
      <c r="C35" s="3791"/>
      <c r="D35" s="3791"/>
      <c r="E35" s="3791"/>
      <c r="F35" s="3791"/>
      <c r="G35" s="3791"/>
    </row>
    <row r="36" spans="1:9" x14ac:dyDescent="0.2">
      <c r="A36" s="3876" t="s">
        <v>166</v>
      </c>
      <c r="B36" s="3876"/>
      <c r="C36" s="3876"/>
      <c r="D36" s="3876"/>
      <c r="E36" s="3876"/>
      <c r="F36" s="3876"/>
      <c r="G36" s="3876"/>
      <c r="H36" s="3876"/>
      <c r="I36" s="3876"/>
    </row>
    <row r="37" spans="1:9" x14ac:dyDescent="0.2">
      <c r="A37" s="3755" t="s">
        <v>1789</v>
      </c>
      <c r="B37" s="3755"/>
      <c r="C37" s="3755"/>
      <c r="D37" s="3755"/>
      <c r="E37" s="3755"/>
      <c r="F37" s="3755"/>
      <c r="G37" s="3755"/>
      <c r="H37" s="3755"/>
      <c r="I37" s="3755"/>
    </row>
    <row r="38" spans="1:9" ht="13.5" thickBot="1" x14ac:dyDescent="0.25">
      <c r="A38" s="2191"/>
      <c r="B38" s="2191"/>
      <c r="C38" s="2191"/>
      <c r="D38" s="2191"/>
      <c r="E38" s="2191"/>
      <c r="F38" s="2191"/>
      <c r="G38" s="2191"/>
      <c r="H38" s="2191"/>
      <c r="I38" s="2191"/>
    </row>
    <row r="39" spans="1:9" ht="51" x14ac:dyDescent="0.2">
      <c r="A39" s="3234" t="s">
        <v>975</v>
      </c>
      <c r="B39" s="2751" t="s">
        <v>92</v>
      </c>
      <c r="C39" s="2751" t="s">
        <v>1260</v>
      </c>
      <c r="D39" s="2751" t="s">
        <v>1261</v>
      </c>
      <c r="E39" s="2751" t="s">
        <v>1262</v>
      </c>
      <c r="F39" s="2751" t="s">
        <v>1263</v>
      </c>
      <c r="G39" s="2751" t="s">
        <v>1264</v>
      </c>
      <c r="H39" s="3078" t="s">
        <v>1790</v>
      </c>
      <c r="I39" s="3229" t="s">
        <v>1266</v>
      </c>
    </row>
    <row r="40" spans="1:9" x14ac:dyDescent="0.2">
      <c r="A40" s="3235">
        <v>1</v>
      </c>
      <c r="B40" s="2250">
        <v>2</v>
      </c>
      <c r="C40" s="2250">
        <v>3</v>
      </c>
      <c r="D40" s="2250">
        <v>4</v>
      </c>
      <c r="E40" s="2250">
        <v>5</v>
      </c>
      <c r="F40" s="2250">
        <v>6</v>
      </c>
      <c r="G40" s="2250">
        <v>7</v>
      </c>
      <c r="H40" s="3227">
        <v>8</v>
      </c>
      <c r="I40" s="3230">
        <v>9</v>
      </c>
    </row>
    <row r="41" spans="1:9" x14ac:dyDescent="0.2">
      <c r="A41" s="3236" t="s">
        <v>978</v>
      </c>
      <c r="B41" s="2790" t="s">
        <v>1267</v>
      </c>
      <c r="C41" s="2791">
        <v>49971793</v>
      </c>
      <c r="D41" s="2791">
        <v>7418211439</v>
      </c>
      <c r="E41" s="2791">
        <v>784286524</v>
      </c>
      <c r="F41" s="2791">
        <v>0</v>
      </c>
      <c r="G41" s="2791">
        <v>633185365</v>
      </c>
      <c r="H41" s="3228">
        <v>0</v>
      </c>
      <c r="I41" s="3231">
        <v>8885655121</v>
      </c>
    </row>
    <row r="42" spans="1:9" x14ac:dyDescent="0.2">
      <c r="A42" s="3237" t="s">
        <v>979</v>
      </c>
      <c r="B42" s="2792" t="s">
        <v>1268</v>
      </c>
      <c r="C42" s="2793">
        <v>0</v>
      </c>
      <c r="D42" s="2793">
        <v>0</v>
      </c>
      <c r="E42" s="2793">
        <v>0</v>
      </c>
      <c r="F42" s="2793">
        <v>0</v>
      </c>
      <c r="G42" s="2793">
        <v>131223453</v>
      </c>
      <c r="H42" s="3120">
        <v>0</v>
      </c>
      <c r="I42" s="3232">
        <v>131223453</v>
      </c>
    </row>
    <row r="43" spans="1:9" x14ac:dyDescent="0.2">
      <c r="A43" s="3237" t="s">
        <v>980</v>
      </c>
      <c r="B43" s="2792" t="s">
        <v>1269</v>
      </c>
      <c r="C43" s="2793">
        <v>0</v>
      </c>
      <c r="D43" s="2793">
        <v>0</v>
      </c>
      <c r="E43" s="2793">
        <v>0</v>
      </c>
      <c r="F43" s="2793">
        <v>0</v>
      </c>
      <c r="G43" s="2793">
        <v>30625384</v>
      </c>
      <c r="H43" s="3120">
        <v>0</v>
      </c>
      <c r="I43" s="3232">
        <v>30625384</v>
      </c>
    </row>
    <row r="44" spans="1:9" x14ac:dyDescent="0.2">
      <c r="A44" s="3237" t="s">
        <v>981</v>
      </c>
      <c r="B44" s="2792" t="s">
        <v>1270</v>
      </c>
      <c r="C44" s="2793">
        <v>0</v>
      </c>
      <c r="D44" s="2793">
        <v>691601773</v>
      </c>
      <c r="E44" s="2793">
        <v>0</v>
      </c>
      <c r="F44" s="2793">
        <v>0</v>
      </c>
      <c r="G44" s="2793">
        <v>0</v>
      </c>
      <c r="H44" s="3120">
        <v>0</v>
      </c>
      <c r="I44" s="3232">
        <v>691601773</v>
      </c>
    </row>
    <row r="45" spans="1:9" x14ac:dyDescent="0.2">
      <c r="A45" s="3237" t="s">
        <v>982</v>
      </c>
      <c r="B45" s="2792" t="s">
        <v>1271</v>
      </c>
      <c r="C45" s="2793">
        <v>232200</v>
      </c>
      <c r="D45" s="2793">
        <v>1202860</v>
      </c>
      <c r="E45" s="2793">
        <v>398031</v>
      </c>
      <c r="F45" s="2793">
        <v>0</v>
      </c>
      <c r="G45" s="2793">
        <v>0</v>
      </c>
      <c r="H45" s="3120">
        <v>0</v>
      </c>
      <c r="I45" s="3232">
        <v>1833091</v>
      </c>
    </row>
    <row r="46" spans="1:9" ht="25.5" x14ac:dyDescent="0.2">
      <c r="A46" s="3237" t="s">
        <v>983</v>
      </c>
      <c r="B46" s="2792" t="s">
        <v>1272</v>
      </c>
      <c r="C46" s="2793">
        <v>0</v>
      </c>
      <c r="D46" s="2793">
        <v>0</v>
      </c>
      <c r="E46" s="2793">
        <v>0</v>
      </c>
      <c r="F46" s="2793">
        <v>0</v>
      </c>
      <c r="G46" s="2793">
        <v>0</v>
      </c>
      <c r="H46" s="3120">
        <v>0</v>
      </c>
      <c r="I46" s="3232">
        <v>0</v>
      </c>
    </row>
    <row r="47" spans="1:9" x14ac:dyDescent="0.2">
      <c r="A47" s="3237" t="s">
        <v>984</v>
      </c>
      <c r="B47" s="2792" t="s">
        <v>1273</v>
      </c>
      <c r="C47" s="2793">
        <v>0</v>
      </c>
      <c r="D47" s="2793">
        <v>87250579</v>
      </c>
      <c r="E47" s="2793">
        <v>5270984</v>
      </c>
      <c r="F47" s="2793">
        <v>0</v>
      </c>
      <c r="G47" s="2793">
        <v>0</v>
      </c>
      <c r="H47" s="3120">
        <v>0</v>
      </c>
      <c r="I47" s="3232">
        <v>92521563</v>
      </c>
    </row>
    <row r="48" spans="1:9" x14ac:dyDescent="0.2">
      <c r="A48" s="3236" t="s">
        <v>985</v>
      </c>
      <c r="B48" s="2790" t="s">
        <v>1274</v>
      </c>
      <c r="C48" s="2791">
        <v>232200</v>
      </c>
      <c r="D48" s="2791">
        <v>780055212</v>
      </c>
      <c r="E48" s="2791">
        <v>5669015</v>
      </c>
      <c r="F48" s="2791">
        <v>0</v>
      </c>
      <c r="G48" s="2791">
        <v>161848837</v>
      </c>
      <c r="H48" s="3228">
        <v>0</v>
      </c>
      <c r="I48" s="3231">
        <v>947805264</v>
      </c>
    </row>
    <row r="49" spans="1:9" x14ac:dyDescent="0.2">
      <c r="A49" s="3237" t="s">
        <v>986</v>
      </c>
      <c r="B49" s="2792" t="s">
        <v>1275</v>
      </c>
      <c r="C49" s="2793">
        <v>0</v>
      </c>
      <c r="D49" s="2793">
        <v>23353000</v>
      </c>
      <c r="E49" s="2793">
        <v>0</v>
      </c>
      <c r="F49" s="2793">
        <v>0</v>
      </c>
      <c r="G49" s="2793">
        <v>0</v>
      </c>
      <c r="H49" s="3120">
        <v>0</v>
      </c>
      <c r="I49" s="3232">
        <v>23353000</v>
      </c>
    </row>
    <row r="50" spans="1:9" x14ac:dyDescent="0.2">
      <c r="A50" s="3237" t="s">
        <v>987</v>
      </c>
      <c r="B50" s="2792" t="s">
        <v>1276</v>
      </c>
      <c r="C50" s="2793">
        <v>0</v>
      </c>
      <c r="D50" s="2793">
        <v>0</v>
      </c>
      <c r="E50" s="2793">
        <v>0</v>
      </c>
      <c r="F50" s="2793">
        <v>0</v>
      </c>
      <c r="G50" s="2793">
        <v>0</v>
      </c>
      <c r="H50" s="3120">
        <v>0</v>
      </c>
      <c r="I50" s="3232">
        <v>0</v>
      </c>
    </row>
    <row r="51" spans="1:9" x14ac:dyDescent="0.2">
      <c r="A51" s="3237" t="s">
        <v>988</v>
      </c>
      <c r="B51" s="2792" t="s">
        <v>1277</v>
      </c>
      <c r="C51" s="2793">
        <v>0</v>
      </c>
      <c r="D51" s="2793">
        <v>0</v>
      </c>
      <c r="E51" s="2793">
        <v>0</v>
      </c>
      <c r="F51" s="2793">
        <v>0</v>
      </c>
      <c r="G51" s="2793">
        <v>0</v>
      </c>
      <c r="H51" s="3120">
        <v>0</v>
      </c>
      <c r="I51" s="3232">
        <v>0</v>
      </c>
    </row>
    <row r="52" spans="1:9" ht="25.5" x14ac:dyDescent="0.2">
      <c r="A52" s="3237" t="s">
        <v>989</v>
      </c>
      <c r="B52" s="2792" t="s">
        <v>1278</v>
      </c>
      <c r="C52" s="2793">
        <v>0</v>
      </c>
      <c r="D52" s="2793">
        <v>0</v>
      </c>
      <c r="E52" s="2793">
        <v>0</v>
      </c>
      <c r="F52" s="2793">
        <v>0</v>
      </c>
      <c r="G52" s="2793">
        <v>0</v>
      </c>
      <c r="H52" s="3120">
        <v>0</v>
      </c>
      <c r="I52" s="3232">
        <v>0</v>
      </c>
    </row>
    <row r="53" spans="1:9" x14ac:dyDescent="0.2">
      <c r="A53" s="3237" t="s">
        <v>990</v>
      </c>
      <c r="B53" s="2792" t="s">
        <v>1279</v>
      </c>
      <c r="C53" s="2793">
        <v>0</v>
      </c>
      <c r="D53" s="2793">
        <v>0</v>
      </c>
      <c r="E53" s="2793">
        <v>0</v>
      </c>
      <c r="F53" s="2793">
        <v>0</v>
      </c>
      <c r="G53" s="2793">
        <v>784898702</v>
      </c>
      <c r="H53" s="3120">
        <v>0</v>
      </c>
      <c r="I53" s="3232">
        <v>784898702</v>
      </c>
    </row>
    <row r="54" spans="1:9" x14ac:dyDescent="0.2">
      <c r="A54" s="3236" t="s">
        <v>991</v>
      </c>
      <c r="B54" s="2790" t="s">
        <v>1280</v>
      </c>
      <c r="C54" s="2791">
        <v>0</v>
      </c>
      <c r="D54" s="2791">
        <v>23353000</v>
      </c>
      <c r="E54" s="2791">
        <v>0</v>
      </c>
      <c r="F54" s="2791">
        <v>0</v>
      </c>
      <c r="G54" s="2791">
        <v>784898702</v>
      </c>
      <c r="H54" s="3228">
        <v>0</v>
      </c>
      <c r="I54" s="3231">
        <v>808251702</v>
      </c>
    </row>
    <row r="55" spans="1:9" x14ac:dyDescent="0.2">
      <c r="A55" s="3236" t="s">
        <v>992</v>
      </c>
      <c r="B55" s="2790" t="s">
        <v>1281</v>
      </c>
      <c r="C55" s="2791">
        <v>50203993</v>
      </c>
      <c r="D55" s="2791">
        <v>8174913651</v>
      </c>
      <c r="E55" s="2791">
        <v>789955539</v>
      </c>
      <c r="F55" s="2791">
        <v>0</v>
      </c>
      <c r="G55" s="2791">
        <v>10135500</v>
      </c>
      <c r="H55" s="3228">
        <v>0</v>
      </c>
      <c r="I55" s="3231">
        <v>9025208683</v>
      </c>
    </row>
    <row r="56" spans="1:9" x14ac:dyDescent="0.2">
      <c r="A56" s="3236" t="s">
        <v>993</v>
      </c>
      <c r="B56" s="2790" t="s">
        <v>1282</v>
      </c>
      <c r="C56" s="2791">
        <v>49641389</v>
      </c>
      <c r="D56" s="2791">
        <v>2165471526</v>
      </c>
      <c r="E56" s="2791">
        <v>489750430</v>
      </c>
      <c r="F56" s="2791">
        <v>0</v>
      </c>
      <c r="G56" s="2791">
        <v>0</v>
      </c>
      <c r="H56" s="3228">
        <v>0</v>
      </c>
      <c r="I56" s="3231">
        <v>2704863345</v>
      </c>
    </row>
    <row r="57" spans="1:9" x14ac:dyDescent="0.2">
      <c r="A57" s="3237" t="s">
        <v>995</v>
      </c>
      <c r="B57" s="2792" t="s">
        <v>1283</v>
      </c>
      <c r="C57" s="2793">
        <v>562604</v>
      </c>
      <c r="D57" s="2793">
        <v>161020705</v>
      </c>
      <c r="E57" s="2793">
        <v>65861177</v>
      </c>
      <c r="F57" s="2793">
        <v>0</v>
      </c>
      <c r="G57" s="2793">
        <v>0</v>
      </c>
      <c r="H57" s="3120">
        <v>0</v>
      </c>
      <c r="I57" s="3232">
        <v>227444486</v>
      </c>
    </row>
    <row r="58" spans="1:9" x14ac:dyDescent="0.2">
      <c r="A58" s="3237" t="s">
        <v>997</v>
      </c>
      <c r="B58" s="2792" t="s">
        <v>1284</v>
      </c>
      <c r="C58" s="2793">
        <v>0</v>
      </c>
      <c r="D58" s="2793">
        <v>0</v>
      </c>
      <c r="E58" s="2793">
        <v>775366</v>
      </c>
      <c r="F58" s="2793">
        <v>0</v>
      </c>
      <c r="G58" s="2793">
        <v>0</v>
      </c>
      <c r="H58" s="3120">
        <v>0</v>
      </c>
      <c r="I58" s="3232">
        <v>775366</v>
      </c>
    </row>
    <row r="59" spans="1:9" x14ac:dyDescent="0.2">
      <c r="A59" s="3236" t="s">
        <v>999</v>
      </c>
      <c r="B59" s="2790" t="s">
        <v>1285</v>
      </c>
      <c r="C59" s="2791">
        <v>50203993</v>
      </c>
      <c r="D59" s="2791">
        <v>2326492231</v>
      </c>
      <c r="E59" s="2791">
        <v>554836241</v>
      </c>
      <c r="F59" s="2791">
        <v>0</v>
      </c>
      <c r="G59" s="2791">
        <v>0</v>
      </c>
      <c r="H59" s="3228">
        <v>0</v>
      </c>
      <c r="I59" s="3231">
        <v>2931532465</v>
      </c>
    </row>
    <row r="60" spans="1:9" x14ac:dyDescent="0.2">
      <c r="A60" s="3236" t="s">
        <v>1001</v>
      </c>
      <c r="B60" s="2790" t="s">
        <v>1286</v>
      </c>
      <c r="C60" s="2791">
        <v>0</v>
      </c>
      <c r="D60" s="2791">
        <v>0</v>
      </c>
      <c r="E60" s="2791">
        <v>5695482</v>
      </c>
      <c r="F60" s="2791">
        <v>0</v>
      </c>
      <c r="G60" s="2791">
        <v>0</v>
      </c>
      <c r="H60" s="3228">
        <v>0</v>
      </c>
      <c r="I60" s="3231">
        <v>5695482</v>
      </c>
    </row>
    <row r="61" spans="1:9" x14ac:dyDescent="0.2">
      <c r="A61" s="3237" t="s">
        <v>1002</v>
      </c>
      <c r="B61" s="2792" t="s">
        <v>1287</v>
      </c>
      <c r="C61" s="2793">
        <v>0</v>
      </c>
      <c r="D61" s="2793">
        <v>0</v>
      </c>
      <c r="E61" s="2793">
        <v>208585</v>
      </c>
      <c r="F61" s="2793">
        <v>0</v>
      </c>
      <c r="G61" s="2793">
        <v>0</v>
      </c>
      <c r="H61" s="3120">
        <v>0</v>
      </c>
      <c r="I61" s="3232">
        <v>208585</v>
      </c>
    </row>
    <row r="62" spans="1:9" x14ac:dyDescent="0.2">
      <c r="A62" s="3237" t="s">
        <v>1003</v>
      </c>
      <c r="B62" s="2792" t="s">
        <v>1288</v>
      </c>
      <c r="C62" s="2793">
        <v>0</v>
      </c>
      <c r="D62" s="2793">
        <v>0</v>
      </c>
      <c r="E62" s="2793">
        <v>0</v>
      </c>
      <c r="F62" s="2793">
        <v>0</v>
      </c>
      <c r="G62" s="2793">
        <v>0</v>
      </c>
      <c r="H62" s="3120">
        <v>0</v>
      </c>
      <c r="I62" s="3232">
        <v>0</v>
      </c>
    </row>
    <row r="63" spans="1:9" x14ac:dyDescent="0.2">
      <c r="A63" s="3236" t="s">
        <v>1004</v>
      </c>
      <c r="B63" s="2790" t="s">
        <v>1289</v>
      </c>
      <c r="C63" s="2791">
        <v>0</v>
      </c>
      <c r="D63" s="2791">
        <v>0</v>
      </c>
      <c r="E63" s="2791">
        <v>5904067</v>
      </c>
      <c r="F63" s="2791">
        <v>0</v>
      </c>
      <c r="G63" s="2791">
        <v>0</v>
      </c>
      <c r="H63" s="3228">
        <v>0</v>
      </c>
      <c r="I63" s="3231">
        <v>5904067</v>
      </c>
    </row>
    <row r="64" spans="1:9" x14ac:dyDescent="0.2">
      <c r="A64" s="3236" t="s">
        <v>1005</v>
      </c>
      <c r="B64" s="2790" t="s">
        <v>1290</v>
      </c>
      <c r="C64" s="2791">
        <v>50203993</v>
      </c>
      <c r="D64" s="2791">
        <v>2326492231</v>
      </c>
      <c r="E64" s="2791">
        <v>560740308</v>
      </c>
      <c r="F64" s="2791">
        <v>0</v>
      </c>
      <c r="G64" s="2791">
        <v>0</v>
      </c>
      <c r="H64" s="3228">
        <v>0</v>
      </c>
      <c r="I64" s="3231">
        <v>2937436532</v>
      </c>
    </row>
    <row r="65" spans="1:9" x14ac:dyDescent="0.2">
      <c r="A65" s="3236" t="s">
        <v>1006</v>
      </c>
      <c r="B65" s="2790" t="s">
        <v>1291</v>
      </c>
      <c r="C65" s="2791">
        <v>0</v>
      </c>
      <c r="D65" s="2791">
        <v>5848421420</v>
      </c>
      <c r="E65" s="2791">
        <v>229215231</v>
      </c>
      <c r="F65" s="2791">
        <v>0</v>
      </c>
      <c r="G65" s="2791">
        <v>10135500</v>
      </c>
      <c r="H65" s="3228">
        <v>0</v>
      </c>
      <c r="I65" s="3231">
        <v>6087772151</v>
      </c>
    </row>
    <row r="66" spans="1:9" ht="13.5" thickBot="1" x14ac:dyDescent="0.25">
      <c r="A66" s="3238" t="s">
        <v>1007</v>
      </c>
      <c r="B66" s="3239" t="s">
        <v>1292</v>
      </c>
      <c r="C66" s="3240">
        <v>33136652</v>
      </c>
      <c r="D66" s="3240">
        <v>711289</v>
      </c>
      <c r="E66" s="3240">
        <v>235060387</v>
      </c>
      <c r="F66" s="3240">
        <v>0</v>
      </c>
      <c r="G66" s="3240">
        <v>0</v>
      </c>
      <c r="H66" s="3241">
        <v>0</v>
      </c>
      <c r="I66" s="3233">
        <v>268908328</v>
      </c>
    </row>
    <row r="68" spans="1:9" x14ac:dyDescent="0.2">
      <c r="A68" s="3791" t="s">
        <v>1922</v>
      </c>
      <c r="B68" s="3791"/>
      <c r="C68" s="3791"/>
      <c r="D68" s="3791"/>
      <c r="E68" s="3791"/>
      <c r="F68" s="3791"/>
      <c r="G68" s="3791"/>
    </row>
    <row r="69" spans="1:9" x14ac:dyDescent="0.2">
      <c r="A69" s="3876" t="s">
        <v>386</v>
      </c>
      <c r="B69" s="3876"/>
      <c r="C69" s="3876"/>
      <c r="D69" s="3876"/>
      <c r="E69" s="3876"/>
      <c r="F69" s="3876"/>
      <c r="G69" s="3876"/>
      <c r="H69" s="3876"/>
      <c r="I69" s="3876"/>
    </row>
    <row r="70" spans="1:9" x14ac:dyDescent="0.2">
      <c r="A70" s="3755" t="s">
        <v>1789</v>
      </c>
      <c r="B70" s="3755"/>
      <c r="C70" s="3755"/>
      <c r="D70" s="3755"/>
      <c r="E70" s="3755"/>
      <c r="F70" s="3755"/>
      <c r="G70" s="3755"/>
      <c r="H70" s="3755"/>
      <c r="I70" s="3755"/>
    </row>
    <row r="71" spans="1:9" ht="13.5" thickBot="1" x14ac:dyDescent="0.25">
      <c r="A71" s="2251"/>
      <c r="B71" s="2251"/>
      <c r="C71" s="2251"/>
      <c r="D71" s="2251"/>
      <c r="E71" s="2251"/>
      <c r="F71" s="2251"/>
      <c r="G71" s="2251"/>
      <c r="H71" s="2251"/>
      <c r="I71" s="2251"/>
    </row>
    <row r="72" spans="1:9" ht="51" x14ac:dyDescent="0.2">
      <c r="A72" s="3234" t="s">
        <v>975</v>
      </c>
      <c r="B72" s="2751" t="s">
        <v>92</v>
      </c>
      <c r="C72" s="2751" t="s">
        <v>1260</v>
      </c>
      <c r="D72" s="2751" t="s">
        <v>1261</v>
      </c>
      <c r="E72" s="2751" t="s">
        <v>1262</v>
      </c>
      <c r="F72" s="2751" t="s">
        <v>1263</v>
      </c>
      <c r="G72" s="2751" t="s">
        <v>1264</v>
      </c>
      <c r="H72" s="3078" t="s">
        <v>1790</v>
      </c>
      <c r="I72" s="3229" t="s">
        <v>1266</v>
      </c>
    </row>
    <row r="73" spans="1:9" x14ac:dyDescent="0.2">
      <c r="A73" s="3235">
        <v>1</v>
      </c>
      <c r="B73" s="2250">
        <v>2</v>
      </c>
      <c r="C73" s="2250">
        <v>3</v>
      </c>
      <c r="D73" s="2250">
        <v>4</v>
      </c>
      <c r="E73" s="2250">
        <v>5</v>
      </c>
      <c r="F73" s="2250">
        <v>6</v>
      </c>
      <c r="G73" s="2250">
        <v>7</v>
      </c>
      <c r="H73" s="3227">
        <v>8</v>
      </c>
      <c r="I73" s="3230">
        <v>9</v>
      </c>
    </row>
    <row r="74" spans="1:9" x14ac:dyDescent="0.2">
      <c r="A74" s="3236" t="s">
        <v>978</v>
      </c>
      <c r="B74" s="2790" t="s">
        <v>1267</v>
      </c>
      <c r="C74" s="2791">
        <v>4493045</v>
      </c>
      <c r="D74" s="2791">
        <v>0</v>
      </c>
      <c r="E74" s="2791">
        <v>32631807</v>
      </c>
      <c r="F74" s="2791">
        <v>0</v>
      </c>
      <c r="G74" s="2791">
        <v>0</v>
      </c>
      <c r="H74" s="3228">
        <v>0</v>
      </c>
      <c r="I74" s="3231">
        <v>37124852</v>
      </c>
    </row>
    <row r="75" spans="1:9" x14ac:dyDescent="0.2">
      <c r="A75" s="3237" t="s">
        <v>979</v>
      </c>
      <c r="B75" s="2792" t="s">
        <v>1268</v>
      </c>
      <c r="C75" s="2793">
        <v>335024</v>
      </c>
      <c r="D75" s="2793">
        <v>0</v>
      </c>
      <c r="E75" s="2793">
        <v>0</v>
      </c>
      <c r="F75" s="2793">
        <v>0</v>
      </c>
      <c r="G75" s="2793">
        <v>1261929</v>
      </c>
      <c r="H75" s="3120">
        <v>0</v>
      </c>
      <c r="I75" s="3232">
        <v>1596953</v>
      </c>
    </row>
    <row r="76" spans="1:9" x14ac:dyDescent="0.2">
      <c r="A76" s="3237" t="s">
        <v>980</v>
      </c>
      <c r="B76" s="2792" t="s">
        <v>1269</v>
      </c>
      <c r="C76" s="2793">
        <v>0</v>
      </c>
      <c r="D76" s="2793">
        <v>0</v>
      </c>
      <c r="E76" s="2793">
        <v>0</v>
      </c>
      <c r="F76" s="2793">
        <v>0</v>
      </c>
      <c r="G76" s="2793">
        <v>0</v>
      </c>
      <c r="H76" s="3120">
        <v>0</v>
      </c>
      <c r="I76" s="3232">
        <v>0</v>
      </c>
    </row>
    <row r="77" spans="1:9" x14ac:dyDescent="0.2">
      <c r="A77" s="3237" t="s">
        <v>981</v>
      </c>
      <c r="B77" s="2792" t="s">
        <v>1270</v>
      </c>
      <c r="C77" s="2793">
        <v>0</v>
      </c>
      <c r="D77" s="2793">
        <v>0</v>
      </c>
      <c r="E77" s="2793">
        <v>0</v>
      </c>
      <c r="F77" s="2793">
        <v>0</v>
      </c>
      <c r="G77" s="2793">
        <v>0</v>
      </c>
      <c r="H77" s="3120">
        <v>0</v>
      </c>
      <c r="I77" s="3232">
        <v>0</v>
      </c>
    </row>
    <row r="78" spans="1:9" x14ac:dyDescent="0.2">
      <c r="A78" s="3237" t="s">
        <v>982</v>
      </c>
      <c r="B78" s="2792" t="s">
        <v>1271</v>
      </c>
      <c r="C78" s="2793">
        <v>0</v>
      </c>
      <c r="D78" s="2793">
        <v>0</v>
      </c>
      <c r="E78" s="2793">
        <v>0</v>
      </c>
      <c r="F78" s="2793">
        <v>0</v>
      </c>
      <c r="G78" s="2793">
        <v>0</v>
      </c>
      <c r="H78" s="3120">
        <v>0</v>
      </c>
      <c r="I78" s="3232">
        <v>0</v>
      </c>
    </row>
    <row r="79" spans="1:9" ht="25.5" x14ac:dyDescent="0.2">
      <c r="A79" s="3237" t="s">
        <v>983</v>
      </c>
      <c r="B79" s="2792" t="s">
        <v>1272</v>
      </c>
      <c r="C79" s="2793">
        <v>0</v>
      </c>
      <c r="D79" s="2793">
        <v>0</v>
      </c>
      <c r="E79" s="2793">
        <v>0</v>
      </c>
      <c r="F79" s="2793">
        <v>0</v>
      </c>
      <c r="G79" s="2793">
        <v>0</v>
      </c>
      <c r="H79" s="3120">
        <v>0</v>
      </c>
      <c r="I79" s="3232">
        <v>0</v>
      </c>
    </row>
    <row r="80" spans="1:9" x14ac:dyDescent="0.2">
      <c r="A80" s="3237" t="s">
        <v>984</v>
      </c>
      <c r="B80" s="2792" t="s">
        <v>1273</v>
      </c>
      <c r="C80" s="2793">
        <v>0</v>
      </c>
      <c r="D80" s="2793">
        <v>0</v>
      </c>
      <c r="E80" s="2793">
        <v>1261929</v>
      </c>
      <c r="F80" s="2793">
        <v>0</v>
      </c>
      <c r="G80" s="2793">
        <v>0</v>
      </c>
      <c r="H80" s="3120">
        <v>0</v>
      </c>
      <c r="I80" s="3232">
        <v>1261929</v>
      </c>
    </row>
    <row r="81" spans="1:9" x14ac:dyDescent="0.2">
      <c r="A81" s="3236" t="s">
        <v>985</v>
      </c>
      <c r="B81" s="2790" t="s">
        <v>1274</v>
      </c>
      <c r="C81" s="2791">
        <v>335024</v>
      </c>
      <c r="D81" s="2791">
        <v>0</v>
      </c>
      <c r="E81" s="2791">
        <v>1261929</v>
      </c>
      <c r="F81" s="2791">
        <v>0</v>
      </c>
      <c r="G81" s="2791">
        <v>1261929</v>
      </c>
      <c r="H81" s="3228">
        <v>0</v>
      </c>
      <c r="I81" s="3231">
        <v>2858882</v>
      </c>
    </row>
    <row r="82" spans="1:9" x14ac:dyDescent="0.2">
      <c r="A82" s="3237" t="s">
        <v>986</v>
      </c>
      <c r="B82" s="2792" t="s">
        <v>1275</v>
      </c>
      <c r="C82" s="2793">
        <v>0</v>
      </c>
      <c r="D82" s="2793">
        <v>0</v>
      </c>
      <c r="E82" s="2793">
        <v>0</v>
      </c>
      <c r="F82" s="2793">
        <v>0</v>
      </c>
      <c r="G82" s="2793">
        <v>0</v>
      </c>
      <c r="H82" s="3120">
        <v>0</v>
      </c>
      <c r="I82" s="3232">
        <v>0</v>
      </c>
    </row>
    <row r="83" spans="1:9" x14ac:dyDescent="0.2">
      <c r="A83" s="3237" t="s">
        <v>987</v>
      </c>
      <c r="B83" s="2792" t="s">
        <v>1276</v>
      </c>
      <c r="C83" s="2793">
        <v>0</v>
      </c>
      <c r="D83" s="2793">
        <v>0</v>
      </c>
      <c r="E83" s="2793">
        <v>0</v>
      </c>
      <c r="F83" s="2793">
        <v>0</v>
      </c>
      <c r="G83" s="2793">
        <v>0</v>
      </c>
      <c r="H83" s="3120">
        <v>0</v>
      </c>
      <c r="I83" s="3232">
        <v>0</v>
      </c>
    </row>
    <row r="84" spans="1:9" x14ac:dyDescent="0.2">
      <c r="A84" s="3237" t="s">
        <v>988</v>
      </c>
      <c r="B84" s="2792" t="s">
        <v>1277</v>
      </c>
      <c r="C84" s="2793">
        <v>0</v>
      </c>
      <c r="D84" s="2793">
        <v>0</v>
      </c>
      <c r="E84" s="2793">
        <v>0</v>
      </c>
      <c r="F84" s="2793">
        <v>0</v>
      </c>
      <c r="G84" s="2793">
        <v>0</v>
      </c>
      <c r="H84" s="3120">
        <v>0</v>
      </c>
      <c r="I84" s="3232">
        <v>0</v>
      </c>
    </row>
    <row r="85" spans="1:9" ht="25.5" x14ac:dyDescent="0.2">
      <c r="A85" s="3237" t="s">
        <v>989</v>
      </c>
      <c r="B85" s="2792" t="s">
        <v>1278</v>
      </c>
      <c r="C85" s="2793">
        <v>0</v>
      </c>
      <c r="D85" s="2793">
        <v>0</v>
      </c>
      <c r="E85" s="2793">
        <v>0</v>
      </c>
      <c r="F85" s="2793">
        <v>0</v>
      </c>
      <c r="G85" s="2793">
        <v>0</v>
      </c>
      <c r="H85" s="3120">
        <v>0</v>
      </c>
      <c r="I85" s="3232">
        <v>0</v>
      </c>
    </row>
    <row r="86" spans="1:9" x14ac:dyDescent="0.2">
      <c r="A86" s="3237" t="s">
        <v>990</v>
      </c>
      <c r="B86" s="2792" t="s">
        <v>1279</v>
      </c>
      <c r="C86" s="2793">
        <v>0</v>
      </c>
      <c r="D86" s="2793">
        <v>0</v>
      </c>
      <c r="E86" s="2793">
        <v>0</v>
      </c>
      <c r="F86" s="2793">
        <v>0</v>
      </c>
      <c r="G86" s="2793">
        <v>1261929</v>
      </c>
      <c r="H86" s="3120">
        <v>0</v>
      </c>
      <c r="I86" s="3232">
        <v>1261929</v>
      </c>
    </row>
    <row r="87" spans="1:9" x14ac:dyDescent="0.2">
      <c r="A87" s="3236" t="s">
        <v>991</v>
      </c>
      <c r="B87" s="2790" t="s">
        <v>1280</v>
      </c>
      <c r="C87" s="2791">
        <v>0</v>
      </c>
      <c r="D87" s="2791">
        <v>0</v>
      </c>
      <c r="E87" s="2791">
        <v>0</v>
      </c>
      <c r="F87" s="2791">
        <v>0</v>
      </c>
      <c r="G87" s="2791">
        <v>1261929</v>
      </c>
      <c r="H87" s="3228">
        <v>0</v>
      </c>
      <c r="I87" s="3231">
        <v>1261929</v>
      </c>
    </row>
    <row r="88" spans="1:9" x14ac:dyDescent="0.2">
      <c r="A88" s="3236" t="s">
        <v>992</v>
      </c>
      <c r="B88" s="2790" t="s">
        <v>1281</v>
      </c>
      <c r="C88" s="2791">
        <v>4828069</v>
      </c>
      <c r="D88" s="2791">
        <v>0</v>
      </c>
      <c r="E88" s="2791">
        <v>33893736</v>
      </c>
      <c r="F88" s="2791">
        <v>0</v>
      </c>
      <c r="G88" s="2791">
        <v>0</v>
      </c>
      <c r="H88" s="3228">
        <v>0</v>
      </c>
      <c r="I88" s="3231">
        <v>38721805</v>
      </c>
    </row>
    <row r="89" spans="1:9" x14ac:dyDescent="0.2">
      <c r="A89" s="3236" t="s">
        <v>993</v>
      </c>
      <c r="B89" s="2790" t="s">
        <v>1282</v>
      </c>
      <c r="C89" s="2791">
        <v>4493045</v>
      </c>
      <c r="D89" s="2791">
        <v>0</v>
      </c>
      <c r="E89" s="2791">
        <v>30448797</v>
      </c>
      <c r="F89" s="2791">
        <v>0</v>
      </c>
      <c r="G89" s="2791">
        <v>0</v>
      </c>
      <c r="H89" s="3228">
        <v>0</v>
      </c>
      <c r="I89" s="3231">
        <v>34941842</v>
      </c>
    </row>
    <row r="90" spans="1:9" x14ac:dyDescent="0.2">
      <c r="A90" s="3237" t="s">
        <v>995</v>
      </c>
      <c r="B90" s="2792" t="s">
        <v>1283</v>
      </c>
      <c r="C90" s="2793">
        <v>63647</v>
      </c>
      <c r="D90" s="2793">
        <v>0</v>
      </c>
      <c r="E90" s="2793">
        <v>1656909</v>
      </c>
      <c r="F90" s="2793">
        <v>0</v>
      </c>
      <c r="G90" s="2793">
        <v>0</v>
      </c>
      <c r="H90" s="3120">
        <v>0</v>
      </c>
      <c r="I90" s="3232">
        <v>1720556</v>
      </c>
    </row>
    <row r="91" spans="1:9" x14ac:dyDescent="0.2">
      <c r="A91" s="3237" t="s">
        <v>997</v>
      </c>
      <c r="B91" s="2792" t="s">
        <v>1284</v>
      </c>
      <c r="C91" s="2793">
        <v>0</v>
      </c>
      <c r="D91" s="2793">
        <v>0</v>
      </c>
      <c r="E91" s="2793">
        <v>0</v>
      </c>
      <c r="F91" s="2793">
        <v>0</v>
      </c>
      <c r="G91" s="2793">
        <v>0</v>
      </c>
      <c r="H91" s="3120">
        <v>0</v>
      </c>
      <c r="I91" s="3232">
        <v>0</v>
      </c>
    </row>
    <row r="92" spans="1:9" x14ac:dyDescent="0.2">
      <c r="A92" s="3236" t="s">
        <v>999</v>
      </c>
      <c r="B92" s="2790" t="s">
        <v>1285</v>
      </c>
      <c r="C92" s="2791">
        <v>4556692</v>
      </c>
      <c r="D92" s="2791">
        <v>0</v>
      </c>
      <c r="E92" s="2791">
        <v>32105706</v>
      </c>
      <c r="F92" s="2791">
        <v>0</v>
      </c>
      <c r="G92" s="2791">
        <v>0</v>
      </c>
      <c r="H92" s="3228">
        <v>0</v>
      </c>
      <c r="I92" s="3231">
        <v>36662398</v>
      </c>
    </row>
    <row r="93" spans="1:9" x14ac:dyDescent="0.2">
      <c r="A93" s="3236" t="s">
        <v>1001</v>
      </c>
      <c r="B93" s="2790" t="s">
        <v>1286</v>
      </c>
      <c r="C93" s="2791">
        <v>0</v>
      </c>
      <c r="D93" s="2791">
        <v>0</v>
      </c>
      <c r="E93" s="2791">
        <v>0</v>
      </c>
      <c r="F93" s="2791">
        <v>0</v>
      </c>
      <c r="G93" s="2791">
        <v>0</v>
      </c>
      <c r="H93" s="3228">
        <v>0</v>
      </c>
      <c r="I93" s="3231">
        <v>0</v>
      </c>
    </row>
    <row r="94" spans="1:9" x14ac:dyDescent="0.2">
      <c r="A94" s="3237" t="s">
        <v>1002</v>
      </c>
      <c r="B94" s="2792" t="s">
        <v>1287</v>
      </c>
      <c r="C94" s="2793">
        <v>0</v>
      </c>
      <c r="D94" s="2793">
        <v>0</v>
      </c>
      <c r="E94" s="2793">
        <v>0</v>
      </c>
      <c r="F94" s="2793">
        <v>0</v>
      </c>
      <c r="G94" s="2793">
        <v>0</v>
      </c>
      <c r="H94" s="3120">
        <v>0</v>
      </c>
      <c r="I94" s="3232">
        <v>0</v>
      </c>
    </row>
    <row r="95" spans="1:9" x14ac:dyDescent="0.2">
      <c r="A95" s="3237" t="s">
        <v>1003</v>
      </c>
      <c r="B95" s="2792" t="s">
        <v>1288</v>
      </c>
      <c r="C95" s="2793">
        <v>0</v>
      </c>
      <c r="D95" s="2793">
        <v>0</v>
      </c>
      <c r="E95" s="2793">
        <v>0</v>
      </c>
      <c r="F95" s="2793">
        <v>0</v>
      </c>
      <c r="G95" s="2793">
        <v>0</v>
      </c>
      <c r="H95" s="3120">
        <v>0</v>
      </c>
      <c r="I95" s="3232">
        <v>0</v>
      </c>
    </row>
    <row r="96" spans="1:9" x14ac:dyDescent="0.2">
      <c r="A96" s="3236" t="s">
        <v>1004</v>
      </c>
      <c r="B96" s="2790" t="s">
        <v>1289</v>
      </c>
      <c r="C96" s="2791">
        <v>0</v>
      </c>
      <c r="D96" s="2791">
        <v>0</v>
      </c>
      <c r="E96" s="2791">
        <v>0</v>
      </c>
      <c r="F96" s="2791">
        <v>0</v>
      </c>
      <c r="G96" s="2791">
        <v>0</v>
      </c>
      <c r="H96" s="3228">
        <v>0</v>
      </c>
      <c r="I96" s="3231">
        <v>0</v>
      </c>
    </row>
    <row r="97" spans="1:9" x14ac:dyDescent="0.2">
      <c r="A97" s="3236" t="s">
        <v>1005</v>
      </c>
      <c r="B97" s="2790" t="s">
        <v>1290</v>
      </c>
      <c r="C97" s="2791">
        <v>4556692</v>
      </c>
      <c r="D97" s="2791">
        <v>0</v>
      </c>
      <c r="E97" s="2791">
        <v>32105706</v>
      </c>
      <c r="F97" s="2791">
        <v>0</v>
      </c>
      <c r="G97" s="2791">
        <v>0</v>
      </c>
      <c r="H97" s="3228">
        <v>0</v>
      </c>
      <c r="I97" s="3231">
        <v>36662398</v>
      </c>
    </row>
    <row r="98" spans="1:9" x14ac:dyDescent="0.2">
      <c r="A98" s="3236" t="s">
        <v>1006</v>
      </c>
      <c r="B98" s="2790" t="s">
        <v>1291</v>
      </c>
      <c r="C98" s="2791">
        <v>271377</v>
      </c>
      <c r="D98" s="2791">
        <v>0</v>
      </c>
      <c r="E98" s="2791">
        <v>1788030</v>
      </c>
      <c r="F98" s="2791">
        <v>0</v>
      </c>
      <c r="G98" s="2791">
        <v>0</v>
      </c>
      <c r="H98" s="3228">
        <v>0</v>
      </c>
      <c r="I98" s="3231">
        <v>2059407</v>
      </c>
    </row>
    <row r="99" spans="1:9" ht="13.5" thickBot="1" x14ac:dyDescent="0.25">
      <c r="A99" s="3238" t="s">
        <v>1007</v>
      </c>
      <c r="B99" s="3239" t="s">
        <v>1292</v>
      </c>
      <c r="C99" s="3240">
        <v>4493045</v>
      </c>
      <c r="D99" s="3240">
        <v>0</v>
      </c>
      <c r="E99" s="3240">
        <v>30684733</v>
      </c>
      <c r="F99" s="3240">
        <v>0</v>
      </c>
      <c r="G99" s="3240">
        <v>0</v>
      </c>
      <c r="H99" s="3241">
        <v>0</v>
      </c>
      <c r="I99" s="3233">
        <v>35177778</v>
      </c>
    </row>
    <row r="100" spans="1:9" x14ac:dyDescent="0.2">
      <c r="A100" s="2252"/>
      <c r="B100" s="2253"/>
      <c r="C100" s="2254"/>
      <c r="D100" s="2254"/>
      <c r="E100" s="2254"/>
      <c r="F100" s="2254"/>
      <c r="G100" s="2254"/>
      <c r="H100" s="2254"/>
      <c r="I100" s="2254"/>
    </row>
    <row r="101" spans="1:9" x14ac:dyDescent="0.2">
      <c r="A101" s="3791" t="s">
        <v>1923</v>
      </c>
      <c r="B101" s="3791"/>
      <c r="C101" s="3791"/>
      <c r="D101" s="3791"/>
      <c r="E101" s="3791"/>
      <c r="F101" s="3791"/>
      <c r="G101" s="3791"/>
    </row>
    <row r="102" spans="1:9" x14ac:dyDescent="0.2">
      <c r="A102" s="3876" t="s">
        <v>167</v>
      </c>
      <c r="B102" s="3876"/>
      <c r="C102" s="3876"/>
      <c r="D102" s="3876"/>
      <c r="E102" s="3876"/>
      <c r="F102" s="3876"/>
      <c r="G102" s="3876"/>
      <c r="H102" s="3876"/>
      <c r="I102" s="3876"/>
    </row>
    <row r="103" spans="1:9" x14ac:dyDescent="0.2">
      <c r="A103" s="3755" t="s">
        <v>1789</v>
      </c>
      <c r="B103" s="3755"/>
      <c r="C103" s="3755"/>
      <c r="D103" s="3755"/>
      <c r="E103" s="3755"/>
      <c r="F103" s="3755"/>
      <c r="G103" s="3755"/>
      <c r="H103" s="3755"/>
      <c r="I103" s="3755"/>
    </row>
    <row r="104" spans="1:9" ht="13.5" thickBot="1" x14ac:dyDescent="0.25">
      <c r="A104" s="2251"/>
      <c r="B104" s="2251"/>
      <c r="C104" s="2251"/>
      <c r="D104" s="2251"/>
      <c r="E104" s="2251"/>
      <c r="F104" s="2251"/>
      <c r="G104" s="2251"/>
      <c r="H104" s="2251"/>
      <c r="I104" s="2251"/>
    </row>
    <row r="105" spans="1:9" ht="51" x14ac:dyDescent="0.2">
      <c r="A105" s="3234" t="s">
        <v>975</v>
      </c>
      <c r="B105" s="2751" t="s">
        <v>92</v>
      </c>
      <c r="C105" s="2751" t="s">
        <v>1260</v>
      </c>
      <c r="D105" s="2751" t="s">
        <v>1261</v>
      </c>
      <c r="E105" s="2751" t="s">
        <v>1262</v>
      </c>
      <c r="F105" s="2751" t="s">
        <v>1263</v>
      </c>
      <c r="G105" s="2751" t="s">
        <v>1264</v>
      </c>
      <c r="H105" s="3078" t="s">
        <v>1790</v>
      </c>
      <c r="I105" s="3229" t="s">
        <v>1266</v>
      </c>
    </row>
    <row r="106" spans="1:9" x14ac:dyDescent="0.2">
      <c r="A106" s="3235">
        <v>1</v>
      </c>
      <c r="B106" s="2250">
        <v>2</v>
      </c>
      <c r="C106" s="2250">
        <v>3</v>
      </c>
      <c r="D106" s="2250">
        <v>4</v>
      </c>
      <c r="E106" s="2250">
        <v>5</v>
      </c>
      <c r="F106" s="2250">
        <v>6</v>
      </c>
      <c r="G106" s="2250">
        <v>7</v>
      </c>
      <c r="H106" s="3227">
        <v>8</v>
      </c>
      <c r="I106" s="3230">
        <v>9</v>
      </c>
    </row>
    <row r="107" spans="1:9" x14ac:dyDescent="0.2">
      <c r="A107" s="3236" t="s">
        <v>978</v>
      </c>
      <c r="B107" s="2790" t="s">
        <v>1267</v>
      </c>
      <c r="C107" s="2791">
        <v>667733</v>
      </c>
      <c r="D107" s="2791">
        <v>0</v>
      </c>
      <c r="E107" s="2791">
        <v>13521625</v>
      </c>
      <c r="F107" s="2791">
        <v>0</v>
      </c>
      <c r="G107" s="2791">
        <v>0</v>
      </c>
      <c r="H107" s="3228">
        <v>0</v>
      </c>
      <c r="I107" s="3231">
        <v>14189358</v>
      </c>
    </row>
    <row r="108" spans="1:9" x14ac:dyDescent="0.2">
      <c r="A108" s="3237" t="s">
        <v>979</v>
      </c>
      <c r="B108" s="2792" t="s">
        <v>1268</v>
      </c>
      <c r="C108" s="2793">
        <v>37638</v>
      </c>
      <c r="D108" s="2793">
        <v>0</v>
      </c>
      <c r="E108" s="2793">
        <v>0</v>
      </c>
      <c r="F108" s="2793">
        <v>0</v>
      </c>
      <c r="G108" s="2793">
        <v>1022657</v>
      </c>
      <c r="H108" s="3120">
        <v>0</v>
      </c>
      <c r="I108" s="3232">
        <v>1060295</v>
      </c>
    </row>
    <row r="109" spans="1:9" x14ac:dyDescent="0.2">
      <c r="A109" s="3237" t="s">
        <v>980</v>
      </c>
      <c r="B109" s="2792" t="s">
        <v>1269</v>
      </c>
      <c r="C109" s="2793">
        <v>0</v>
      </c>
      <c r="D109" s="2793">
        <v>0</v>
      </c>
      <c r="E109" s="2793">
        <v>0</v>
      </c>
      <c r="F109" s="2793">
        <v>0</v>
      </c>
      <c r="G109" s="2793">
        <v>4313391</v>
      </c>
      <c r="H109" s="3120">
        <v>0</v>
      </c>
      <c r="I109" s="3232">
        <v>4313391</v>
      </c>
    </row>
    <row r="110" spans="1:9" x14ac:dyDescent="0.2">
      <c r="A110" s="3237" t="s">
        <v>981</v>
      </c>
      <c r="B110" s="2792" t="s">
        <v>1270</v>
      </c>
      <c r="C110" s="2793">
        <v>0</v>
      </c>
      <c r="D110" s="2793">
        <v>0</v>
      </c>
      <c r="E110" s="2793">
        <v>0</v>
      </c>
      <c r="F110" s="2793">
        <v>0</v>
      </c>
      <c r="G110" s="2793">
        <v>0</v>
      </c>
      <c r="H110" s="3120">
        <v>0</v>
      </c>
      <c r="I110" s="3232">
        <v>0</v>
      </c>
    </row>
    <row r="111" spans="1:9" x14ac:dyDescent="0.2">
      <c r="A111" s="3237" t="s">
        <v>982</v>
      </c>
      <c r="B111" s="2792" t="s">
        <v>1271</v>
      </c>
      <c r="C111" s="2793">
        <v>0</v>
      </c>
      <c r="D111" s="2793">
        <v>0</v>
      </c>
      <c r="E111" s="2793">
        <v>0</v>
      </c>
      <c r="F111" s="2793">
        <v>0</v>
      </c>
      <c r="G111" s="2793">
        <v>0</v>
      </c>
      <c r="H111" s="3120">
        <v>0</v>
      </c>
      <c r="I111" s="3232">
        <v>0</v>
      </c>
    </row>
    <row r="112" spans="1:9" ht="25.5" x14ac:dyDescent="0.2">
      <c r="A112" s="3237" t="s">
        <v>983</v>
      </c>
      <c r="B112" s="2792" t="s">
        <v>1272</v>
      </c>
      <c r="C112" s="2793">
        <v>0</v>
      </c>
      <c r="D112" s="2793">
        <v>0</v>
      </c>
      <c r="E112" s="2793">
        <v>0</v>
      </c>
      <c r="F112" s="2793">
        <v>0</v>
      </c>
      <c r="G112" s="2793">
        <v>0</v>
      </c>
      <c r="H112" s="3120">
        <v>0</v>
      </c>
      <c r="I112" s="3232">
        <v>0</v>
      </c>
    </row>
    <row r="113" spans="1:9" x14ac:dyDescent="0.2">
      <c r="A113" s="3237" t="s">
        <v>984</v>
      </c>
      <c r="B113" s="2792" t="s">
        <v>1273</v>
      </c>
      <c r="C113" s="2793">
        <v>37638</v>
      </c>
      <c r="D113" s="2793">
        <v>4313391</v>
      </c>
      <c r="E113" s="2793">
        <v>1022657</v>
      </c>
      <c r="F113" s="2793">
        <v>0</v>
      </c>
      <c r="G113" s="2793">
        <v>0</v>
      </c>
      <c r="H113" s="3120">
        <v>0</v>
      </c>
      <c r="I113" s="3232">
        <v>5373686</v>
      </c>
    </row>
    <row r="114" spans="1:9" x14ac:dyDescent="0.2">
      <c r="A114" s="3236" t="s">
        <v>985</v>
      </c>
      <c r="B114" s="2790" t="s">
        <v>1274</v>
      </c>
      <c r="C114" s="2791">
        <v>75276</v>
      </c>
      <c r="D114" s="2791">
        <v>4313391</v>
      </c>
      <c r="E114" s="2791">
        <v>1022657</v>
      </c>
      <c r="F114" s="2791">
        <v>0</v>
      </c>
      <c r="G114" s="2791">
        <v>5336048</v>
      </c>
      <c r="H114" s="3228">
        <v>0</v>
      </c>
      <c r="I114" s="3231">
        <v>10747372</v>
      </c>
    </row>
    <row r="115" spans="1:9" x14ac:dyDescent="0.2">
      <c r="A115" s="3237" t="s">
        <v>986</v>
      </c>
      <c r="B115" s="2792" t="s">
        <v>1275</v>
      </c>
      <c r="C115" s="2793">
        <v>0</v>
      </c>
      <c r="D115" s="2793">
        <v>0</v>
      </c>
      <c r="E115" s="2793">
        <v>0</v>
      </c>
      <c r="F115" s="2793">
        <v>0</v>
      </c>
      <c r="G115" s="2793">
        <v>0</v>
      </c>
      <c r="H115" s="3120">
        <v>0</v>
      </c>
      <c r="I115" s="3232">
        <v>0</v>
      </c>
    </row>
    <row r="116" spans="1:9" x14ac:dyDescent="0.2">
      <c r="A116" s="3237" t="s">
        <v>987</v>
      </c>
      <c r="B116" s="2792" t="s">
        <v>1276</v>
      </c>
      <c r="C116" s="2793">
        <v>0</v>
      </c>
      <c r="D116" s="2793">
        <v>0</v>
      </c>
      <c r="E116" s="2793">
        <v>0</v>
      </c>
      <c r="F116" s="2793">
        <v>0</v>
      </c>
      <c r="G116" s="2793">
        <v>0</v>
      </c>
      <c r="H116" s="3120">
        <v>0</v>
      </c>
      <c r="I116" s="3232">
        <v>0</v>
      </c>
    </row>
    <row r="117" spans="1:9" x14ac:dyDescent="0.2">
      <c r="A117" s="3237" t="s">
        <v>988</v>
      </c>
      <c r="B117" s="2792" t="s">
        <v>1277</v>
      </c>
      <c r="C117" s="2793">
        <v>0</v>
      </c>
      <c r="D117" s="2793">
        <v>0</v>
      </c>
      <c r="E117" s="2793">
        <v>0</v>
      </c>
      <c r="F117" s="2793">
        <v>0</v>
      </c>
      <c r="G117" s="2793">
        <v>0</v>
      </c>
      <c r="H117" s="3120">
        <v>0</v>
      </c>
      <c r="I117" s="3232">
        <v>0</v>
      </c>
    </row>
    <row r="118" spans="1:9" ht="25.5" x14ac:dyDescent="0.2">
      <c r="A118" s="3237" t="s">
        <v>989</v>
      </c>
      <c r="B118" s="2792" t="s">
        <v>1278</v>
      </c>
      <c r="C118" s="2793">
        <v>0</v>
      </c>
      <c r="D118" s="2793">
        <v>0</v>
      </c>
      <c r="E118" s="2793">
        <v>0</v>
      </c>
      <c r="F118" s="2793">
        <v>0</v>
      </c>
      <c r="G118" s="2793">
        <v>0</v>
      </c>
      <c r="H118" s="3120">
        <v>0</v>
      </c>
      <c r="I118" s="3232">
        <v>0</v>
      </c>
    </row>
    <row r="119" spans="1:9" x14ac:dyDescent="0.2">
      <c r="A119" s="3237" t="s">
        <v>990</v>
      </c>
      <c r="B119" s="2792" t="s">
        <v>1279</v>
      </c>
      <c r="C119" s="2793">
        <v>37638</v>
      </c>
      <c r="D119" s="2793">
        <v>0</v>
      </c>
      <c r="E119" s="2793">
        <v>0</v>
      </c>
      <c r="F119" s="2793">
        <v>0</v>
      </c>
      <c r="G119" s="2793">
        <v>5336048</v>
      </c>
      <c r="H119" s="3120">
        <v>0</v>
      </c>
      <c r="I119" s="3232">
        <v>5373686</v>
      </c>
    </row>
    <row r="120" spans="1:9" x14ac:dyDescent="0.2">
      <c r="A120" s="3236" t="s">
        <v>991</v>
      </c>
      <c r="B120" s="2790" t="s">
        <v>1280</v>
      </c>
      <c r="C120" s="2791">
        <v>37638</v>
      </c>
      <c r="D120" s="2791">
        <v>0</v>
      </c>
      <c r="E120" s="2791">
        <v>0</v>
      </c>
      <c r="F120" s="2791">
        <v>0</v>
      </c>
      <c r="G120" s="2791">
        <v>5336048</v>
      </c>
      <c r="H120" s="3228">
        <v>0</v>
      </c>
      <c r="I120" s="3231">
        <v>5373686</v>
      </c>
    </row>
    <row r="121" spans="1:9" x14ac:dyDescent="0.2">
      <c r="A121" s="3236" t="s">
        <v>992</v>
      </c>
      <c r="B121" s="2790" t="s">
        <v>1281</v>
      </c>
      <c r="C121" s="2791">
        <v>705371</v>
      </c>
      <c r="D121" s="2791">
        <v>4313391</v>
      </c>
      <c r="E121" s="2791">
        <v>14544282</v>
      </c>
      <c r="F121" s="2791">
        <v>0</v>
      </c>
      <c r="G121" s="2791">
        <v>0</v>
      </c>
      <c r="H121" s="3228">
        <v>0</v>
      </c>
      <c r="I121" s="3231">
        <v>19563044</v>
      </c>
    </row>
    <row r="122" spans="1:9" x14ac:dyDescent="0.2">
      <c r="A122" s="3236" t="s">
        <v>993</v>
      </c>
      <c r="B122" s="2790" t="s">
        <v>1282</v>
      </c>
      <c r="C122" s="2791">
        <v>667733</v>
      </c>
      <c r="D122" s="2791">
        <v>0</v>
      </c>
      <c r="E122" s="2791">
        <v>13168742</v>
      </c>
      <c r="F122" s="2791">
        <v>0</v>
      </c>
      <c r="G122" s="2791">
        <v>0</v>
      </c>
      <c r="H122" s="3228">
        <v>0</v>
      </c>
      <c r="I122" s="3231">
        <v>13836475</v>
      </c>
    </row>
    <row r="123" spans="1:9" x14ac:dyDescent="0.2">
      <c r="A123" s="3237" t="s">
        <v>995</v>
      </c>
      <c r="B123" s="2792" t="s">
        <v>1283</v>
      </c>
      <c r="C123" s="2793">
        <v>37638</v>
      </c>
      <c r="D123" s="2793">
        <v>41597</v>
      </c>
      <c r="E123" s="2793">
        <v>1093921</v>
      </c>
      <c r="F123" s="2793">
        <v>0</v>
      </c>
      <c r="G123" s="2793">
        <v>0</v>
      </c>
      <c r="H123" s="3120">
        <v>0</v>
      </c>
      <c r="I123" s="3232">
        <v>1173156</v>
      </c>
    </row>
    <row r="124" spans="1:9" x14ac:dyDescent="0.2">
      <c r="A124" s="3237" t="s">
        <v>997</v>
      </c>
      <c r="B124" s="2792" t="s">
        <v>1284</v>
      </c>
      <c r="C124" s="2793">
        <v>0</v>
      </c>
      <c r="D124" s="2793">
        <v>0</v>
      </c>
      <c r="E124" s="2793">
        <v>0</v>
      </c>
      <c r="F124" s="2793">
        <v>0</v>
      </c>
      <c r="G124" s="2793">
        <v>0</v>
      </c>
      <c r="H124" s="3120">
        <v>0</v>
      </c>
      <c r="I124" s="3232">
        <v>0</v>
      </c>
    </row>
    <row r="125" spans="1:9" x14ac:dyDescent="0.2">
      <c r="A125" s="3236" t="s">
        <v>999</v>
      </c>
      <c r="B125" s="2790" t="s">
        <v>1285</v>
      </c>
      <c r="C125" s="2791">
        <v>705371</v>
      </c>
      <c r="D125" s="2791">
        <v>41597</v>
      </c>
      <c r="E125" s="2791">
        <v>14262663</v>
      </c>
      <c r="F125" s="2791">
        <v>0</v>
      </c>
      <c r="G125" s="2791">
        <v>0</v>
      </c>
      <c r="H125" s="3228">
        <v>0</v>
      </c>
      <c r="I125" s="3231">
        <v>15009631</v>
      </c>
    </row>
    <row r="126" spans="1:9" x14ac:dyDescent="0.2">
      <c r="A126" s="3236" t="s">
        <v>1001</v>
      </c>
      <c r="B126" s="2790" t="s">
        <v>1286</v>
      </c>
      <c r="C126" s="2791">
        <v>0</v>
      </c>
      <c r="D126" s="2791">
        <v>0</v>
      </c>
      <c r="E126" s="2791">
        <v>0</v>
      </c>
      <c r="F126" s="2791">
        <v>0</v>
      </c>
      <c r="G126" s="2791">
        <v>0</v>
      </c>
      <c r="H126" s="3228">
        <v>0</v>
      </c>
      <c r="I126" s="3231">
        <v>0</v>
      </c>
    </row>
    <row r="127" spans="1:9" x14ac:dyDescent="0.2">
      <c r="A127" s="3237" t="s">
        <v>1002</v>
      </c>
      <c r="B127" s="2792" t="s">
        <v>1287</v>
      </c>
      <c r="C127" s="2793">
        <v>0</v>
      </c>
      <c r="D127" s="2793">
        <v>0</v>
      </c>
      <c r="E127" s="2793">
        <v>0</v>
      </c>
      <c r="F127" s="2793">
        <v>0</v>
      </c>
      <c r="G127" s="2793">
        <v>0</v>
      </c>
      <c r="H127" s="3120">
        <v>0</v>
      </c>
      <c r="I127" s="3232">
        <v>0</v>
      </c>
    </row>
    <row r="128" spans="1:9" x14ac:dyDescent="0.2">
      <c r="A128" s="3237" t="s">
        <v>1003</v>
      </c>
      <c r="B128" s="2792" t="s">
        <v>1288</v>
      </c>
      <c r="C128" s="2793">
        <v>0</v>
      </c>
      <c r="D128" s="2793">
        <v>0</v>
      </c>
      <c r="E128" s="2793">
        <v>0</v>
      </c>
      <c r="F128" s="2793">
        <v>0</v>
      </c>
      <c r="G128" s="2793">
        <v>0</v>
      </c>
      <c r="H128" s="3120">
        <v>0</v>
      </c>
      <c r="I128" s="3232">
        <v>0</v>
      </c>
    </row>
    <row r="129" spans="1:9" x14ac:dyDescent="0.2">
      <c r="A129" s="3236" t="s">
        <v>1004</v>
      </c>
      <c r="B129" s="2790" t="s">
        <v>1289</v>
      </c>
      <c r="C129" s="2791">
        <v>0</v>
      </c>
      <c r="D129" s="2791">
        <v>0</v>
      </c>
      <c r="E129" s="2791">
        <v>0</v>
      </c>
      <c r="F129" s="2791">
        <v>0</v>
      </c>
      <c r="G129" s="2791">
        <v>0</v>
      </c>
      <c r="H129" s="3228">
        <v>0</v>
      </c>
      <c r="I129" s="3231">
        <v>0</v>
      </c>
    </row>
    <row r="130" spans="1:9" x14ac:dyDescent="0.2">
      <c r="A130" s="3236" t="s">
        <v>1005</v>
      </c>
      <c r="B130" s="2790" t="s">
        <v>1290</v>
      </c>
      <c r="C130" s="2791">
        <v>705371</v>
      </c>
      <c r="D130" s="2791">
        <v>41597</v>
      </c>
      <c r="E130" s="2791">
        <v>14262663</v>
      </c>
      <c r="F130" s="2791">
        <v>0</v>
      </c>
      <c r="G130" s="2791">
        <v>0</v>
      </c>
      <c r="H130" s="3228">
        <v>0</v>
      </c>
      <c r="I130" s="3231">
        <v>15009631</v>
      </c>
    </row>
    <row r="131" spans="1:9" x14ac:dyDescent="0.2">
      <c r="A131" s="3236" t="s">
        <v>1006</v>
      </c>
      <c r="B131" s="2790" t="s">
        <v>1291</v>
      </c>
      <c r="C131" s="2791">
        <v>0</v>
      </c>
      <c r="D131" s="2791">
        <v>4271794</v>
      </c>
      <c r="E131" s="2791">
        <v>281619</v>
      </c>
      <c r="F131" s="2791">
        <v>0</v>
      </c>
      <c r="G131" s="2791">
        <v>0</v>
      </c>
      <c r="H131" s="3228">
        <v>0</v>
      </c>
      <c r="I131" s="3231">
        <v>4553413</v>
      </c>
    </row>
    <row r="132" spans="1:9" ht="13.5" thickBot="1" x14ac:dyDescent="0.25">
      <c r="A132" s="3238" t="s">
        <v>1007</v>
      </c>
      <c r="B132" s="3239" t="s">
        <v>1292</v>
      </c>
      <c r="C132" s="3240">
        <v>705371</v>
      </c>
      <c r="D132" s="3240">
        <v>0</v>
      </c>
      <c r="E132" s="3240">
        <v>14052802</v>
      </c>
      <c r="F132" s="3240">
        <v>0</v>
      </c>
      <c r="G132" s="3240">
        <v>0</v>
      </c>
      <c r="H132" s="3241">
        <v>0</v>
      </c>
      <c r="I132" s="3233">
        <v>14758173</v>
      </c>
    </row>
    <row r="133" spans="1:9" x14ac:dyDescent="0.2">
      <c r="A133" s="2255"/>
      <c r="B133" s="2220"/>
      <c r="C133" s="2256"/>
      <c r="D133" s="2256"/>
      <c r="E133" s="2256"/>
      <c r="F133" s="2256"/>
      <c r="G133" s="2256"/>
      <c r="H133" s="2256"/>
      <c r="I133" s="2256"/>
    </row>
    <row r="134" spans="1:9" x14ac:dyDescent="0.2">
      <c r="A134" s="3791" t="s">
        <v>1924</v>
      </c>
      <c r="B134" s="3791"/>
      <c r="C134" s="3791"/>
      <c r="D134" s="3791"/>
      <c r="E134" s="3791"/>
      <c r="F134" s="3791"/>
      <c r="G134" s="3791"/>
    </row>
    <row r="135" spans="1:9" x14ac:dyDescent="0.2">
      <c r="A135" s="3876" t="s">
        <v>385</v>
      </c>
      <c r="B135" s="3876"/>
      <c r="C135" s="3876"/>
      <c r="D135" s="3876"/>
      <c r="E135" s="3876"/>
      <c r="F135" s="3876"/>
      <c r="G135" s="3876"/>
      <c r="H135" s="3876"/>
      <c r="I135" s="3876"/>
    </row>
    <row r="136" spans="1:9" x14ac:dyDescent="0.2">
      <c r="A136" s="3755" t="s">
        <v>1789</v>
      </c>
      <c r="B136" s="3755"/>
      <c r="C136" s="3755"/>
      <c r="D136" s="3755"/>
      <c r="E136" s="3755"/>
      <c r="F136" s="3755"/>
      <c r="G136" s="3755"/>
      <c r="H136" s="3755"/>
      <c r="I136" s="3755"/>
    </row>
    <row r="137" spans="1:9" ht="13.5" thickBot="1" x14ac:dyDescent="0.25">
      <c r="A137" s="2251"/>
      <c r="B137" s="2251"/>
      <c r="C137" s="2251"/>
      <c r="D137" s="2251"/>
      <c r="E137" s="2251"/>
      <c r="F137" s="2251"/>
      <c r="G137" s="2251"/>
      <c r="H137" s="2251"/>
      <c r="I137" s="2251"/>
    </row>
    <row r="138" spans="1:9" ht="51" x14ac:dyDescent="0.2">
      <c r="A138" s="3234" t="s">
        <v>975</v>
      </c>
      <c r="B138" s="2751" t="s">
        <v>92</v>
      </c>
      <c r="C138" s="2751" t="s">
        <v>1260</v>
      </c>
      <c r="D138" s="2751" t="s">
        <v>1261</v>
      </c>
      <c r="E138" s="2751" t="s">
        <v>1262</v>
      </c>
      <c r="F138" s="2751" t="s">
        <v>1263</v>
      </c>
      <c r="G138" s="2751" t="s">
        <v>1264</v>
      </c>
      <c r="H138" s="3078" t="s">
        <v>1790</v>
      </c>
      <c r="I138" s="3229" t="s">
        <v>1266</v>
      </c>
    </row>
    <row r="139" spans="1:9" x14ac:dyDescent="0.2">
      <c r="A139" s="3235">
        <v>1</v>
      </c>
      <c r="B139" s="2250">
        <v>2</v>
      </c>
      <c r="C139" s="2250">
        <v>3</v>
      </c>
      <c r="D139" s="2250">
        <v>4</v>
      </c>
      <c r="E139" s="2250">
        <v>5</v>
      </c>
      <c r="F139" s="2250">
        <v>6</v>
      </c>
      <c r="G139" s="2250">
        <v>7</v>
      </c>
      <c r="H139" s="3227">
        <v>8</v>
      </c>
      <c r="I139" s="3230">
        <v>9</v>
      </c>
    </row>
    <row r="140" spans="1:9" x14ac:dyDescent="0.2">
      <c r="A140" s="3236" t="s">
        <v>978</v>
      </c>
      <c r="B140" s="2790" t="s">
        <v>1267</v>
      </c>
      <c r="C140" s="2791">
        <v>4921580</v>
      </c>
      <c r="D140" s="2791">
        <v>0</v>
      </c>
      <c r="E140" s="2791">
        <v>34886290</v>
      </c>
      <c r="F140" s="2791">
        <v>0</v>
      </c>
      <c r="G140" s="2791">
        <v>0</v>
      </c>
      <c r="H140" s="3228">
        <v>0</v>
      </c>
      <c r="I140" s="3231">
        <v>39807870</v>
      </c>
    </row>
    <row r="141" spans="1:9" x14ac:dyDescent="0.2">
      <c r="A141" s="3237" t="s">
        <v>979</v>
      </c>
      <c r="B141" s="2792" t="s">
        <v>1268</v>
      </c>
      <c r="C141" s="2793">
        <v>50394</v>
      </c>
      <c r="D141" s="2793">
        <v>0</v>
      </c>
      <c r="E141" s="2793">
        <v>0</v>
      </c>
      <c r="F141" s="2793">
        <v>0</v>
      </c>
      <c r="G141" s="2793">
        <v>2238459</v>
      </c>
      <c r="H141" s="3120">
        <v>0</v>
      </c>
      <c r="I141" s="3232">
        <v>2288853</v>
      </c>
    </row>
    <row r="142" spans="1:9" x14ac:dyDescent="0.2">
      <c r="A142" s="3237" t="s">
        <v>980</v>
      </c>
      <c r="B142" s="2792" t="s">
        <v>1269</v>
      </c>
      <c r="C142" s="2793">
        <v>0</v>
      </c>
      <c r="D142" s="2793">
        <v>0</v>
      </c>
      <c r="E142" s="2793">
        <v>0</v>
      </c>
      <c r="F142" s="2793">
        <v>0</v>
      </c>
      <c r="G142" s="2793">
        <v>0</v>
      </c>
      <c r="H142" s="3120">
        <v>0</v>
      </c>
      <c r="I142" s="3232">
        <v>0</v>
      </c>
    </row>
    <row r="143" spans="1:9" x14ac:dyDescent="0.2">
      <c r="A143" s="3237" t="s">
        <v>981</v>
      </c>
      <c r="B143" s="2792" t="s">
        <v>1270</v>
      </c>
      <c r="C143" s="2793">
        <v>0</v>
      </c>
      <c r="D143" s="2793">
        <v>0</v>
      </c>
      <c r="E143" s="2793">
        <v>0</v>
      </c>
      <c r="F143" s="2793">
        <v>0</v>
      </c>
      <c r="G143" s="2793">
        <v>0</v>
      </c>
      <c r="H143" s="3120">
        <v>0</v>
      </c>
      <c r="I143" s="3232">
        <v>0</v>
      </c>
    </row>
    <row r="144" spans="1:9" x14ac:dyDescent="0.2">
      <c r="A144" s="3237" t="s">
        <v>982</v>
      </c>
      <c r="B144" s="2792" t="s">
        <v>1271</v>
      </c>
      <c r="C144" s="2793">
        <v>0</v>
      </c>
      <c r="D144" s="2793">
        <v>0</v>
      </c>
      <c r="E144" s="2793">
        <v>0</v>
      </c>
      <c r="F144" s="2793">
        <v>0</v>
      </c>
      <c r="G144" s="2793">
        <v>0</v>
      </c>
      <c r="H144" s="3120">
        <v>0</v>
      </c>
      <c r="I144" s="3232">
        <v>0</v>
      </c>
    </row>
    <row r="145" spans="1:9" ht="25.5" x14ac:dyDescent="0.2">
      <c r="A145" s="3237" t="s">
        <v>983</v>
      </c>
      <c r="B145" s="2792" t="s">
        <v>1272</v>
      </c>
      <c r="C145" s="2793">
        <v>0</v>
      </c>
      <c r="D145" s="2793">
        <v>0</v>
      </c>
      <c r="E145" s="2793">
        <v>0</v>
      </c>
      <c r="F145" s="2793">
        <v>0</v>
      </c>
      <c r="G145" s="2793">
        <v>0</v>
      </c>
      <c r="H145" s="3120">
        <v>0</v>
      </c>
      <c r="I145" s="3232">
        <v>0</v>
      </c>
    </row>
    <row r="146" spans="1:9" x14ac:dyDescent="0.2">
      <c r="A146" s="3237" t="s">
        <v>984</v>
      </c>
      <c r="B146" s="2792" t="s">
        <v>1273</v>
      </c>
      <c r="C146" s="2793">
        <v>0</v>
      </c>
      <c r="D146" s="2793">
        <v>0</v>
      </c>
      <c r="E146" s="2793">
        <v>2238459</v>
      </c>
      <c r="F146" s="2793">
        <v>0</v>
      </c>
      <c r="G146" s="2793">
        <v>0</v>
      </c>
      <c r="H146" s="3120">
        <v>0</v>
      </c>
      <c r="I146" s="3232">
        <v>2238459</v>
      </c>
    </row>
    <row r="147" spans="1:9" x14ac:dyDescent="0.2">
      <c r="A147" s="3236" t="s">
        <v>985</v>
      </c>
      <c r="B147" s="2790" t="s">
        <v>1274</v>
      </c>
      <c r="C147" s="2791">
        <v>50394</v>
      </c>
      <c r="D147" s="2791">
        <v>0</v>
      </c>
      <c r="E147" s="2791">
        <v>2238459</v>
      </c>
      <c r="F147" s="2791">
        <v>0</v>
      </c>
      <c r="G147" s="2791">
        <v>2238459</v>
      </c>
      <c r="H147" s="3228">
        <v>0</v>
      </c>
      <c r="I147" s="3231">
        <v>4527312</v>
      </c>
    </row>
    <row r="148" spans="1:9" x14ac:dyDescent="0.2">
      <c r="A148" s="3237" t="s">
        <v>986</v>
      </c>
      <c r="B148" s="2792" t="s">
        <v>1275</v>
      </c>
      <c r="C148" s="2793">
        <v>0</v>
      </c>
      <c r="D148" s="2793">
        <v>0</v>
      </c>
      <c r="E148" s="2793">
        <v>0</v>
      </c>
      <c r="F148" s="2793">
        <v>0</v>
      </c>
      <c r="G148" s="2793">
        <v>0</v>
      </c>
      <c r="H148" s="3120">
        <v>0</v>
      </c>
      <c r="I148" s="3232">
        <v>0</v>
      </c>
    </row>
    <row r="149" spans="1:9" x14ac:dyDescent="0.2">
      <c r="A149" s="3237" t="s">
        <v>987</v>
      </c>
      <c r="B149" s="2792" t="s">
        <v>1276</v>
      </c>
      <c r="C149" s="2793">
        <v>0</v>
      </c>
      <c r="D149" s="2793">
        <v>0</v>
      </c>
      <c r="E149" s="2793">
        <v>0</v>
      </c>
      <c r="F149" s="2793">
        <v>0</v>
      </c>
      <c r="G149" s="2793">
        <v>0</v>
      </c>
      <c r="H149" s="3120">
        <v>0</v>
      </c>
      <c r="I149" s="3232">
        <v>0</v>
      </c>
    </row>
    <row r="150" spans="1:9" x14ac:dyDescent="0.2">
      <c r="A150" s="3237" t="s">
        <v>988</v>
      </c>
      <c r="B150" s="2792" t="s">
        <v>1277</v>
      </c>
      <c r="C150" s="2793">
        <v>0</v>
      </c>
      <c r="D150" s="2793">
        <v>0</v>
      </c>
      <c r="E150" s="2793">
        <v>0</v>
      </c>
      <c r="F150" s="2793">
        <v>0</v>
      </c>
      <c r="G150" s="2793">
        <v>0</v>
      </c>
      <c r="H150" s="3120">
        <v>0</v>
      </c>
      <c r="I150" s="3232">
        <v>0</v>
      </c>
    </row>
    <row r="151" spans="1:9" ht="25.5" x14ac:dyDescent="0.2">
      <c r="A151" s="3237" t="s">
        <v>989</v>
      </c>
      <c r="B151" s="2792" t="s">
        <v>1278</v>
      </c>
      <c r="C151" s="2793">
        <v>0</v>
      </c>
      <c r="D151" s="2793">
        <v>0</v>
      </c>
      <c r="E151" s="2793">
        <v>0</v>
      </c>
      <c r="F151" s="2793">
        <v>0</v>
      </c>
      <c r="G151" s="2793">
        <v>0</v>
      </c>
      <c r="H151" s="3120">
        <v>0</v>
      </c>
      <c r="I151" s="3232">
        <v>0</v>
      </c>
    </row>
    <row r="152" spans="1:9" x14ac:dyDescent="0.2">
      <c r="A152" s="3237" t="s">
        <v>990</v>
      </c>
      <c r="B152" s="2792" t="s">
        <v>1279</v>
      </c>
      <c r="C152" s="2793">
        <v>0</v>
      </c>
      <c r="D152" s="2793">
        <v>0</v>
      </c>
      <c r="E152" s="2793">
        <v>0</v>
      </c>
      <c r="F152" s="2793">
        <v>0</v>
      </c>
      <c r="G152" s="2793">
        <v>2238459</v>
      </c>
      <c r="H152" s="3120">
        <v>0</v>
      </c>
      <c r="I152" s="3232">
        <v>2238459</v>
      </c>
    </row>
    <row r="153" spans="1:9" x14ac:dyDescent="0.2">
      <c r="A153" s="3236" t="s">
        <v>991</v>
      </c>
      <c r="B153" s="2790" t="s">
        <v>1280</v>
      </c>
      <c r="C153" s="2791">
        <v>0</v>
      </c>
      <c r="D153" s="2791">
        <v>0</v>
      </c>
      <c r="E153" s="2791">
        <v>0</v>
      </c>
      <c r="F153" s="2791">
        <v>0</v>
      </c>
      <c r="G153" s="2791">
        <v>2238459</v>
      </c>
      <c r="H153" s="3228">
        <v>0</v>
      </c>
      <c r="I153" s="3231">
        <v>2238459</v>
      </c>
    </row>
    <row r="154" spans="1:9" x14ac:dyDescent="0.2">
      <c r="A154" s="3236" t="s">
        <v>992</v>
      </c>
      <c r="B154" s="2790" t="s">
        <v>1281</v>
      </c>
      <c r="C154" s="2791">
        <v>4971974</v>
      </c>
      <c r="D154" s="2791">
        <v>0</v>
      </c>
      <c r="E154" s="2791">
        <v>37124749</v>
      </c>
      <c r="F154" s="2791">
        <v>0</v>
      </c>
      <c r="G154" s="2791">
        <v>0</v>
      </c>
      <c r="H154" s="3228">
        <v>0</v>
      </c>
      <c r="I154" s="3231">
        <v>42096723</v>
      </c>
    </row>
    <row r="155" spans="1:9" x14ac:dyDescent="0.2">
      <c r="A155" s="3236" t="s">
        <v>993</v>
      </c>
      <c r="B155" s="2790" t="s">
        <v>1282</v>
      </c>
      <c r="C155" s="2791">
        <v>4921580</v>
      </c>
      <c r="D155" s="2791">
        <v>0</v>
      </c>
      <c r="E155" s="2791">
        <v>33312120</v>
      </c>
      <c r="F155" s="2791">
        <v>0</v>
      </c>
      <c r="G155" s="2791">
        <v>0</v>
      </c>
      <c r="H155" s="3228">
        <v>0</v>
      </c>
      <c r="I155" s="3231">
        <v>38233700</v>
      </c>
    </row>
    <row r="156" spans="1:9" x14ac:dyDescent="0.2">
      <c r="A156" s="3237" t="s">
        <v>995</v>
      </c>
      <c r="B156" s="2792" t="s">
        <v>1283</v>
      </c>
      <c r="C156" s="2793">
        <v>50394</v>
      </c>
      <c r="D156" s="2793">
        <v>0</v>
      </c>
      <c r="E156" s="2793">
        <v>2573887</v>
      </c>
      <c r="F156" s="2793">
        <v>0</v>
      </c>
      <c r="G156" s="2793">
        <v>0</v>
      </c>
      <c r="H156" s="3120">
        <v>0</v>
      </c>
      <c r="I156" s="3232">
        <v>2624281</v>
      </c>
    </row>
    <row r="157" spans="1:9" x14ac:dyDescent="0.2">
      <c r="A157" s="3237" t="s">
        <v>997</v>
      </c>
      <c r="B157" s="2792" t="s">
        <v>1284</v>
      </c>
      <c r="C157" s="2793">
        <v>0</v>
      </c>
      <c r="D157" s="2793">
        <v>0</v>
      </c>
      <c r="E157" s="2793">
        <v>0</v>
      </c>
      <c r="F157" s="2793">
        <v>0</v>
      </c>
      <c r="G157" s="2793">
        <v>0</v>
      </c>
      <c r="H157" s="3120">
        <v>0</v>
      </c>
      <c r="I157" s="3232">
        <v>0</v>
      </c>
    </row>
    <row r="158" spans="1:9" x14ac:dyDescent="0.2">
      <c r="A158" s="3236" t="s">
        <v>999</v>
      </c>
      <c r="B158" s="2790" t="s">
        <v>1285</v>
      </c>
      <c r="C158" s="2791">
        <v>4971974</v>
      </c>
      <c r="D158" s="2791">
        <v>0</v>
      </c>
      <c r="E158" s="2791">
        <v>35886007</v>
      </c>
      <c r="F158" s="2791">
        <v>0</v>
      </c>
      <c r="G158" s="2791">
        <v>0</v>
      </c>
      <c r="H158" s="3228">
        <v>0</v>
      </c>
      <c r="I158" s="3231">
        <v>40857981</v>
      </c>
    </row>
    <row r="159" spans="1:9" x14ac:dyDescent="0.2">
      <c r="A159" s="3236" t="s">
        <v>1001</v>
      </c>
      <c r="B159" s="2790" t="s">
        <v>1286</v>
      </c>
      <c r="C159" s="2791">
        <v>0</v>
      </c>
      <c r="D159" s="2791">
        <v>0</v>
      </c>
      <c r="E159" s="2791">
        <v>0</v>
      </c>
      <c r="F159" s="2791">
        <v>0</v>
      </c>
      <c r="G159" s="2791">
        <v>0</v>
      </c>
      <c r="H159" s="3228">
        <v>0</v>
      </c>
      <c r="I159" s="3231">
        <v>0</v>
      </c>
    </row>
    <row r="160" spans="1:9" x14ac:dyDescent="0.2">
      <c r="A160" s="3237" t="s">
        <v>1002</v>
      </c>
      <c r="B160" s="2792" t="s">
        <v>1287</v>
      </c>
      <c r="C160" s="2793">
        <v>0</v>
      </c>
      <c r="D160" s="2793">
        <v>0</v>
      </c>
      <c r="E160" s="2793">
        <v>0</v>
      </c>
      <c r="F160" s="2793">
        <v>0</v>
      </c>
      <c r="G160" s="2793">
        <v>0</v>
      </c>
      <c r="H160" s="3120">
        <v>0</v>
      </c>
      <c r="I160" s="3232">
        <v>0</v>
      </c>
    </row>
    <row r="161" spans="1:9" x14ac:dyDescent="0.2">
      <c r="A161" s="3237" t="s">
        <v>1003</v>
      </c>
      <c r="B161" s="2792" t="s">
        <v>1288</v>
      </c>
      <c r="C161" s="2793">
        <v>0</v>
      </c>
      <c r="D161" s="2793">
        <v>0</v>
      </c>
      <c r="E161" s="2793">
        <v>0</v>
      </c>
      <c r="F161" s="2793">
        <v>0</v>
      </c>
      <c r="G161" s="2793">
        <v>0</v>
      </c>
      <c r="H161" s="3120">
        <v>0</v>
      </c>
      <c r="I161" s="3232">
        <v>0</v>
      </c>
    </row>
    <row r="162" spans="1:9" x14ac:dyDescent="0.2">
      <c r="A162" s="3236" t="s">
        <v>1004</v>
      </c>
      <c r="B162" s="2790" t="s">
        <v>1289</v>
      </c>
      <c r="C162" s="2791">
        <v>0</v>
      </c>
      <c r="D162" s="2791">
        <v>0</v>
      </c>
      <c r="E162" s="2791">
        <v>0</v>
      </c>
      <c r="F162" s="2791">
        <v>0</v>
      </c>
      <c r="G162" s="2791">
        <v>0</v>
      </c>
      <c r="H162" s="3228">
        <v>0</v>
      </c>
      <c r="I162" s="3231">
        <v>0</v>
      </c>
    </row>
    <row r="163" spans="1:9" x14ac:dyDescent="0.2">
      <c r="A163" s="3236" t="s">
        <v>1005</v>
      </c>
      <c r="B163" s="2790" t="s">
        <v>1290</v>
      </c>
      <c r="C163" s="2791">
        <v>4971974</v>
      </c>
      <c r="D163" s="2791">
        <v>0</v>
      </c>
      <c r="E163" s="2791">
        <v>35886007</v>
      </c>
      <c r="F163" s="2791">
        <v>0</v>
      </c>
      <c r="G163" s="2791">
        <v>0</v>
      </c>
      <c r="H163" s="3228">
        <v>0</v>
      </c>
      <c r="I163" s="3231">
        <v>40857981</v>
      </c>
    </row>
    <row r="164" spans="1:9" x14ac:dyDescent="0.2">
      <c r="A164" s="3236" t="s">
        <v>1006</v>
      </c>
      <c r="B164" s="2790" t="s">
        <v>1291</v>
      </c>
      <c r="C164" s="2791">
        <v>0</v>
      </c>
      <c r="D164" s="2791">
        <v>0</v>
      </c>
      <c r="E164" s="2791">
        <v>1238742</v>
      </c>
      <c r="F164" s="2791">
        <v>0</v>
      </c>
      <c r="G164" s="2791">
        <v>0</v>
      </c>
      <c r="H164" s="3228">
        <v>0</v>
      </c>
      <c r="I164" s="3231">
        <v>1238742</v>
      </c>
    </row>
    <row r="165" spans="1:9" ht="13.5" thickBot="1" x14ac:dyDescent="0.25">
      <c r="A165" s="3238" t="s">
        <v>1007</v>
      </c>
      <c r="B165" s="3239" t="s">
        <v>1292</v>
      </c>
      <c r="C165" s="3240">
        <v>4971974</v>
      </c>
      <c r="D165" s="3240">
        <v>0</v>
      </c>
      <c r="E165" s="3240">
        <v>34987867</v>
      </c>
      <c r="F165" s="3240">
        <v>0</v>
      </c>
      <c r="G165" s="3240">
        <v>0</v>
      </c>
      <c r="H165" s="3241">
        <v>0</v>
      </c>
      <c r="I165" s="3233">
        <v>39959841</v>
      </c>
    </row>
    <row r="167" spans="1:9" x14ac:dyDescent="0.2">
      <c r="A167" s="3791" t="s">
        <v>1925</v>
      </c>
      <c r="B167" s="3791"/>
      <c r="C167" s="3791"/>
      <c r="D167" s="3791"/>
      <c r="E167" s="3791"/>
      <c r="F167" s="3791"/>
      <c r="G167" s="3791"/>
    </row>
    <row r="168" spans="1:9" x14ac:dyDescent="0.2">
      <c r="A168" s="3876" t="s">
        <v>168</v>
      </c>
      <c r="B168" s="3876"/>
      <c r="C168" s="3876"/>
      <c r="D168" s="3876"/>
      <c r="E168" s="3876"/>
      <c r="F168" s="3876"/>
      <c r="G168" s="3876"/>
      <c r="H168" s="3876"/>
      <c r="I168" s="3879"/>
    </row>
    <row r="169" spans="1:9" x14ac:dyDescent="0.2">
      <c r="A169" s="3755" t="s">
        <v>1789</v>
      </c>
      <c r="B169" s="3755"/>
      <c r="C169" s="3755"/>
      <c r="D169" s="3755"/>
      <c r="E169" s="3755"/>
      <c r="F169" s="3755"/>
      <c r="G169" s="3755"/>
      <c r="H169" s="3755"/>
      <c r="I169" s="3755"/>
    </row>
    <row r="170" spans="1:9" ht="13.5" thickBot="1" x14ac:dyDescent="0.25">
      <c r="A170" s="2251"/>
      <c r="B170" s="2257"/>
      <c r="C170" s="2251"/>
      <c r="D170" s="2251"/>
      <c r="E170" s="2251"/>
      <c r="F170" s="2251"/>
      <c r="G170" s="2251"/>
      <c r="H170" s="2251"/>
      <c r="I170" s="2251"/>
    </row>
    <row r="171" spans="1:9" ht="51" x14ac:dyDescent="0.2">
      <c r="A171" s="3234" t="s">
        <v>975</v>
      </c>
      <c r="B171" s="2751" t="s">
        <v>92</v>
      </c>
      <c r="C171" s="2751" t="s">
        <v>1260</v>
      </c>
      <c r="D171" s="2751" t="s">
        <v>1261</v>
      </c>
      <c r="E171" s="2751" t="s">
        <v>1262</v>
      </c>
      <c r="F171" s="2751" t="s">
        <v>1263</v>
      </c>
      <c r="G171" s="2751" t="s">
        <v>1264</v>
      </c>
      <c r="H171" s="3078" t="s">
        <v>1790</v>
      </c>
      <c r="I171" s="3229" t="s">
        <v>1266</v>
      </c>
    </row>
    <row r="172" spans="1:9" x14ac:dyDescent="0.2">
      <c r="A172" s="3235">
        <v>1</v>
      </c>
      <c r="B172" s="2250">
        <v>2</v>
      </c>
      <c r="C172" s="2250">
        <v>3</v>
      </c>
      <c r="D172" s="2250">
        <v>4</v>
      </c>
      <c r="E172" s="2250">
        <v>5</v>
      </c>
      <c r="F172" s="2250">
        <v>6</v>
      </c>
      <c r="G172" s="2250">
        <v>7</v>
      </c>
      <c r="H172" s="3227">
        <v>8</v>
      </c>
      <c r="I172" s="3230">
        <v>9</v>
      </c>
    </row>
    <row r="173" spans="1:9" x14ac:dyDescent="0.2">
      <c r="A173" s="3236" t="s">
        <v>978</v>
      </c>
      <c r="B173" s="2790" t="s">
        <v>1267</v>
      </c>
      <c r="C173" s="2791">
        <v>0</v>
      </c>
      <c r="D173" s="2791">
        <v>0</v>
      </c>
      <c r="E173" s="2791">
        <v>19561053</v>
      </c>
      <c r="F173" s="2791">
        <v>0</v>
      </c>
      <c r="G173" s="2791">
        <v>0</v>
      </c>
      <c r="H173" s="3228">
        <v>0</v>
      </c>
      <c r="I173" s="3231">
        <v>19561053</v>
      </c>
    </row>
    <row r="174" spans="1:9" x14ac:dyDescent="0.2">
      <c r="A174" s="3237" t="s">
        <v>979</v>
      </c>
      <c r="B174" s="2792" t="s">
        <v>1268</v>
      </c>
      <c r="C174" s="2793">
        <v>0</v>
      </c>
      <c r="D174" s="2793">
        <v>0</v>
      </c>
      <c r="E174" s="2793">
        <v>0</v>
      </c>
      <c r="F174" s="2793">
        <v>0</v>
      </c>
      <c r="G174" s="2793">
        <v>201644</v>
      </c>
      <c r="H174" s="3120">
        <v>0</v>
      </c>
      <c r="I174" s="3232">
        <v>201644</v>
      </c>
    </row>
    <row r="175" spans="1:9" x14ac:dyDescent="0.2">
      <c r="A175" s="3237" t="s">
        <v>980</v>
      </c>
      <c r="B175" s="2792" t="s">
        <v>1269</v>
      </c>
      <c r="C175" s="2793">
        <v>0</v>
      </c>
      <c r="D175" s="2793">
        <v>0</v>
      </c>
      <c r="E175" s="2793">
        <v>0</v>
      </c>
      <c r="F175" s="2793">
        <v>0</v>
      </c>
      <c r="G175" s="2793">
        <v>0</v>
      </c>
      <c r="H175" s="3120">
        <v>0</v>
      </c>
      <c r="I175" s="3232">
        <v>0</v>
      </c>
    </row>
    <row r="176" spans="1:9" x14ac:dyDescent="0.2">
      <c r="A176" s="3237" t="s">
        <v>981</v>
      </c>
      <c r="B176" s="2792" t="s">
        <v>1270</v>
      </c>
      <c r="C176" s="2793">
        <v>0</v>
      </c>
      <c r="D176" s="2793">
        <v>0</v>
      </c>
      <c r="E176" s="2793">
        <v>0</v>
      </c>
      <c r="F176" s="2793">
        <v>0</v>
      </c>
      <c r="G176" s="2793">
        <v>0</v>
      </c>
      <c r="H176" s="3120">
        <v>0</v>
      </c>
      <c r="I176" s="3232">
        <v>0</v>
      </c>
    </row>
    <row r="177" spans="1:9" x14ac:dyDescent="0.2">
      <c r="A177" s="3237" t="s">
        <v>982</v>
      </c>
      <c r="B177" s="2792" t="s">
        <v>1271</v>
      </c>
      <c r="C177" s="2793">
        <v>0</v>
      </c>
      <c r="D177" s="2793">
        <v>0</v>
      </c>
      <c r="E177" s="2793">
        <v>0</v>
      </c>
      <c r="F177" s="2793">
        <v>0</v>
      </c>
      <c r="G177" s="2793">
        <v>0</v>
      </c>
      <c r="H177" s="3120">
        <v>0</v>
      </c>
      <c r="I177" s="3232">
        <v>0</v>
      </c>
    </row>
    <row r="178" spans="1:9" ht="25.5" x14ac:dyDescent="0.2">
      <c r="A178" s="3237" t="s">
        <v>983</v>
      </c>
      <c r="B178" s="2792" t="s">
        <v>1272</v>
      </c>
      <c r="C178" s="2793">
        <v>0</v>
      </c>
      <c r="D178" s="2793">
        <v>0</v>
      </c>
      <c r="E178" s="2793">
        <v>0</v>
      </c>
      <c r="F178" s="2793">
        <v>0</v>
      </c>
      <c r="G178" s="2793">
        <v>0</v>
      </c>
      <c r="H178" s="3120">
        <v>0</v>
      </c>
      <c r="I178" s="3232">
        <v>0</v>
      </c>
    </row>
    <row r="179" spans="1:9" x14ac:dyDescent="0.2">
      <c r="A179" s="3237" t="s">
        <v>984</v>
      </c>
      <c r="B179" s="2792" t="s">
        <v>1273</v>
      </c>
      <c r="C179" s="2793">
        <v>0</v>
      </c>
      <c r="D179" s="2793">
        <v>0</v>
      </c>
      <c r="E179" s="2793">
        <v>201644</v>
      </c>
      <c r="F179" s="2793">
        <v>0</v>
      </c>
      <c r="G179" s="2793">
        <v>0</v>
      </c>
      <c r="H179" s="3120">
        <v>0</v>
      </c>
      <c r="I179" s="3232">
        <v>201644</v>
      </c>
    </row>
    <row r="180" spans="1:9" x14ac:dyDescent="0.2">
      <c r="A180" s="3236" t="s">
        <v>985</v>
      </c>
      <c r="B180" s="2790" t="s">
        <v>1274</v>
      </c>
      <c r="C180" s="2791">
        <v>0</v>
      </c>
      <c r="D180" s="2791">
        <v>0</v>
      </c>
      <c r="E180" s="2791">
        <v>201644</v>
      </c>
      <c r="F180" s="2791">
        <v>0</v>
      </c>
      <c r="G180" s="2791">
        <v>201644</v>
      </c>
      <c r="H180" s="3228">
        <v>0</v>
      </c>
      <c r="I180" s="3231">
        <v>403288</v>
      </c>
    </row>
    <row r="181" spans="1:9" x14ac:dyDescent="0.2">
      <c r="A181" s="3237" t="s">
        <v>986</v>
      </c>
      <c r="B181" s="2792" t="s">
        <v>1275</v>
      </c>
      <c r="C181" s="2793">
        <v>0</v>
      </c>
      <c r="D181" s="2793">
        <v>0</v>
      </c>
      <c r="E181" s="2793">
        <v>0</v>
      </c>
      <c r="F181" s="2793">
        <v>0</v>
      </c>
      <c r="G181" s="2793">
        <v>0</v>
      </c>
      <c r="H181" s="3120">
        <v>0</v>
      </c>
      <c r="I181" s="3232">
        <v>0</v>
      </c>
    </row>
    <row r="182" spans="1:9" x14ac:dyDescent="0.2">
      <c r="A182" s="3237" t="s">
        <v>987</v>
      </c>
      <c r="B182" s="2792" t="s">
        <v>1276</v>
      </c>
      <c r="C182" s="2793">
        <v>0</v>
      </c>
      <c r="D182" s="2793">
        <v>0</v>
      </c>
      <c r="E182" s="2793">
        <v>0</v>
      </c>
      <c r="F182" s="2793">
        <v>0</v>
      </c>
      <c r="G182" s="2793">
        <v>0</v>
      </c>
      <c r="H182" s="3120">
        <v>0</v>
      </c>
      <c r="I182" s="3232">
        <v>0</v>
      </c>
    </row>
    <row r="183" spans="1:9" x14ac:dyDescent="0.2">
      <c r="A183" s="3237" t="s">
        <v>988</v>
      </c>
      <c r="B183" s="2792" t="s">
        <v>1277</v>
      </c>
      <c r="C183" s="2793">
        <v>0</v>
      </c>
      <c r="D183" s="2793">
        <v>0</v>
      </c>
      <c r="E183" s="2793">
        <v>0</v>
      </c>
      <c r="F183" s="2793">
        <v>0</v>
      </c>
      <c r="G183" s="2793">
        <v>0</v>
      </c>
      <c r="H183" s="3120">
        <v>0</v>
      </c>
      <c r="I183" s="3232">
        <v>0</v>
      </c>
    </row>
    <row r="184" spans="1:9" ht="25.5" x14ac:dyDescent="0.2">
      <c r="A184" s="3237" t="s">
        <v>989</v>
      </c>
      <c r="B184" s="2792" t="s">
        <v>1278</v>
      </c>
      <c r="C184" s="2793">
        <v>0</v>
      </c>
      <c r="D184" s="2793">
        <v>0</v>
      </c>
      <c r="E184" s="2793">
        <v>0</v>
      </c>
      <c r="F184" s="2793">
        <v>0</v>
      </c>
      <c r="G184" s="2793">
        <v>0</v>
      </c>
      <c r="H184" s="3120">
        <v>0</v>
      </c>
      <c r="I184" s="3232">
        <v>0</v>
      </c>
    </row>
    <row r="185" spans="1:9" x14ac:dyDescent="0.2">
      <c r="A185" s="3237" t="s">
        <v>990</v>
      </c>
      <c r="B185" s="2792" t="s">
        <v>1279</v>
      </c>
      <c r="C185" s="2793">
        <v>0</v>
      </c>
      <c r="D185" s="2793">
        <v>0</v>
      </c>
      <c r="E185" s="2793">
        <v>0</v>
      </c>
      <c r="F185" s="2793">
        <v>0</v>
      </c>
      <c r="G185" s="2793">
        <v>201644</v>
      </c>
      <c r="H185" s="3120">
        <v>0</v>
      </c>
      <c r="I185" s="3232">
        <v>201644</v>
      </c>
    </row>
    <row r="186" spans="1:9" x14ac:dyDescent="0.2">
      <c r="A186" s="3236" t="s">
        <v>991</v>
      </c>
      <c r="B186" s="2790" t="s">
        <v>1280</v>
      </c>
      <c r="C186" s="2791">
        <v>0</v>
      </c>
      <c r="D186" s="2791">
        <v>0</v>
      </c>
      <c r="E186" s="2791">
        <v>0</v>
      </c>
      <c r="F186" s="2791">
        <v>0</v>
      </c>
      <c r="G186" s="2791">
        <v>201644</v>
      </c>
      <c r="H186" s="3228">
        <v>0</v>
      </c>
      <c r="I186" s="3231">
        <v>201644</v>
      </c>
    </row>
    <row r="187" spans="1:9" x14ac:dyDescent="0.2">
      <c r="A187" s="3236" t="s">
        <v>992</v>
      </c>
      <c r="B187" s="2790" t="s">
        <v>1281</v>
      </c>
      <c r="C187" s="2791">
        <v>0</v>
      </c>
      <c r="D187" s="2791">
        <v>0</v>
      </c>
      <c r="E187" s="2791">
        <v>19762697</v>
      </c>
      <c r="F187" s="2791">
        <v>0</v>
      </c>
      <c r="G187" s="2791">
        <v>0</v>
      </c>
      <c r="H187" s="3228">
        <v>0</v>
      </c>
      <c r="I187" s="3231">
        <v>19762697</v>
      </c>
    </row>
    <row r="188" spans="1:9" x14ac:dyDescent="0.2">
      <c r="A188" s="3236" t="s">
        <v>993</v>
      </c>
      <c r="B188" s="2790" t="s">
        <v>1282</v>
      </c>
      <c r="C188" s="2791">
        <v>0</v>
      </c>
      <c r="D188" s="2791">
        <v>0</v>
      </c>
      <c r="E188" s="2791">
        <v>18368896</v>
      </c>
      <c r="F188" s="2791">
        <v>0</v>
      </c>
      <c r="G188" s="2791">
        <v>0</v>
      </c>
      <c r="H188" s="3228">
        <v>0</v>
      </c>
      <c r="I188" s="3231">
        <v>18368896</v>
      </c>
    </row>
    <row r="189" spans="1:9" x14ac:dyDescent="0.2">
      <c r="A189" s="3237" t="s">
        <v>995</v>
      </c>
      <c r="B189" s="2792" t="s">
        <v>1283</v>
      </c>
      <c r="C189" s="2793">
        <v>0</v>
      </c>
      <c r="D189" s="2793">
        <v>0</v>
      </c>
      <c r="E189" s="2793">
        <v>538854</v>
      </c>
      <c r="F189" s="2793">
        <v>0</v>
      </c>
      <c r="G189" s="2793">
        <v>0</v>
      </c>
      <c r="H189" s="3120">
        <v>0</v>
      </c>
      <c r="I189" s="3232">
        <v>538854</v>
      </c>
    </row>
    <row r="190" spans="1:9" x14ac:dyDescent="0.2">
      <c r="A190" s="3237" t="s">
        <v>997</v>
      </c>
      <c r="B190" s="2792" t="s">
        <v>1284</v>
      </c>
      <c r="C190" s="2793">
        <v>0</v>
      </c>
      <c r="D190" s="2793">
        <v>0</v>
      </c>
      <c r="E190" s="2793">
        <v>0</v>
      </c>
      <c r="F190" s="2793">
        <v>0</v>
      </c>
      <c r="G190" s="2793">
        <v>0</v>
      </c>
      <c r="H190" s="3120">
        <v>0</v>
      </c>
      <c r="I190" s="3232">
        <v>0</v>
      </c>
    </row>
    <row r="191" spans="1:9" x14ac:dyDescent="0.2">
      <c r="A191" s="3236" t="s">
        <v>999</v>
      </c>
      <c r="B191" s="2790" t="s">
        <v>1285</v>
      </c>
      <c r="C191" s="2791">
        <v>0</v>
      </c>
      <c r="D191" s="2791">
        <v>0</v>
      </c>
      <c r="E191" s="2791">
        <v>18907750</v>
      </c>
      <c r="F191" s="2791">
        <v>0</v>
      </c>
      <c r="G191" s="2791">
        <v>0</v>
      </c>
      <c r="H191" s="3228">
        <v>0</v>
      </c>
      <c r="I191" s="3231">
        <v>18907750</v>
      </c>
    </row>
    <row r="192" spans="1:9" x14ac:dyDescent="0.2">
      <c r="A192" s="3236" t="s">
        <v>1001</v>
      </c>
      <c r="B192" s="2790" t="s">
        <v>1286</v>
      </c>
      <c r="C192" s="2791">
        <v>0</v>
      </c>
      <c r="D192" s="2791">
        <v>0</v>
      </c>
      <c r="E192" s="2791">
        <v>0</v>
      </c>
      <c r="F192" s="2791">
        <v>0</v>
      </c>
      <c r="G192" s="2791">
        <v>0</v>
      </c>
      <c r="H192" s="3228">
        <v>0</v>
      </c>
      <c r="I192" s="3231">
        <v>0</v>
      </c>
    </row>
    <row r="193" spans="1:9" x14ac:dyDescent="0.2">
      <c r="A193" s="3237" t="s">
        <v>1002</v>
      </c>
      <c r="B193" s="2792" t="s">
        <v>1287</v>
      </c>
      <c r="C193" s="2793">
        <v>0</v>
      </c>
      <c r="D193" s="2793">
        <v>0</v>
      </c>
      <c r="E193" s="2793">
        <v>0</v>
      </c>
      <c r="F193" s="2793">
        <v>0</v>
      </c>
      <c r="G193" s="2793">
        <v>0</v>
      </c>
      <c r="H193" s="3120">
        <v>0</v>
      </c>
      <c r="I193" s="3232">
        <v>0</v>
      </c>
    </row>
    <row r="194" spans="1:9" x14ac:dyDescent="0.2">
      <c r="A194" s="3237" t="s">
        <v>1003</v>
      </c>
      <c r="B194" s="2792" t="s">
        <v>1288</v>
      </c>
      <c r="C194" s="2793">
        <v>0</v>
      </c>
      <c r="D194" s="2793">
        <v>0</v>
      </c>
      <c r="E194" s="2793">
        <v>0</v>
      </c>
      <c r="F194" s="2793">
        <v>0</v>
      </c>
      <c r="G194" s="2793">
        <v>0</v>
      </c>
      <c r="H194" s="3120">
        <v>0</v>
      </c>
      <c r="I194" s="3232">
        <v>0</v>
      </c>
    </row>
    <row r="195" spans="1:9" x14ac:dyDescent="0.2">
      <c r="A195" s="3236" t="s">
        <v>1004</v>
      </c>
      <c r="B195" s="2790" t="s">
        <v>1289</v>
      </c>
      <c r="C195" s="2791">
        <v>0</v>
      </c>
      <c r="D195" s="2791">
        <v>0</v>
      </c>
      <c r="E195" s="2791">
        <v>0</v>
      </c>
      <c r="F195" s="2791">
        <v>0</v>
      </c>
      <c r="G195" s="2791">
        <v>0</v>
      </c>
      <c r="H195" s="3228">
        <v>0</v>
      </c>
      <c r="I195" s="3231">
        <v>0</v>
      </c>
    </row>
    <row r="196" spans="1:9" x14ac:dyDescent="0.2">
      <c r="A196" s="3236" t="s">
        <v>1005</v>
      </c>
      <c r="B196" s="2790" t="s">
        <v>1290</v>
      </c>
      <c r="C196" s="2791">
        <v>0</v>
      </c>
      <c r="D196" s="2791">
        <v>0</v>
      </c>
      <c r="E196" s="2791">
        <v>18907750</v>
      </c>
      <c r="F196" s="2791">
        <v>0</v>
      </c>
      <c r="G196" s="2791">
        <v>0</v>
      </c>
      <c r="H196" s="3228">
        <v>0</v>
      </c>
      <c r="I196" s="3231">
        <v>18907750</v>
      </c>
    </row>
    <row r="197" spans="1:9" x14ac:dyDescent="0.2">
      <c r="A197" s="3236" t="s">
        <v>1006</v>
      </c>
      <c r="B197" s="2790" t="s">
        <v>1291</v>
      </c>
      <c r="C197" s="2791">
        <v>0</v>
      </c>
      <c r="D197" s="2791">
        <v>0</v>
      </c>
      <c r="E197" s="2791">
        <v>854947</v>
      </c>
      <c r="F197" s="2791">
        <v>0</v>
      </c>
      <c r="G197" s="2791">
        <v>0</v>
      </c>
      <c r="H197" s="3228">
        <v>0</v>
      </c>
      <c r="I197" s="3231">
        <v>854947</v>
      </c>
    </row>
    <row r="198" spans="1:9" ht="13.5" thickBot="1" x14ac:dyDescent="0.25">
      <c r="A198" s="3238" t="s">
        <v>1007</v>
      </c>
      <c r="B198" s="3239" t="s">
        <v>1292</v>
      </c>
      <c r="C198" s="3240">
        <v>0</v>
      </c>
      <c r="D198" s="3240">
        <v>0</v>
      </c>
      <c r="E198" s="3240">
        <v>17437118</v>
      </c>
      <c r="F198" s="3240">
        <v>0</v>
      </c>
      <c r="G198" s="3240">
        <v>0</v>
      </c>
      <c r="H198" s="3241">
        <v>0</v>
      </c>
      <c r="I198" s="3233">
        <v>17437118</v>
      </c>
    </row>
  </sheetData>
  <mergeCells count="19">
    <mergeCell ref="A169:I169"/>
    <mergeCell ref="A103:I103"/>
    <mergeCell ref="A134:G134"/>
    <mergeCell ref="A135:I135"/>
    <mergeCell ref="A136:I136"/>
    <mergeCell ref="A167:G167"/>
    <mergeCell ref="A168:I168"/>
    <mergeCell ref="A102:I102"/>
    <mergeCell ref="A1:G1"/>
    <mergeCell ref="A3:I3"/>
    <mergeCell ref="A4:I4"/>
    <mergeCell ref="H5:I5"/>
    <mergeCell ref="A35:G35"/>
    <mergeCell ref="A36:I36"/>
    <mergeCell ref="A37:I37"/>
    <mergeCell ref="A68:G68"/>
    <mergeCell ref="A69:I69"/>
    <mergeCell ref="A70:I70"/>
    <mergeCell ref="A101:G101"/>
  </mergeCells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rowBreaks count="5" manualBreakCount="5">
    <brk id="33" max="16383" man="1"/>
    <brk id="66" max="16383" man="1"/>
    <brk id="99" max="16383" man="1"/>
    <brk id="132" max="16383" man="1"/>
    <brk id="16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39"/>
  <sheetViews>
    <sheetView workbookViewId="0">
      <selection activeCell="A8" sqref="A8:H8"/>
    </sheetView>
  </sheetViews>
  <sheetFormatPr defaultRowHeight="12.75" x14ac:dyDescent="0.2"/>
  <cols>
    <col min="1" max="1" width="5.140625" style="2775" bestFit="1" customWidth="1"/>
    <col min="2" max="2" width="37.28515625" style="2394" customWidth="1"/>
    <col min="3" max="3" width="13.42578125" style="2394" bestFit="1" customWidth="1"/>
    <col min="4" max="7" width="10.7109375" style="2394" bestFit="1" customWidth="1"/>
    <col min="8" max="8" width="12.140625" style="2394" bestFit="1" customWidth="1"/>
    <col min="9" max="9" width="8.85546875" style="2394"/>
  </cols>
  <sheetData>
    <row r="1" spans="1:9" x14ac:dyDescent="0.2">
      <c r="A1" s="3511" t="s">
        <v>1966</v>
      </c>
      <c r="B1" s="3511"/>
      <c r="C1" s="3511"/>
      <c r="D1" s="3511"/>
      <c r="E1" s="3511"/>
      <c r="F1" s="3511"/>
      <c r="G1" s="3511"/>
    </row>
    <row r="4" spans="1:9" x14ac:dyDescent="0.2">
      <c r="A4" s="2757"/>
      <c r="B4" s="3755" t="s">
        <v>1293</v>
      </c>
      <c r="C4" s="3755"/>
      <c r="D4" s="3755"/>
      <c r="E4" s="3755"/>
      <c r="F4" s="3755"/>
      <c r="G4" s="3755"/>
      <c r="H4" s="3755"/>
    </row>
    <row r="5" spans="1:9" x14ac:dyDescent="0.2">
      <c r="A5" s="2757"/>
      <c r="B5" s="2420"/>
      <c r="C5" s="2420"/>
      <c r="D5" s="2420"/>
      <c r="E5" s="2420"/>
      <c r="F5" s="2420"/>
      <c r="G5" s="2420"/>
      <c r="H5" s="2420"/>
    </row>
    <row r="6" spans="1:9" x14ac:dyDescent="0.2">
      <c r="A6" s="3755"/>
      <c r="B6" s="3755"/>
      <c r="C6" s="3755"/>
      <c r="D6" s="3755"/>
      <c r="E6" s="3755"/>
      <c r="F6" s="3755"/>
      <c r="G6" s="3755"/>
      <c r="H6" s="3755"/>
    </row>
    <row r="7" spans="1:9" s="2381" customFormat="1" x14ac:dyDescent="0.2">
      <c r="A7" s="3755"/>
      <c r="B7" s="3755"/>
      <c r="C7" s="3755"/>
      <c r="D7" s="3755"/>
      <c r="E7" s="3755"/>
      <c r="F7" s="3755"/>
      <c r="G7" s="3755"/>
      <c r="H7" s="3755"/>
      <c r="I7" s="2394"/>
    </row>
    <row r="8" spans="1:9" x14ac:dyDescent="0.2">
      <c r="A8" s="3755"/>
      <c r="B8" s="3755"/>
      <c r="C8" s="3755"/>
      <c r="D8" s="3755"/>
      <c r="E8" s="3755"/>
      <c r="F8" s="3755"/>
      <c r="G8" s="3755"/>
      <c r="H8" s="3755"/>
    </row>
    <row r="9" spans="1:9" x14ac:dyDescent="0.2">
      <c r="B9" s="2416"/>
      <c r="D9" s="2420"/>
      <c r="E9" s="2420"/>
      <c r="F9" s="2420"/>
      <c r="G9" s="2420"/>
      <c r="H9" s="2420"/>
    </row>
    <row r="10" spans="1:9" ht="13.5" thickBot="1" x14ac:dyDescent="0.25">
      <c r="D10" s="2426"/>
      <c r="E10" s="2426"/>
      <c r="F10" s="2426"/>
      <c r="G10" s="2426"/>
      <c r="H10" s="2426" t="s">
        <v>1294</v>
      </c>
    </row>
    <row r="11" spans="1:9" ht="13.5" thickBot="1" x14ac:dyDescent="0.25">
      <c r="A11" s="2248" t="s">
        <v>976</v>
      </c>
      <c r="B11" s="2794" t="s">
        <v>1295</v>
      </c>
      <c r="C11" s="2778" t="s">
        <v>977</v>
      </c>
      <c r="D11" s="2778" t="s">
        <v>232</v>
      </c>
      <c r="E11" s="2852" t="s">
        <v>130</v>
      </c>
      <c r="F11" s="2852" t="s">
        <v>153</v>
      </c>
      <c r="G11" s="3118" t="s">
        <v>98</v>
      </c>
      <c r="H11" s="2779" t="s">
        <v>96</v>
      </c>
    </row>
    <row r="12" spans="1:9" x14ac:dyDescent="0.2">
      <c r="A12" s="2780" t="s">
        <v>1124</v>
      </c>
      <c r="B12" s="3095" t="s">
        <v>1707</v>
      </c>
      <c r="C12" s="3096">
        <v>5433649430</v>
      </c>
      <c r="D12" s="3119">
        <v>24286305</v>
      </c>
      <c r="E12" s="3108">
        <v>16507864</v>
      </c>
      <c r="F12" s="3662">
        <v>23656611</v>
      </c>
      <c r="G12" s="3109">
        <v>12146553</v>
      </c>
      <c r="H12" s="3086">
        <f t="shared" ref="H12:H18" si="0">SUM(C12:G12)</f>
        <v>5510246763</v>
      </c>
    </row>
    <row r="13" spans="1:9" x14ac:dyDescent="0.2">
      <c r="A13" s="2759" t="s">
        <v>1125</v>
      </c>
      <c r="B13" s="2792" t="s">
        <v>1708</v>
      </c>
      <c r="C13" s="2793">
        <v>775022783</v>
      </c>
      <c r="D13" s="3120">
        <v>0</v>
      </c>
      <c r="E13" s="2793">
        <v>0</v>
      </c>
      <c r="F13" s="3120">
        <v>0</v>
      </c>
      <c r="G13" s="3111">
        <v>0</v>
      </c>
      <c r="H13" s="2781">
        <f t="shared" si="0"/>
        <v>775022783</v>
      </c>
    </row>
    <row r="14" spans="1:9" ht="25.5" x14ac:dyDescent="0.2">
      <c r="A14" s="2759" t="s">
        <v>1126</v>
      </c>
      <c r="B14" s="2792" t="s">
        <v>1709</v>
      </c>
      <c r="C14" s="2793">
        <v>224477010</v>
      </c>
      <c r="D14" s="3120">
        <v>1400586</v>
      </c>
      <c r="E14" s="2793">
        <v>534412</v>
      </c>
      <c r="F14" s="3120">
        <v>281066</v>
      </c>
      <c r="G14" s="3111">
        <v>420402</v>
      </c>
      <c r="H14" s="2781">
        <f t="shared" si="0"/>
        <v>227113476</v>
      </c>
    </row>
    <row r="15" spans="1:9" ht="25.5" x14ac:dyDescent="0.2">
      <c r="A15" s="2759" t="s">
        <v>1127</v>
      </c>
      <c r="B15" s="2792" t="s">
        <v>1710</v>
      </c>
      <c r="C15" s="2793">
        <v>-1310908902</v>
      </c>
      <c r="D15" s="3120">
        <v>-29633435</v>
      </c>
      <c r="E15" s="2793">
        <v>-19360604</v>
      </c>
      <c r="F15" s="3120">
        <v>-25713661</v>
      </c>
      <c r="G15" s="3111">
        <v>-24333069</v>
      </c>
      <c r="H15" s="2781">
        <f t="shared" si="0"/>
        <v>-1409949671</v>
      </c>
    </row>
    <row r="16" spans="1:9" x14ac:dyDescent="0.2">
      <c r="A16" s="2759" t="s">
        <v>1128</v>
      </c>
      <c r="B16" s="2792" t="s">
        <v>1711</v>
      </c>
      <c r="C16" s="2793">
        <v>0</v>
      </c>
      <c r="D16" s="3120">
        <v>0</v>
      </c>
      <c r="E16" s="2793">
        <v>0</v>
      </c>
      <c r="F16" s="3120">
        <v>0</v>
      </c>
      <c r="G16" s="3111">
        <v>0</v>
      </c>
      <c r="H16" s="2781">
        <f t="shared" si="0"/>
        <v>0</v>
      </c>
    </row>
    <row r="17" spans="1:8" ht="26.25" thickBot="1" x14ac:dyDescent="0.25">
      <c r="A17" s="2853" t="s">
        <v>1129</v>
      </c>
      <c r="B17" s="3091" t="s">
        <v>1712</v>
      </c>
      <c r="C17" s="3092">
        <v>-198805372</v>
      </c>
      <c r="D17" s="3121">
        <v>-3524611</v>
      </c>
      <c r="E17" s="3092">
        <v>1595151</v>
      </c>
      <c r="F17" s="3121">
        <v>7702740</v>
      </c>
      <c r="G17" s="3661">
        <v>-3651799</v>
      </c>
      <c r="H17" s="3122">
        <f t="shared" si="0"/>
        <v>-196683891</v>
      </c>
    </row>
    <row r="18" spans="1:8" ht="13.5" thickBot="1" x14ac:dyDescent="0.25">
      <c r="A18" s="2763" t="s">
        <v>1296</v>
      </c>
      <c r="B18" s="3093" t="s">
        <v>1713</v>
      </c>
      <c r="C18" s="3094">
        <v>4923434949</v>
      </c>
      <c r="D18" s="3510">
        <v>-7471155</v>
      </c>
      <c r="E18" s="3094">
        <v>-723177</v>
      </c>
      <c r="F18" s="3510">
        <v>5926756</v>
      </c>
      <c r="G18" s="3117">
        <v>-15417913</v>
      </c>
      <c r="H18" s="3088">
        <f t="shared" si="0"/>
        <v>4905749460</v>
      </c>
    </row>
    <row r="19" spans="1:8" x14ac:dyDescent="0.2">
      <c r="D19" s="2426"/>
      <c r="E19" s="2426"/>
      <c r="F19" s="2426"/>
      <c r="G19" s="2426"/>
      <c r="H19" s="2426"/>
    </row>
    <row r="20" spans="1:8" x14ac:dyDescent="0.2">
      <c r="C20" s="2416"/>
      <c r="D20" s="2773"/>
      <c r="E20" s="2773"/>
      <c r="F20" s="2773"/>
      <c r="G20" s="2773"/>
      <c r="H20" s="2773"/>
    </row>
    <row r="21" spans="1:8" x14ac:dyDescent="0.2">
      <c r="B21" s="2416"/>
    </row>
    <row r="25" spans="1:8" x14ac:dyDescent="0.2">
      <c r="B25" s="2416"/>
      <c r="D25" s="2416"/>
      <c r="E25" s="2416"/>
      <c r="F25" s="2416"/>
    </row>
    <row r="26" spans="1:8" x14ac:dyDescent="0.2">
      <c r="A26" s="2795"/>
      <c r="B26" s="2762"/>
      <c r="D26" s="2426"/>
      <c r="E26" s="2426"/>
      <c r="F26" s="2773"/>
    </row>
    <row r="27" spans="1:8" x14ac:dyDescent="0.2">
      <c r="B27" s="2762"/>
      <c r="D27" s="2426"/>
      <c r="E27" s="2426"/>
      <c r="F27" s="2773"/>
    </row>
    <row r="28" spans="1:8" x14ac:dyDescent="0.2">
      <c r="B28" s="2762"/>
      <c r="D28" s="2426"/>
      <c r="E28" s="2426"/>
      <c r="F28" s="2773"/>
    </row>
    <row r="29" spans="1:8" x14ac:dyDescent="0.2">
      <c r="B29" s="2762"/>
      <c r="D29" s="2426"/>
      <c r="E29" s="2426"/>
      <c r="F29" s="2773"/>
    </row>
    <row r="30" spans="1:8" x14ac:dyDescent="0.2">
      <c r="A30" s="2795"/>
      <c r="B30" s="2762"/>
      <c r="D30" s="2426"/>
      <c r="E30" s="2426"/>
      <c r="F30" s="2773"/>
    </row>
    <row r="31" spans="1:8" x14ac:dyDescent="0.2">
      <c r="A31" s="2757"/>
      <c r="B31" s="2416"/>
      <c r="D31" s="2426"/>
      <c r="E31" s="2426"/>
      <c r="F31" s="2426"/>
    </row>
    <row r="32" spans="1:8" x14ac:dyDescent="0.2">
      <c r="D32" s="2426"/>
      <c r="E32" s="2426"/>
      <c r="F32" s="2426"/>
    </row>
    <row r="33" spans="1:6" x14ac:dyDescent="0.2">
      <c r="A33" s="2757"/>
      <c r="B33" s="2416"/>
      <c r="D33" s="2773"/>
      <c r="E33" s="2773"/>
      <c r="F33" s="2773"/>
    </row>
    <row r="35" spans="1:6" x14ac:dyDescent="0.2">
      <c r="A35" s="2757"/>
      <c r="B35" s="2416"/>
    </row>
    <row r="37" spans="1:6" x14ac:dyDescent="0.2">
      <c r="A37" s="2757"/>
    </row>
    <row r="39" spans="1:6" x14ac:dyDescent="0.2">
      <c r="A39" s="2757"/>
    </row>
  </sheetData>
  <mergeCells count="4">
    <mergeCell ref="A8:H8"/>
    <mergeCell ref="A6:H6"/>
    <mergeCell ref="B4:H4"/>
    <mergeCell ref="A7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128"/>
  <sheetViews>
    <sheetView view="pageBreakPreview" zoomScale="75" zoomScaleNormal="100" zoomScaleSheetLayoutView="75" workbookViewId="0">
      <selection sqref="A1:H1"/>
    </sheetView>
  </sheetViews>
  <sheetFormatPr defaultRowHeight="12.75" x14ac:dyDescent="0.2"/>
  <cols>
    <col min="1" max="3" width="2.7109375" style="537" bestFit="1" customWidth="1"/>
    <col min="4" max="4" width="2.28515625" style="537" bestFit="1" customWidth="1"/>
    <col min="5" max="5" width="32.7109375" style="879" customWidth="1"/>
    <col min="6" max="6" width="12.28515625" style="860" bestFit="1" customWidth="1"/>
    <col min="7" max="7" width="12.140625" style="860" bestFit="1" customWidth="1"/>
    <col min="8" max="8" width="11" style="860" bestFit="1" customWidth="1"/>
    <col min="9" max="9" width="10.42578125" style="860" bestFit="1" customWidth="1"/>
    <col min="10" max="10" width="10" style="860" bestFit="1" customWidth="1"/>
    <col min="11" max="11" width="11" style="860" bestFit="1" customWidth="1"/>
    <col min="12" max="12" width="12.28515625" style="860" bestFit="1" customWidth="1"/>
    <col min="13" max="13" width="12.140625" style="860" bestFit="1" customWidth="1"/>
    <col min="14" max="14" width="11" style="860" bestFit="1" customWidth="1"/>
    <col min="15" max="15" width="10.42578125" style="860" bestFit="1" customWidth="1"/>
    <col min="16" max="16" width="10" style="860" bestFit="1" customWidth="1"/>
    <col min="17" max="17" width="11" style="860" bestFit="1" customWidth="1"/>
    <col min="18" max="19" width="12.28515625" style="860" bestFit="1" customWidth="1"/>
    <col min="20" max="20" width="11" style="860" bestFit="1" customWidth="1"/>
    <col min="21" max="21" width="10.5703125" style="860" bestFit="1" customWidth="1"/>
    <col min="22" max="22" width="10" style="860" bestFit="1" customWidth="1"/>
    <col min="23" max="23" width="11" style="860" bestFit="1" customWidth="1"/>
    <col min="24" max="25" width="12.28515625" style="860" bestFit="1" customWidth="1"/>
    <col min="26" max="26" width="11" style="860" bestFit="1" customWidth="1"/>
    <col min="27" max="27" width="10.85546875" style="860" bestFit="1" customWidth="1"/>
    <col min="28" max="28" width="10" style="860" customWidth="1"/>
    <col min="29" max="29" width="11" style="860" bestFit="1" customWidth="1"/>
    <col min="30" max="30" width="12.28515625" style="860" bestFit="1" customWidth="1"/>
    <col min="31" max="31" width="12.140625" style="860" bestFit="1" customWidth="1"/>
    <col min="32" max="32" width="11" style="860" bestFit="1" customWidth="1"/>
    <col min="33" max="33" width="10.85546875" style="860" bestFit="1" customWidth="1"/>
    <col min="34" max="34" width="10" style="860" bestFit="1" customWidth="1"/>
    <col min="35" max="35" width="9.85546875" style="860" bestFit="1" customWidth="1"/>
    <col min="36" max="37" width="12.5703125" style="1717" bestFit="1" customWidth="1"/>
    <col min="38" max="38" width="11" style="1717" bestFit="1" customWidth="1"/>
    <col min="39" max="39" width="10.5703125" style="1717" bestFit="1" customWidth="1"/>
    <col min="40" max="40" width="10" style="1717" customWidth="1"/>
    <col min="41" max="41" width="11" style="1717" bestFit="1" customWidth="1"/>
    <col min="42" max="43" width="12.5703125" style="1717" bestFit="1" customWidth="1"/>
    <col min="44" max="44" width="11" style="1717" bestFit="1" customWidth="1"/>
    <col min="45" max="45" width="10.85546875" style="1717" bestFit="1" customWidth="1"/>
    <col min="46" max="46" width="10" style="1717" bestFit="1" customWidth="1"/>
    <col min="47" max="47" width="11" style="1717" bestFit="1" customWidth="1"/>
    <col min="48" max="48" width="10.85546875" style="2876" bestFit="1" customWidth="1"/>
    <col min="49" max="52" width="6.42578125" style="2876" bestFit="1" customWidth="1"/>
    <col min="53" max="53" width="6.5703125" style="2876" bestFit="1" customWidth="1"/>
  </cols>
  <sheetData>
    <row r="1" spans="1:53" x14ac:dyDescent="0.2">
      <c r="A1" s="3754" t="s">
        <v>1940</v>
      </c>
      <c r="B1" s="3754"/>
      <c r="C1" s="3754"/>
      <c r="D1" s="3754"/>
      <c r="E1" s="3754"/>
      <c r="F1" s="3754"/>
      <c r="G1" s="3754"/>
      <c r="H1" s="3754"/>
      <c r="I1" s="85"/>
      <c r="L1" s="2"/>
      <c r="M1" s="2"/>
      <c r="N1" s="2"/>
      <c r="O1" s="85"/>
      <c r="R1" s="2"/>
      <c r="S1" s="2"/>
      <c r="T1" s="2"/>
      <c r="U1" s="85"/>
      <c r="X1" s="2"/>
      <c r="Y1" s="2"/>
      <c r="Z1" s="2"/>
      <c r="AA1" s="85"/>
      <c r="AD1" s="2"/>
      <c r="AE1" s="2"/>
      <c r="AF1" s="2"/>
      <c r="AG1" s="85"/>
      <c r="AJ1" s="1715"/>
      <c r="AK1" s="1715"/>
      <c r="AL1" s="1715"/>
      <c r="AM1" s="1716"/>
      <c r="AP1" s="1715"/>
      <c r="AQ1" s="1715"/>
      <c r="AR1" s="1715"/>
      <c r="AS1" s="1716"/>
      <c r="AV1" s="2874"/>
      <c r="AW1" s="2874"/>
      <c r="AX1" s="2874"/>
      <c r="AY1" s="2875"/>
    </row>
    <row r="2" spans="1:53" x14ac:dyDescent="0.2">
      <c r="A2" s="3755" t="s">
        <v>553</v>
      </c>
      <c r="B2" s="3755"/>
      <c r="C2" s="3755"/>
      <c r="D2" s="3755"/>
      <c r="E2" s="3755"/>
      <c r="F2" s="3755"/>
      <c r="G2" s="3755"/>
      <c r="H2" s="3755"/>
      <c r="I2" s="3755"/>
      <c r="J2" s="3755"/>
      <c r="K2" s="375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715"/>
      <c r="AK2" s="1715"/>
      <c r="AL2" s="1715"/>
      <c r="AM2" s="1715"/>
      <c r="AN2" s="1715"/>
      <c r="AO2" s="1715"/>
      <c r="AP2" s="1715"/>
      <c r="AQ2" s="1715"/>
      <c r="AR2" s="1715"/>
      <c r="AS2" s="1715"/>
      <c r="AT2" s="1715"/>
      <c r="AU2" s="1715"/>
      <c r="AV2" s="2874"/>
      <c r="AW2" s="2874"/>
      <c r="AX2" s="2874"/>
      <c r="AY2" s="2874"/>
      <c r="AZ2" s="2874"/>
      <c r="BA2" s="2874"/>
    </row>
    <row r="3" spans="1:53" ht="13.5" thickBot="1" x14ac:dyDescent="0.25">
      <c r="E3" s="877"/>
      <c r="J3" s="861"/>
      <c r="K3" s="861"/>
      <c r="P3" s="2"/>
      <c r="Q3" s="2"/>
      <c r="V3" s="3729"/>
      <c r="W3" s="3729"/>
      <c r="AB3" s="3729"/>
      <c r="AC3" s="3729"/>
      <c r="AD3" s="860" t="s">
        <v>870</v>
      </c>
      <c r="AH3" s="3729"/>
      <c r="AI3" s="3729"/>
      <c r="AJ3" s="1717" t="s">
        <v>870</v>
      </c>
      <c r="AN3" s="3718"/>
      <c r="AO3" s="3718"/>
      <c r="AP3" s="1717" t="s">
        <v>870</v>
      </c>
      <c r="AT3" s="3718" t="s">
        <v>269</v>
      </c>
      <c r="AU3" s="3718"/>
      <c r="AV3" s="2876" t="s">
        <v>870</v>
      </c>
      <c r="AZ3" s="3727" t="s">
        <v>1786</v>
      </c>
      <c r="BA3" s="3727"/>
    </row>
    <row r="4" spans="1:53" ht="13.5" thickBot="1" x14ac:dyDescent="0.25">
      <c r="A4" s="3764"/>
      <c r="B4" s="3765"/>
      <c r="C4" s="3765"/>
      <c r="D4" s="3766"/>
      <c r="E4" s="878" t="s">
        <v>242</v>
      </c>
      <c r="F4" s="3730" t="s">
        <v>628</v>
      </c>
      <c r="G4" s="3731"/>
      <c r="H4" s="3731"/>
      <c r="I4" s="3731"/>
      <c r="J4" s="3731"/>
      <c r="K4" s="3732"/>
      <c r="L4" s="3730" t="s">
        <v>635</v>
      </c>
      <c r="M4" s="3731"/>
      <c r="N4" s="3731"/>
      <c r="O4" s="3731"/>
      <c r="P4" s="3731"/>
      <c r="Q4" s="3732"/>
      <c r="R4" s="3730" t="s">
        <v>725</v>
      </c>
      <c r="S4" s="3731"/>
      <c r="T4" s="3731"/>
      <c r="U4" s="3731"/>
      <c r="V4" s="3731"/>
      <c r="W4" s="3732"/>
      <c r="X4" s="3730" t="s">
        <v>811</v>
      </c>
      <c r="Y4" s="3731"/>
      <c r="Z4" s="3731"/>
      <c r="AA4" s="3731"/>
      <c r="AB4" s="3731"/>
      <c r="AC4" s="3732"/>
      <c r="AD4" s="3730" t="s">
        <v>850</v>
      </c>
      <c r="AE4" s="3731"/>
      <c r="AF4" s="3731"/>
      <c r="AG4" s="3731"/>
      <c r="AH4" s="3731"/>
      <c r="AI4" s="3732"/>
      <c r="AJ4" s="3719" t="s">
        <v>1859</v>
      </c>
      <c r="AK4" s="3720"/>
      <c r="AL4" s="3720"/>
      <c r="AM4" s="3720"/>
      <c r="AN4" s="3720"/>
      <c r="AO4" s="3721"/>
      <c r="AP4" s="3719" t="s">
        <v>1785</v>
      </c>
      <c r="AQ4" s="3720"/>
      <c r="AR4" s="3720"/>
      <c r="AS4" s="3720"/>
      <c r="AT4" s="3720"/>
      <c r="AU4" s="3720"/>
      <c r="AV4" s="3720"/>
      <c r="AW4" s="3720"/>
      <c r="AX4" s="3720"/>
      <c r="AY4" s="3720"/>
      <c r="AZ4" s="3720"/>
      <c r="BA4" s="3721"/>
    </row>
    <row r="5" spans="1:53" s="18" customFormat="1" ht="13.5" customHeight="1" thickBot="1" x14ac:dyDescent="0.25">
      <c r="A5" s="3758" t="s">
        <v>194</v>
      </c>
      <c r="B5" s="3759"/>
      <c r="C5" s="3759"/>
      <c r="D5" s="3760"/>
      <c r="E5" s="3756" t="s">
        <v>616</v>
      </c>
      <c r="F5" s="3733" t="s">
        <v>102</v>
      </c>
      <c r="G5" s="863" t="s">
        <v>101</v>
      </c>
      <c r="H5" s="862" t="s">
        <v>232</v>
      </c>
      <c r="I5" s="186" t="s">
        <v>130</v>
      </c>
      <c r="J5" s="862" t="s">
        <v>153</v>
      </c>
      <c r="K5" s="864" t="s">
        <v>98</v>
      </c>
      <c r="L5" s="3733" t="s">
        <v>102</v>
      </c>
      <c r="M5" s="863" t="s">
        <v>101</v>
      </c>
      <c r="N5" s="862" t="s">
        <v>232</v>
      </c>
      <c r="O5" s="186" t="s">
        <v>130</v>
      </c>
      <c r="P5" s="862" t="s">
        <v>153</v>
      </c>
      <c r="Q5" s="864" t="s">
        <v>98</v>
      </c>
      <c r="R5" s="3733" t="s">
        <v>102</v>
      </c>
      <c r="S5" s="863" t="s">
        <v>101</v>
      </c>
      <c r="T5" s="862" t="s">
        <v>232</v>
      </c>
      <c r="U5" s="186" t="s">
        <v>130</v>
      </c>
      <c r="V5" s="862" t="s">
        <v>153</v>
      </c>
      <c r="W5" s="864" t="s">
        <v>98</v>
      </c>
      <c r="X5" s="3733" t="s">
        <v>102</v>
      </c>
      <c r="Y5" s="863" t="s">
        <v>101</v>
      </c>
      <c r="Z5" s="862" t="s">
        <v>232</v>
      </c>
      <c r="AA5" s="186" t="s">
        <v>130</v>
      </c>
      <c r="AB5" s="862" t="s">
        <v>153</v>
      </c>
      <c r="AC5" s="864" t="s">
        <v>98</v>
      </c>
      <c r="AD5" s="3733" t="s">
        <v>102</v>
      </c>
      <c r="AE5" s="863" t="s">
        <v>101</v>
      </c>
      <c r="AF5" s="920" t="s">
        <v>232</v>
      </c>
      <c r="AG5" s="186" t="s">
        <v>130</v>
      </c>
      <c r="AH5" s="920" t="s">
        <v>153</v>
      </c>
      <c r="AI5" s="864" t="s">
        <v>98</v>
      </c>
      <c r="AJ5" s="3722" t="s">
        <v>102</v>
      </c>
      <c r="AK5" s="1718" t="s">
        <v>101</v>
      </c>
      <c r="AL5" s="1719" t="s">
        <v>232</v>
      </c>
      <c r="AM5" s="1720" t="s">
        <v>130</v>
      </c>
      <c r="AN5" s="1719" t="s">
        <v>153</v>
      </c>
      <c r="AO5" s="1721" t="s">
        <v>98</v>
      </c>
      <c r="AP5" s="3722" t="s">
        <v>102</v>
      </c>
      <c r="AQ5" s="1718" t="s">
        <v>101</v>
      </c>
      <c r="AR5" s="2307" t="s">
        <v>232</v>
      </c>
      <c r="AS5" s="1720" t="s">
        <v>130</v>
      </c>
      <c r="AT5" s="2307" t="s">
        <v>153</v>
      </c>
      <c r="AU5" s="1721" t="s">
        <v>98</v>
      </c>
      <c r="AV5" s="3716" t="s">
        <v>102</v>
      </c>
      <c r="AW5" s="3610" t="s">
        <v>101</v>
      </c>
      <c r="AX5" s="2877" t="s">
        <v>232</v>
      </c>
      <c r="AY5" s="3367" t="s">
        <v>130</v>
      </c>
      <c r="AZ5" s="2878" t="s">
        <v>153</v>
      </c>
      <c r="BA5" s="3369" t="s">
        <v>98</v>
      </c>
    </row>
    <row r="6" spans="1:53" s="18" customFormat="1" ht="13.5" thickBot="1" x14ac:dyDescent="0.25">
      <c r="A6" s="3761"/>
      <c r="B6" s="3762"/>
      <c r="C6" s="3762"/>
      <c r="D6" s="3763"/>
      <c r="E6" s="3757"/>
      <c r="F6" s="3734"/>
      <c r="G6" s="865">
        <v>1</v>
      </c>
      <c r="H6" s="866">
        <v>2</v>
      </c>
      <c r="I6" s="867">
        <v>3</v>
      </c>
      <c r="J6" s="866">
        <v>4</v>
      </c>
      <c r="K6" s="868">
        <v>5</v>
      </c>
      <c r="L6" s="3734"/>
      <c r="M6" s="865">
        <v>1</v>
      </c>
      <c r="N6" s="866">
        <v>2</v>
      </c>
      <c r="O6" s="867">
        <v>3</v>
      </c>
      <c r="P6" s="866">
        <v>4</v>
      </c>
      <c r="Q6" s="868">
        <v>5</v>
      </c>
      <c r="R6" s="3734"/>
      <c r="S6" s="865">
        <v>1</v>
      </c>
      <c r="T6" s="866">
        <v>2</v>
      </c>
      <c r="U6" s="867">
        <v>3</v>
      </c>
      <c r="V6" s="866">
        <v>4</v>
      </c>
      <c r="W6" s="868">
        <v>5</v>
      </c>
      <c r="X6" s="3734"/>
      <c r="Y6" s="865">
        <v>1</v>
      </c>
      <c r="Z6" s="866">
        <v>2</v>
      </c>
      <c r="AA6" s="867">
        <v>3</v>
      </c>
      <c r="AB6" s="866">
        <v>4</v>
      </c>
      <c r="AC6" s="868">
        <v>5</v>
      </c>
      <c r="AD6" s="3734"/>
      <c r="AE6" s="865">
        <v>1</v>
      </c>
      <c r="AF6" s="866">
        <v>2</v>
      </c>
      <c r="AG6" s="867">
        <v>3</v>
      </c>
      <c r="AH6" s="866">
        <v>4</v>
      </c>
      <c r="AI6" s="868">
        <v>5</v>
      </c>
      <c r="AJ6" s="3723"/>
      <c r="AK6" s="1722">
        <v>1</v>
      </c>
      <c r="AL6" s="1723">
        <v>2</v>
      </c>
      <c r="AM6" s="1724">
        <v>3</v>
      </c>
      <c r="AN6" s="1723">
        <v>4</v>
      </c>
      <c r="AO6" s="1725">
        <v>5</v>
      </c>
      <c r="AP6" s="3723"/>
      <c r="AQ6" s="1722">
        <v>1</v>
      </c>
      <c r="AR6" s="1723">
        <v>2</v>
      </c>
      <c r="AS6" s="1724">
        <v>3</v>
      </c>
      <c r="AT6" s="1723">
        <v>4</v>
      </c>
      <c r="AU6" s="1725">
        <v>5</v>
      </c>
      <c r="AV6" s="3728"/>
      <c r="AW6" s="1723">
        <v>1</v>
      </c>
      <c r="AX6" s="3600">
        <v>2</v>
      </c>
      <c r="AY6" s="3599">
        <v>3</v>
      </c>
      <c r="AZ6" s="1724">
        <v>4</v>
      </c>
      <c r="BA6" s="3601">
        <v>5</v>
      </c>
    </row>
    <row r="7" spans="1:53" s="23" customFormat="1" ht="26.25" thickBot="1" x14ac:dyDescent="0.25">
      <c r="A7" s="1800" t="s">
        <v>216</v>
      </c>
      <c r="B7" s="1801">
        <v>1</v>
      </c>
      <c r="C7" s="1801"/>
      <c r="D7" s="1802"/>
      <c r="E7" s="1803" t="s">
        <v>122</v>
      </c>
      <c r="F7" s="1804">
        <f>SUM(G7:K7)</f>
        <v>501952879</v>
      </c>
      <c r="G7" s="1805">
        <f>SUM(G8+G16+G17+G18+G19+G20)</f>
        <v>487242350</v>
      </c>
      <c r="H7" s="1806">
        <f>SUM(H8+H16+H17+H18+H19+H20)</f>
        <v>0</v>
      </c>
      <c r="I7" s="1807">
        <f>SUM(I8+I16+I17+I18+I19+I20)</f>
        <v>14710529</v>
      </c>
      <c r="J7" s="1806">
        <f>SUM(J8+J16+J17+J18+J19+J20)</f>
        <v>0</v>
      </c>
      <c r="K7" s="1808">
        <f>SUM(K8+K16+K17+K18+K19+K20)</f>
        <v>0</v>
      </c>
      <c r="L7" s="1804">
        <f t="shared" ref="L7:L12" si="0">SUM(M7:Q7)</f>
        <v>568260744</v>
      </c>
      <c r="M7" s="1805">
        <f>SUM(M8+M16+M17+M18+M19+M20)</f>
        <v>553550215</v>
      </c>
      <c r="N7" s="1806">
        <f>SUM(N8+N16+N17+N18+N19+N20)</f>
        <v>0</v>
      </c>
      <c r="O7" s="1807">
        <f>SUM(O8+O16+O17+O18+O19+O20)</f>
        <v>14710529</v>
      </c>
      <c r="P7" s="1806">
        <f>SUM(P8+P16+P17+P18+P19+P20)</f>
        <v>0</v>
      </c>
      <c r="Q7" s="1808">
        <f>SUM(Q8+Q16+Q17+Q18+Q19+Q20)</f>
        <v>0</v>
      </c>
      <c r="R7" s="1804">
        <f t="shared" ref="R7:R12" si="1">SUM(S7:W7)</f>
        <v>650611525</v>
      </c>
      <c r="S7" s="1805">
        <f>SUM(S8+S16+S17+S18+S19+S20)</f>
        <v>631689644</v>
      </c>
      <c r="T7" s="1806">
        <f>SUM(T8+T16+T17+T18+T19+T20)</f>
        <v>0</v>
      </c>
      <c r="U7" s="1807">
        <f>SUM(U8+U16+U17+U18+U19+U20)</f>
        <v>15894131</v>
      </c>
      <c r="V7" s="1806">
        <f>SUM(V8+V16+V17+V18+V19+V20)</f>
        <v>3027750</v>
      </c>
      <c r="W7" s="1808">
        <f>SUM(W8+W16+W17+W18+W19+W20)</f>
        <v>0</v>
      </c>
      <c r="X7" s="1804">
        <f t="shared" ref="X7:X12" si="2">SUM(Y7:AC7)</f>
        <v>711360115</v>
      </c>
      <c r="Y7" s="1805">
        <f>SUM(Y8+Y16+Y17+Y18+Y19+Y20)</f>
        <v>687138234</v>
      </c>
      <c r="Z7" s="1806">
        <f>SUM(Z8+Z16+Z17+Z18+Z19+Z20)</f>
        <v>0</v>
      </c>
      <c r="AA7" s="1807">
        <f>SUM(AA8+AA16+AA17+AA18+AA19+AA20)</f>
        <v>15894131</v>
      </c>
      <c r="AB7" s="1806">
        <f>SUM(AB8+AB16+AB17+AB18+AB19+AB20)</f>
        <v>8327750</v>
      </c>
      <c r="AC7" s="1808">
        <f>SUM(AC8+AC16+AC17+AC18+AC19+AC20)</f>
        <v>0</v>
      </c>
      <c r="AD7" s="1804">
        <f t="shared" ref="AD7:AD12" si="3">SUM(AE7:AI7)</f>
        <v>713346340</v>
      </c>
      <c r="AE7" s="1805">
        <f>SUM(AE8+AE16+AE17+AE18+AE19+AE20)</f>
        <v>689124459</v>
      </c>
      <c r="AF7" s="1806">
        <f>SUM(AF8+AF16+AF17+AF18+AF19+AF20)</f>
        <v>0</v>
      </c>
      <c r="AG7" s="1807">
        <f>SUM(AG8+AG16+AG17+AG18+AG19+AG20)</f>
        <v>15894131</v>
      </c>
      <c r="AH7" s="1806">
        <f>SUM(AH8+AH16+AH17+AH18+AH19+AH20)</f>
        <v>8327750</v>
      </c>
      <c r="AI7" s="1808">
        <f>SUM(AI8+AI16+AI17+AI18+AI19+AI20)</f>
        <v>0</v>
      </c>
      <c r="AJ7" s="1809">
        <f t="shared" ref="AJ7:AJ12" si="4">SUM(AK7:AO7)</f>
        <v>671878739</v>
      </c>
      <c r="AK7" s="1810">
        <f>SUM(AK8+AK16+AK17+AK18+AK19+AK20)</f>
        <v>661175446</v>
      </c>
      <c r="AL7" s="1811">
        <f>SUM(AL8+AL16+AL17+AL18+AL19+AL20)</f>
        <v>0</v>
      </c>
      <c r="AM7" s="1812">
        <f>SUM(AM8+AM16+AM17+AM18+AM19+AM20)</f>
        <v>1705436</v>
      </c>
      <c r="AN7" s="1811">
        <f>SUM(AN8+AN16+AN17+AN18+AN19+AN20)</f>
        <v>8997857</v>
      </c>
      <c r="AO7" s="1813">
        <f>SUM(AO8+AO16+AO17+AO18+AO19+AO20)</f>
        <v>0</v>
      </c>
      <c r="AP7" s="1809">
        <f t="shared" ref="AP7:AP12" si="5">SUM(AQ7:AU7)</f>
        <v>672578739</v>
      </c>
      <c r="AQ7" s="1810">
        <f>SUM(AQ8+AQ16+AQ17+AQ18+AQ19+AQ20)</f>
        <v>661175446</v>
      </c>
      <c r="AR7" s="1811">
        <f>SUM(AR8+AR16+AR17+AR18+AR19+AR20)</f>
        <v>0</v>
      </c>
      <c r="AS7" s="1812">
        <f>SUM(AS8+AS16+AS17+AS18+AS19+AS20)</f>
        <v>2405436</v>
      </c>
      <c r="AT7" s="1811">
        <f>SUM(AT8+AT16+AT17+AT18+AT19+AT20)</f>
        <v>8997857</v>
      </c>
      <c r="AU7" s="1813">
        <f>SUM(AU8+AU16+AU17+AU18+AU19+AU20)</f>
        <v>0</v>
      </c>
      <c r="AV7" s="3379">
        <f>SUM(AP7/AJ7)*100</f>
        <v>100.10418546671708</v>
      </c>
      <c r="AW7" s="3384">
        <f>SUM(AQ7/AK7)*100</f>
        <v>100</v>
      </c>
      <c r="AX7" s="3368">
        <v>0</v>
      </c>
      <c r="AY7" s="3368">
        <f>SUM(AS7/AM7)*100</f>
        <v>141.0452224533785</v>
      </c>
      <c r="AZ7" s="3368">
        <f>SUM(AT7/AN7)*100</f>
        <v>100</v>
      </c>
      <c r="BA7" s="3368">
        <v>0</v>
      </c>
    </row>
    <row r="8" spans="1:53" s="1828" customFormat="1" x14ac:dyDescent="0.2">
      <c r="A8" s="1814"/>
      <c r="B8" s="1815"/>
      <c r="C8" s="1815">
        <v>1</v>
      </c>
      <c r="D8" s="1816"/>
      <c r="E8" s="1817" t="s">
        <v>29</v>
      </c>
      <c r="F8" s="1818">
        <f>SUM(G8:K8)</f>
        <v>382056383</v>
      </c>
      <c r="G8" s="1819">
        <f>SUM(G9+G10+G11+G12+G13+G14+G15)</f>
        <v>382056383</v>
      </c>
      <c r="H8" s="1820"/>
      <c r="I8" s="1821"/>
      <c r="J8" s="1820"/>
      <c r="K8" s="1822"/>
      <c r="L8" s="1818">
        <f t="shared" si="0"/>
        <v>448364248</v>
      </c>
      <c r="M8" s="1819">
        <f>SUM(M9+M10+M11+M12+M13+M14+M15)</f>
        <v>448364248</v>
      </c>
      <c r="N8" s="1820"/>
      <c r="O8" s="1821"/>
      <c r="P8" s="1820"/>
      <c r="Q8" s="1822"/>
      <c r="R8" s="1818">
        <f t="shared" si="1"/>
        <v>508502780</v>
      </c>
      <c r="S8" s="1819">
        <f>SUM(S9+S10+S11+S12+S13+S14+S15)</f>
        <v>508502780</v>
      </c>
      <c r="T8" s="1820"/>
      <c r="U8" s="1821"/>
      <c r="V8" s="1820"/>
      <c r="W8" s="1822"/>
      <c r="X8" s="1818">
        <f t="shared" si="2"/>
        <v>562999002</v>
      </c>
      <c r="Y8" s="1819">
        <f>SUM(Y9+Y10+Y11+Y12+Y13+Y14+Y15)</f>
        <v>562999002</v>
      </c>
      <c r="Z8" s="1820"/>
      <c r="AA8" s="1821"/>
      <c r="AB8" s="1820"/>
      <c r="AC8" s="1822"/>
      <c r="AD8" s="1818">
        <f t="shared" si="3"/>
        <v>564985227</v>
      </c>
      <c r="AE8" s="1819">
        <f>SUM(AE9+AE10+AE11+AE12+AE13+AE14+AE15)</f>
        <v>564985227</v>
      </c>
      <c r="AF8" s="1820"/>
      <c r="AG8" s="1821"/>
      <c r="AH8" s="1820"/>
      <c r="AI8" s="1822"/>
      <c r="AJ8" s="1823">
        <f t="shared" si="4"/>
        <v>573089848</v>
      </c>
      <c r="AK8" s="1824">
        <f>SUM(AK9+AK10+AK11+AK12+AK13+AK14+AK15)</f>
        <v>573089848</v>
      </c>
      <c r="AL8" s="1825"/>
      <c r="AM8" s="1826"/>
      <c r="AN8" s="1825"/>
      <c r="AO8" s="1827"/>
      <c r="AP8" s="1823">
        <f t="shared" si="5"/>
        <v>573089848</v>
      </c>
      <c r="AQ8" s="1824">
        <f>SUM(AQ9+AQ10+AQ11+AQ12+AQ13+AQ14+AQ15)</f>
        <v>573089848</v>
      </c>
      <c r="AR8" s="1825"/>
      <c r="AS8" s="1826"/>
      <c r="AT8" s="1825"/>
      <c r="AU8" s="2094"/>
      <c r="AV8" s="3482">
        <f t="shared" ref="AV8:AV14" si="6">SUM(AP8/AJ8)*100</f>
        <v>100</v>
      </c>
      <c r="AW8" s="3479">
        <f t="shared" ref="AW8:AW14" si="7">SUM(AQ8/AK8)*100</f>
        <v>100</v>
      </c>
      <c r="AX8" s="3593"/>
      <c r="AY8" s="3593"/>
      <c r="AZ8" s="3593"/>
      <c r="BA8" s="3602"/>
    </row>
    <row r="9" spans="1:53" s="1841" customFormat="1" ht="25.5" x14ac:dyDescent="0.2">
      <c r="A9" s="1829"/>
      <c r="B9" s="1830"/>
      <c r="C9" s="1830"/>
      <c r="D9" s="1831">
        <v>1</v>
      </c>
      <c r="E9" s="1832" t="s">
        <v>813</v>
      </c>
      <c r="F9" s="1833">
        <f t="shared" ref="F9:F20" si="8">SUM(G9:K9)</f>
        <v>201594145</v>
      </c>
      <c r="G9" s="1834">
        <v>201594145</v>
      </c>
      <c r="H9" s="525"/>
      <c r="I9" s="525"/>
      <c r="J9" s="526"/>
      <c r="K9" s="1835"/>
      <c r="L9" s="1833">
        <f t="shared" si="0"/>
        <v>202414185</v>
      </c>
      <c r="M9" s="1834">
        <v>202414185</v>
      </c>
      <c r="N9" s="525"/>
      <c r="O9" s="525"/>
      <c r="P9" s="526"/>
      <c r="Q9" s="1835"/>
      <c r="R9" s="1833">
        <f t="shared" si="1"/>
        <v>202414185</v>
      </c>
      <c r="S9" s="1834">
        <v>202414185</v>
      </c>
      <c r="T9" s="525"/>
      <c r="U9" s="525"/>
      <c r="V9" s="526"/>
      <c r="W9" s="1835"/>
      <c r="X9" s="1833">
        <f t="shared" si="2"/>
        <v>202414185</v>
      </c>
      <c r="Y9" s="1834">
        <v>202414185</v>
      </c>
      <c r="Z9" s="525"/>
      <c r="AA9" s="525"/>
      <c r="AB9" s="526"/>
      <c r="AC9" s="1835"/>
      <c r="AD9" s="1833">
        <f t="shared" si="3"/>
        <v>202414185</v>
      </c>
      <c r="AE9" s="1834">
        <v>202414185</v>
      </c>
      <c r="AF9" s="525"/>
      <c r="AG9" s="525"/>
      <c r="AH9" s="526"/>
      <c r="AI9" s="1835"/>
      <c r="AJ9" s="1836">
        <f t="shared" si="4"/>
        <v>202414185</v>
      </c>
      <c r="AK9" s="1837">
        <v>202414185</v>
      </c>
      <c r="AL9" s="1838"/>
      <c r="AM9" s="1838"/>
      <c r="AN9" s="1839"/>
      <c r="AO9" s="1840"/>
      <c r="AP9" s="1836">
        <f t="shared" si="5"/>
        <v>202414185</v>
      </c>
      <c r="AQ9" s="1837">
        <v>202414185</v>
      </c>
      <c r="AR9" s="1838"/>
      <c r="AS9" s="1838"/>
      <c r="AT9" s="1839"/>
      <c r="AU9" s="3377"/>
      <c r="AV9" s="3483">
        <f t="shared" si="6"/>
        <v>100</v>
      </c>
      <c r="AW9" s="3603">
        <f t="shared" si="7"/>
        <v>100</v>
      </c>
      <c r="AX9" s="3396"/>
      <c r="AY9" s="3396"/>
      <c r="AZ9" s="3396"/>
      <c r="BA9" s="3398"/>
    </row>
    <row r="10" spans="1:53" s="1841" customFormat="1" ht="25.5" x14ac:dyDescent="0.2">
      <c r="A10" s="1829"/>
      <c r="B10" s="1830"/>
      <c r="C10" s="1830"/>
      <c r="D10" s="1831">
        <v>2</v>
      </c>
      <c r="E10" s="1832" t="s">
        <v>151</v>
      </c>
      <c r="F10" s="1833">
        <f t="shared" si="8"/>
        <v>123389120</v>
      </c>
      <c r="G10" s="1842">
        <v>123389120</v>
      </c>
      <c r="H10" s="526"/>
      <c r="I10" s="525"/>
      <c r="J10" s="526"/>
      <c r="K10" s="1835"/>
      <c r="L10" s="1833">
        <f t="shared" si="0"/>
        <v>128054750</v>
      </c>
      <c r="M10" s="1842">
        <v>128054750</v>
      </c>
      <c r="N10" s="526"/>
      <c r="O10" s="525"/>
      <c r="P10" s="526"/>
      <c r="Q10" s="1835"/>
      <c r="R10" s="1833">
        <f t="shared" si="1"/>
        <v>128054750</v>
      </c>
      <c r="S10" s="1842">
        <v>128054750</v>
      </c>
      <c r="T10" s="526"/>
      <c r="U10" s="525"/>
      <c r="V10" s="526"/>
      <c r="W10" s="1835"/>
      <c r="X10" s="1833">
        <f t="shared" si="2"/>
        <v>128083970</v>
      </c>
      <c r="Y10" s="1842">
        <v>128083970</v>
      </c>
      <c r="Z10" s="526"/>
      <c r="AA10" s="525"/>
      <c r="AB10" s="526"/>
      <c r="AC10" s="1835"/>
      <c r="AD10" s="1833">
        <f t="shared" si="3"/>
        <v>128083970</v>
      </c>
      <c r="AE10" s="1842">
        <v>128083970</v>
      </c>
      <c r="AF10" s="526"/>
      <c r="AG10" s="525"/>
      <c r="AH10" s="526"/>
      <c r="AI10" s="1835"/>
      <c r="AJ10" s="1836">
        <f t="shared" si="4"/>
        <v>128083970</v>
      </c>
      <c r="AK10" s="1843">
        <v>128083970</v>
      </c>
      <c r="AL10" s="1839"/>
      <c r="AM10" s="1838"/>
      <c r="AN10" s="1839"/>
      <c r="AO10" s="1840"/>
      <c r="AP10" s="1836">
        <f t="shared" si="5"/>
        <v>128083970</v>
      </c>
      <c r="AQ10" s="1843">
        <v>128083970</v>
      </c>
      <c r="AR10" s="1839"/>
      <c r="AS10" s="1838"/>
      <c r="AT10" s="1839"/>
      <c r="AU10" s="3377"/>
      <c r="AV10" s="3483">
        <f t="shared" si="6"/>
        <v>100</v>
      </c>
      <c r="AW10" s="3603">
        <f t="shared" si="7"/>
        <v>100</v>
      </c>
      <c r="AX10" s="3396"/>
      <c r="AY10" s="3396"/>
      <c r="AZ10" s="3396"/>
      <c r="BA10" s="3398"/>
    </row>
    <row r="11" spans="1:53" s="1841" customFormat="1" ht="25.5" x14ac:dyDescent="0.2">
      <c r="A11" s="1829"/>
      <c r="B11" s="1830"/>
      <c r="C11" s="1830"/>
      <c r="D11" s="1831">
        <v>3</v>
      </c>
      <c r="E11" s="1832" t="s">
        <v>814</v>
      </c>
      <c r="F11" s="1833">
        <f t="shared" si="8"/>
        <v>77927600</v>
      </c>
      <c r="G11" s="1842">
        <v>77927600</v>
      </c>
      <c r="H11" s="526"/>
      <c r="I11" s="525"/>
      <c r="J11" s="526"/>
      <c r="K11" s="1835"/>
      <c r="L11" s="1833">
        <f t="shared" si="0"/>
        <v>81972822</v>
      </c>
      <c r="M11" s="1842">
        <v>81972822</v>
      </c>
      <c r="N11" s="526"/>
      <c r="O11" s="525"/>
      <c r="P11" s="526"/>
      <c r="Q11" s="1835"/>
      <c r="R11" s="1833">
        <f t="shared" si="1"/>
        <v>83161822</v>
      </c>
      <c r="S11" s="1842">
        <v>83161822</v>
      </c>
      <c r="T11" s="526"/>
      <c r="U11" s="525"/>
      <c r="V11" s="526"/>
      <c r="W11" s="1835"/>
      <c r="X11" s="1833">
        <f t="shared" si="2"/>
        <v>83239342</v>
      </c>
      <c r="Y11" s="1842">
        <v>83239342</v>
      </c>
      <c r="Z11" s="526"/>
      <c r="AA11" s="525"/>
      <c r="AB11" s="526"/>
      <c r="AC11" s="1835"/>
      <c r="AD11" s="1833">
        <f t="shared" si="3"/>
        <v>85225567</v>
      </c>
      <c r="AE11" s="1842">
        <v>85225567</v>
      </c>
      <c r="AF11" s="526"/>
      <c r="AG11" s="525"/>
      <c r="AH11" s="526"/>
      <c r="AI11" s="1835"/>
      <c r="AJ11" s="1836">
        <f t="shared" si="4"/>
        <v>92070734</v>
      </c>
      <c r="AK11" s="1843">
        <v>92070734</v>
      </c>
      <c r="AL11" s="1839"/>
      <c r="AM11" s="1838"/>
      <c r="AN11" s="1839"/>
      <c r="AO11" s="1840"/>
      <c r="AP11" s="1836">
        <f t="shared" si="5"/>
        <v>92743795</v>
      </c>
      <c r="AQ11" s="1843">
        <v>92743795</v>
      </c>
      <c r="AR11" s="1839"/>
      <c r="AS11" s="1838"/>
      <c r="AT11" s="1839"/>
      <c r="AU11" s="3377"/>
      <c r="AV11" s="3483">
        <f t="shared" si="6"/>
        <v>100.73102599573063</v>
      </c>
      <c r="AW11" s="3603">
        <f t="shared" si="7"/>
        <v>100.73102599573063</v>
      </c>
      <c r="AX11" s="3396"/>
      <c r="AY11" s="3396"/>
      <c r="AZ11" s="3396"/>
      <c r="BA11" s="3398"/>
    </row>
    <row r="12" spans="1:53" s="1841" customFormat="1" ht="25.5" x14ac:dyDescent="0.2">
      <c r="A12" s="1829"/>
      <c r="B12" s="1830"/>
      <c r="C12" s="1830"/>
      <c r="D12" s="1831"/>
      <c r="E12" s="1832" t="s">
        <v>815</v>
      </c>
      <c r="F12" s="1833">
        <f t="shared" si="8"/>
        <v>18508695</v>
      </c>
      <c r="G12" s="1842">
        <v>18508695</v>
      </c>
      <c r="H12" s="526"/>
      <c r="I12" s="525"/>
      <c r="J12" s="526"/>
      <c r="K12" s="1835"/>
      <c r="L12" s="1833">
        <f t="shared" si="0"/>
        <v>19598091</v>
      </c>
      <c r="M12" s="1842">
        <v>19598091</v>
      </c>
      <c r="N12" s="526"/>
      <c r="O12" s="525"/>
      <c r="P12" s="526"/>
      <c r="Q12" s="1835"/>
      <c r="R12" s="1833">
        <f t="shared" si="1"/>
        <v>22655466</v>
      </c>
      <c r="S12" s="1842">
        <v>22655466</v>
      </c>
      <c r="T12" s="526"/>
      <c r="U12" s="525"/>
      <c r="V12" s="526"/>
      <c r="W12" s="1835"/>
      <c r="X12" s="1833">
        <f t="shared" si="2"/>
        <v>22548726</v>
      </c>
      <c r="Y12" s="1842">
        <v>22548726</v>
      </c>
      <c r="Z12" s="526"/>
      <c r="AA12" s="525"/>
      <c r="AB12" s="526"/>
      <c r="AC12" s="1835"/>
      <c r="AD12" s="1833">
        <f t="shared" si="3"/>
        <v>22548726</v>
      </c>
      <c r="AE12" s="1842">
        <v>22548726</v>
      </c>
      <c r="AF12" s="526"/>
      <c r="AG12" s="525"/>
      <c r="AH12" s="526"/>
      <c r="AI12" s="1835"/>
      <c r="AJ12" s="1836">
        <f t="shared" si="4"/>
        <v>23135119</v>
      </c>
      <c r="AK12" s="1843">
        <v>23135119</v>
      </c>
      <c r="AL12" s="1839"/>
      <c r="AM12" s="1838"/>
      <c r="AN12" s="1839"/>
      <c r="AO12" s="1840"/>
      <c r="AP12" s="1836">
        <f t="shared" si="5"/>
        <v>23135119</v>
      </c>
      <c r="AQ12" s="1843">
        <v>23135119</v>
      </c>
      <c r="AR12" s="1839"/>
      <c r="AS12" s="1838"/>
      <c r="AT12" s="1839"/>
      <c r="AU12" s="3377"/>
      <c r="AV12" s="3483">
        <f t="shared" si="6"/>
        <v>100</v>
      </c>
      <c r="AW12" s="3603">
        <f t="shared" si="7"/>
        <v>100</v>
      </c>
      <c r="AX12" s="3396"/>
      <c r="AY12" s="3396"/>
      <c r="AZ12" s="3396"/>
      <c r="BA12" s="3398"/>
    </row>
    <row r="13" spans="1:53" s="1841" customFormat="1" ht="25.5" x14ac:dyDescent="0.2">
      <c r="A13" s="1829"/>
      <c r="B13" s="1830"/>
      <c r="C13" s="1830"/>
      <c r="D13" s="1831">
        <v>4</v>
      </c>
      <c r="E13" s="1832" t="s">
        <v>519</v>
      </c>
      <c r="F13" s="1833">
        <f t="shared" si="8"/>
        <v>16058000</v>
      </c>
      <c r="G13" s="1842">
        <v>16058000</v>
      </c>
      <c r="H13" s="526"/>
      <c r="I13" s="525"/>
      <c r="J13" s="526"/>
      <c r="K13" s="1835"/>
      <c r="L13" s="1833">
        <f t="shared" ref="L13:L20" si="9">SUM(M13:Q13)</f>
        <v>16324400</v>
      </c>
      <c r="M13" s="1842">
        <v>16324400</v>
      </c>
      <c r="N13" s="526"/>
      <c r="O13" s="525"/>
      <c r="P13" s="526"/>
      <c r="Q13" s="1835"/>
      <c r="R13" s="1833">
        <f t="shared" ref="R13:R20" si="10">SUM(S13:W13)</f>
        <v>16324400</v>
      </c>
      <c r="S13" s="1842">
        <v>16324400</v>
      </c>
      <c r="T13" s="526"/>
      <c r="U13" s="525"/>
      <c r="V13" s="526"/>
      <c r="W13" s="1835"/>
      <c r="X13" s="1833">
        <f t="shared" ref="X13:X20" si="11">SUM(Y13:AC13)</f>
        <v>16324400</v>
      </c>
      <c r="Y13" s="1842">
        <v>16324400</v>
      </c>
      <c r="Z13" s="526"/>
      <c r="AA13" s="525"/>
      <c r="AB13" s="526"/>
      <c r="AC13" s="1835"/>
      <c r="AD13" s="1833">
        <f t="shared" ref="AD13:AD20" si="12">SUM(AE13:AI13)</f>
        <v>16324400</v>
      </c>
      <c r="AE13" s="1842">
        <v>16324400</v>
      </c>
      <c r="AF13" s="526"/>
      <c r="AG13" s="525"/>
      <c r="AH13" s="526"/>
      <c r="AI13" s="1835"/>
      <c r="AJ13" s="1836">
        <f t="shared" ref="AJ13:AJ20" si="13">SUM(AK13:AO13)</f>
        <v>16997461</v>
      </c>
      <c r="AK13" s="1843">
        <v>16997461</v>
      </c>
      <c r="AL13" s="1839"/>
      <c r="AM13" s="1838"/>
      <c r="AN13" s="1839"/>
      <c r="AO13" s="1840"/>
      <c r="AP13" s="1836">
        <f t="shared" ref="AP13:AP20" si="14">SUM(AQ13:AU13)</f>
        <v>16324400</v>
      </c>
      <c r="AQ13" s="1843">
        <v>16324400</v>
      </c>
      <c r="AR13" s="1839"/>
      <c r="AS13" s="1838"/>
      <c r="AT13" s="1839"/>
      <c r="AU13" s="3377"/>
      <c r="AV13" s="3483">
        <f t="shared" si="6"/>
        <v>96.040226243201857</v>
      </c>
      <c r="AW13" s="3603">
        <f t="shared" si="7"/>
        <v>96.040226243201857</v>
      </c>
      <c r="AX13" s="3396"/>
      <c r="AY13" s="3396"/>
      <c r="AZ13" s="3396"/>
      <c r="BA13" s="3398"/>
    </row>
    <row r="14" spans="1:53" s="1841" customFormat="1" ht="25.5" x14ac:dyDescent="0.2">
      <c r="A14" s="1829"/>
      <c r="B14" s="1830"/>
      <c r="C14" s="1830"/>
      <c r="D14" s="1831">
        <v>5</v>
      </c>
      <c r="E14" s="1832" t="s">
        <v>816</v>
      </c>
      <c r="F14" s="1833">
        <f t="shared" si="8"/>
        <v>0</v>
      </c>
      <c r="G14" s="1842"/>
      <c r="H14" s="526"/>
      <c r="I14" s="525"/>
      <c r="J14" s="526"/>
      <c r="K14" s="1835"/>
      <c r="L14" s="1833">
        <f t="shared" si="9"/>
        <v>0</v>
      </c>
      <c r="M14" s="1842"/>
      <c r="N14" s="526"/>
      <c r="O14" s="525"/>
      <c r="P14" s="526"/>
      <c r="Q14" s="1835"/>
      <c r="R14" s="1833">
        <f t="shared" si="10"/>
        <v>54496223</v>
      </c>
      <c r="S14" s="1842">
        <v>54496223</v>
      </c>
      <c r="T14" s="526"/>
      <c r="U14" s="525"/>
      <c r="V14" s="526"/>
      <c r="W14" s="1835"/>
      <c r="X14" s="1833">
        <f t="shared" si="11"/>
        <v>108992445</v>
      </c>
      <c r="Y14" s="1842">
        <v>108992445</v>
      </c>
      <c r="Z14" s="526"/>
      <c r="AA14" s="525"/>
      <c r="AB14" s="526"/>
      <c r="AC14" s="1835"/>
      <c r="AD14" s="1833">
        <f t="shared" si="12"/>
        <v>108992445</v>
      </c>
      <c r="AE14" s="1842">
        <v>108992445</v>
      </c>
      <c r="AF14" s="526"/>
      <c r="AG14" s="525"/>
      <c r="AH14" s="526"/>
      <c r="AI14" s="1835"/>
      <c r="AJ14" s="1836">
        <f t="shared" si="13"/>
        <v>108992445</v>
      </c>
      <c r="AK14" s="1843">
        <v>108992445</v>
      </c>
      <c r="AL14" s="1839"/>
      <c r="AM14" s="1838"/>
      <c r="AN14" s="1839"/>
      <c r="AO14" s="1840"/>
      <c r="AP14" s="1836">
        <f t="shared" si="14"/>
        <v>108992445</v>
      </c>
      <c r="AQ14" s="1843">
        <v>108992445</v>
      </c>
      <c r="AR14" s="1839"/>
      <c r="AS14" s="1838"/>
      <c r="AT14" s="1839"/>
      <c r="AU14" s="3377"/>
      <c r="AV14" s="3483">
        <f t="shared" si="6"/>
        <v>100</v>
      </c>
      <c r="AW14" s="3603">
        <f t="shared" si="7"/>
        <v>100</v>
      </c>
      <c r="AX14" s="3396"/>
      <c r="AY14" s="3396"/>
      <c r="AZ14" s="3396"/>
      <c r="BA14" s="3398"/>
    </row>
    <row r="15" spans="1:53" s="1841" customFormat="1" x14ac:dyDescent="0.2">
      <c r="A15" s="1829"/>
      <c r="B15" s="1830"/>
      <c r="C15" s="1830"/>
      <c r="D15" s="1831">
        <v>6</v>
      </c>
      <c r="E15" s="1832" t="s">
        <v>817</v>
      </c>
      <c r="F15" s="1833">
        <f t="shared" si="8"/>
        <v>-55421177</v>
      </c>
      <c r="G15" s="1842">
        <v>-55421177</v>
      </c>
      <c r="H15" s="526"/>
      <c r="I15" s="525"/>
      <c r="J15" s="526"/>
      <c r="K15" s="1835"/>
      <c r="L15" s="1833">
        <f t="shared" si="9"/>
        <v>0</v>
      </c>
      <c r="M15" s="1842"/>
      <c r="N15" s="526"/>
      <c r="O15" s="525"/>
      <c r="P15" s="526"/>
      <c r="Q15" s="1835"/>
      <c r="R15" s="1833">
        <f t="shared" si="10"/>
        <v>1395934</v>
      </c>
      <c r="S15" s="1842">
        <v>1395934</v>
      </c>
      <c r="T15" s="526"/>
      <c r="U15" s="525"/>
      <c r="V15" s="526"/>
      <c r="W15" s="1835"/>
      <c r="X15" s="1833">
        <f t="shared" si="11"/>
        <v>1395934</v>
      </c>
      <c r="Y15" s="1842">
        <v>1395934</v>
      </c>
      <c r="Z15" s="526"/>
      <c r="AA15" s="525"/>
      <c r="AB15" s="526"/>
      <c r="AC15" s="1835"/>
      <c r="AD15" s="1833">
        <f t="shared" si="12"/>
        <v>1395934</v>
      </c>
      <c r="AE15" s="1842">
        <v>1395934</v>
      </c>
      <c r="AF15" s="526"/>
      <c r="AG15" s="525"/>
      <c r="AH15" s="526"/>
      <c r="AI15" s="1835"/>
      <c r="AJ15" s="1836">
        <f t="shared" si="13"/>
        <v>1395934</v>
      </c>
      <c r="AK15" s="1843">
        <v>1395934</v>
      </c>
      <c r="AL15" s="1839"/>
      <c r="AM15" s="1838"/>
      <c r="AN15" s="1839"/>
      <c r="AO15" s="1840"/>
      <c r="AP15" s="1836">
        <f t="shared" si="14"/>
        <v>1395934</v>
      </c>
      <c r="AQ15" s="1843">
        <v>1395934</v>
      </c>
      <c r="AR15" s="1839"/>
      <c r="AS15" s="1838"/>
      <c r="AT15" s="1839"/>
      <c r="AU15" s="3377"/>
      <c r="AV15" s="3483">
        <f>SUM(AP15/AJ15)*100</f>
        <v>100</v>
      </c>
      <c r="AW15" s="3603">
        <f>SUM(AQ15/AK15)*100</f>
        <v>100</v>
      </c>
      <c r="AX15" s="3396"/>
      <c r="AY15" s="3396"/>
      <c r="AZ15" s="3396"/>
      <c r="BA15" s="3398"/>
    </row>
    <row r="16" spans="1:53" s="1828" customFormat="1" x14ac:dyDescent="0.2">
      <c r="A16" s="1829"/>
      <c r="B16" s="1830"/>
      <c r="C16" s="1830">
        <v>2</v>
      </c>
      <c r="D16" s="1831"/>
      <c r="E16" s="1832" t="s">
        <v>181</v>
      </c>
      <c r="F16" s="1833">
        <f t="shared" si="8"/>
        <v>0</v>
      </c>
      <c r="G16" s="1842"/>
      <c r="H16" s="526"/>
      <c r="I16" s="525"/>
      <c r="J16" s="526"/>
      <c r="K16" s="1835"/>
      <c r="L16" s="1833">
        <f t="shared" si="9"/>
        <v>0</v>
      </c>
      <c r="M16" s="1842"/>
      <c r="N16" s="526"/>
      <c r="O16" s="525"/>
      <c r="P16" s="526"/>
      <c r="Q16" s="1835"/>
      <c r="R16" s="1833">
        <f t="shared" si="10"/>
        <v>0</v>
      </c>
      <c r="S16" s="1842"/>
      <c r="T16" s="526"/>
      <c r="U16" s="525"/>
      <c r="V16" s="526"/>
      <c r="W16" s="1835"/>
      <c r="X16" s="1833">
        <f t="shared" si="11"/>
        <v>0</v>
      </c>
      <c r="Y16" s="1842"/>
      <c r="Z16" s="526"/>
      <c r="AA16" s="525"/>
      <c r="AB16" s="526"/>
      <c r="AC16" s="1835"/>
      <c r="AD16" s="1833">
        <f t="shared" si="12"/>
        <v>0</v>
      </c>
      <c r="AE16" s="1842"/>
      <c r="AF16" s="526"/>
      <c r="AG16" s="525"/>
      <c r="AH16" s="526"/>
      <c r="AI16" s="1835"/>
      <c r="AJ16" s="1836">
        <f t="shared" si="13"/>
        <v>0</v>
      </c>
      <c r="AK16" s="1843"/>
      <c r="AL16" s="1839"/>
      <c r="AM16" s="1838"/>
      <c r="AN16" s="1839"/>
      <c r="AO16" s="1840"/>
      <c r="AP16" s="1836">
        <f t="shared" si="14"/>
        <v>0</v>
      </c>
      <c r="AQ16" s="1843"/>
      <c r="AR16" s="1839"/>
      <c r="AS16" s="1838"/>
      <c r="AT16" s="1839"/>
      <c r="AU16" s="3377"/>
      <c r="AV16" s="3483"/>
      <c r="AW16" s="3403"/>
      <c r="AX16" s="3396"/>
      <c r="AY16" s="3396"/>
      <c r="AZ16" s="3396"/>
      <c r="BA16" s="3398"/>
    </row>
    <row r="17" spans="1:53" s="1828" customFormat="1" ht="25.5" x14ac:dyDescent="0.2">
      <c r="A17" s="1829"/>
      <c r="B17" s="1830"/>
      <c r="C17" s="1830">
        <v>3</v>
      </c>
      <c r="D17" s="1831"/>
      <c r="E17" s="1832" t="s">
        <v>115</v>
      </c>
      <c r="F17" s="1833">
        <f t="shared" si="8"/>
        <v>0</v>
      </c>
      <c r="G17" s="1842"/>
      <c r="H17" s="526"/>
      <c r="I17" s="525"/>
      <c r="J17" s="526"/>
      <c r="K17" s="1835"/>
      <c r="L17" s="1833">
        <f t="shared" si="9"/>
        <v>0</v>
      </c>
      <c r="M17" s="1842"/>
      <c r="N17" s="526"/>
      <c r="O17" s="525"/>
      <c r="P17" s="526"/>
      <c r="Q17" s="1835"/>
      <c r="R17" s="1833">
        <f t="shared" si="10"/>
        <v>0</v>
      </c>
      <c r="S17" s="1842"/>
      <c r="T17" s="526"/>
      <c r="U17" s="525"/>
      <c r="V17" s="526"/>
      <c r="W17" s="1835"/>
      <c r="X17" s="1833">
        <f t="shared" si="11"/>
        <v>0</v>
      </c>
      <c r="Y17" s="1842"/>
      <c r="Z17" s="526"/>
      <c r="AA17" s="525"/>
      <c r="AB17" s="526"/>
      <c r="AC17" s="1835"/>
      <c r="AD17" s="1833">
        <f t="shared" si="12"/>
        <v>0</v>
      </c>
      <c r="AE17" s="1842"/>
      <c r="AF17" s="526"/>
      <c r="AG17" s="525"/>
      <c r="AH17" s="526"/>
      <c r="AI17" s="1835"/>
      <c r="AJ17" s="1836">
        <f t="shared" si="13"/>
        <v>0</v>
      </c>
      <c r="AK17" s="1843"/>
      <c r="AL17" s="1839"/>
      <c r="AM17" s="1838"/>
      <c r="AN17" s="1839"/>
      <c r="AO17" s="1840"/>
      <c r="AP17" s="1836">
        <f t="shared" si="14"/>
        <v>0</v>
      </c>
      <c r="AQ17" s="1843"/>
      <c r="AR17" s="1839"/>
      <c r="AS17" s="1838"/>
      <c r="AT17" s="1839"/>
      <c r="AU17" s="3377"/>
      <c r="AV17" s="3483"/>
      <c r="AW17" s="3403"/>
      <c r="AX17" s="3396"/>
      <c r="AY17" s="3396"/>
      <c r="AZ17" s="3396"/>
      <c r="BA17" s="3398"/>
    </row>
    <row r="18" spans="1:53" s="1828" customFormat="1" ht="25.5" x14ac:dyDescent="0.2">
      <c r="A18" s="1829"/>
      <c r="B18" s="1830"/>
      <c r="C18" s="1830">
        <v>4</v>
      </c>
      <c r="D18" s="1831"/>
      <c r="E18" s="1832" t="s">
        <v>116</v>
      </c>
      <c r="F18" s="1833">
        <f t="shared" si="8"/>
        <v>0</v>
      </c>
      <c r="G18" s="1842"/>
      <c r="H18" s="526"/>
      <c r="I18" s="525"/>
      <c r="J18" s="526"/>
      <c r="K18" s="1835"/>
      <c r="L18" s="1833">
        <f t="shared" si="9"/>
        <v>0</v>
      </c>
      <c r="M18" s="1842"/>
      <c r="N18" s="526"/>
      <c r="O18" s="525"/>
      <c r="P18" s="526"/>
      <c r="Q18" s="1835"/>
      <c r="R18" s="1833">
        <f t="shared" si="10"/>
        <v>0</v>
      </c>
      <c r="S18" s="1842"/>
      <c r="T18" s="526"/>
      <c r="U18" s="525"/>
      <c r="V18" s="526"/>
      <c r="W18" s="1835"/>
      <c r="X18" s="1833">
        <f t="shared" si="11"/>
        <v>0</v>
      </c>
      <c r="Y18" s="1842"/>
      <c r="Z18" s="526"/>
      <c r="AA18" s="525"/>
      <c r="AB18" s="526"/>
      <c r="AC18" s="1835"/>
      <c r="AD18" s="1833">
        <f t="shared" si="12"/>
        <v>0</v>
      </c>
      <c r="AE18" s="1842"/>
      <c r="AF18" s="526"/>
      <c r="AG18" s="525"/>
      <c r="AH18" s="526"/>
      <c r="AI18" s="1835"/>
      <c r="AJ18" s="1836">
        <f t="shared" si="13"/>
        <v>0</v>
      </c>
      <c r="AK18" s="1843"/>
      <c r="AL18" s="1839"/>
      <c r="AM18" s="1838"/>
      <c r="AN18" s="1839"/>
      <c r="AO18" s="1840"/>
      <c r="AP18" s="1836">
        <f t="shared" si="14"/>
        <v>0</v>
      </c>
      <c r="AQ18" s="1843"/>
      <c r="AR18" s="1839"/>
      <c r="AS18" s="1838"/>
      <c r="AT18" s="1839"/>
      <c r="AU18" s="3377"/>
      <c r="AV18" s="3483"/>
      <c r="AW18" s="3403"/>
      <c r="AX18" s="3396"/>
      <c r="AY18" s="3396"/>
      <c r="AZ18" s="3396"/>
      <c r="BA18" s="3398"/>
    </row>
    <row r="19" spans="1:53" s="1828" customFormat="1" ht="25.5" x14ac:dyDescent="0.2">
      <c r="A19" s="1844"/>
      <c r="B19" s="1845"/>
      <c r="C19" s="1830">
        <v>5</v>
      </c>
      <c r="D19" s="1846"/>
      <c r="E19" s="1817" t="s">
        <v>117</v>
      </c>
      <c r="F19" s="1833">
        <f t="shared" si="8"/>
        <v>0</v>
      </c>
      <c r="G19" s="1842"/>
      <c r="H19" s="526"/>
      <c r="I19" s="525"/>
      <c r="J19" s="526"/>
      <c r="K19" s="1835"/>
      <c r="L19" s="1833">
        <f t="shared" si="9"/>
        <v>0</v>
      </c>
      <c r="M19" s="1842"/>
      <c r="N19" s="526"/>
      <c r="O19" s="525"/>
      <c r="P19" s="526"/>
      <c r="Q19" s="1835"/>
      <c r="R19" s="1833">
        <f t="shared" si="10"/>
        <v>0</v>
      </c>
      <c r="S19" s="1842"/>
      <c r="T19" s="526"/>
      <c r="U19" s="525"/>
      <c r="V19" s="526"/>
      <c r="W19" s="1835"/>
      <c r="X19" s="1833">
        <f t="shared" si="11"/>
        <v>0</v>
      </c>
      <c r="Y19" s="1842"/>
      <c r="Z19" s="526"/>
      <c r="AA19" s="525"/>
      <c r="AB19" s="526"/>
      <c r="AC19" s="1835"/>
      <c r="AD19" s="1833">
        <f t="shared" si="12"/>
        <v>0</v>
      </c>
      <c r="AE19" s="1842"/>
      <c r="AF19" s="526"/>
      <c r="AG19" s="525"/>
      <c r="AH19" s="526"/>
      <c r="AI19" s="1835"/>
      <c r="AJ19" s="1836">
        <f t="shared" si="13"/>
        <v>0</v>
      </c>
      <c r="AK19" s="1843"/>
      <c r="AL19" s="1839"/>
      <c r="AM19" s="1838"/>
      <c r="AN19" s="1839"/>
      <c r="AO19" s="1840"/>
      <c r="AP19" s="1836">
        <f t="shared" si="14"/>
        <v>0</v>
      </c>
      <c r="AQ19" s="1843"/>
      <c r="AR19" s="1839"/>
      <c r="AS19" s="1838"/>
      <c r="AT19" s="1839"/>
      <c r="AU19" s="3377"/>
      <c r="AV19" s="3483"/>
      <c r="AW19" s="3403"/>
      <c r="AX19" s="3396"/>
      <c r="AY19" s="3396"/>
      <c r="AZ19" s="3396"/>
      <c r="BA19" s="3398"/>
    </row>
    <row r="20" spans="1:53" s="1828" customFormat="1" ht="26.25" thickBot="1" x14ac:dyDescent="0.25">
      <c r="A20" s="1847"/>
      <c r="B20" s="1848"/>
      <c r="C20" s="1849">
        <v>6</v>
      </c>
      <c r="D20" s="1850"/>
      <c r="E20" s="1851" t="s">
        <v>103</v>
      </c>
      <c r="F20" s="1833">
        <f t="shared" si="8"/>
        <v>119896496</v>
      </c>
      <c r="G20" s="1852">
        <v>105185967</v>
      </c>
      <c r="H20" s="1853"/>
      <c r="I20" s="1854">
        <v>14710529</v>
      </c>
      <c r="J20" s="1853"/>
      <c r="K20" s="1855"/>
      <c r="L20" s="1833">
        <f t="shared" si="9"/>
        <v>119896496</v>
      </c>
      <c r="M20" s="1852">
        <v>105185967</v>
      </c>
      <c r="N20" s="1853"/>
      <c r="O20" s="1854">
        <v>14710529</v>
      </c>
      <c r="P20" s="1853"/>
      <c r="Q20" s="1855"/>
      <c r="R20" s="1833">
        <f t="shared" si="10"/>
        <v>142108745</v>
      </c>
      <c r="S20" s="1852">
        <v>123186864</v>
      </c>
      <c r="T20" s="1853"/>
      <c r="U20" s="1854">
        <v>15894131</v>
      </c>
      <c r="V20" s="1853">
        <v>3027750</v>
      </c>
      <c r="W20" s="1855"/>
      <c r="X20" s="1833">
        <f t="shared" si="11"/>
        <v>148361113</v>
      </c>
      <c r="Y20" s="1852">
        <v>124139232</v>
      </c>
      <c r="Z20" s="1853"/>
      <c r="AA20" s="1854">
        <v>15894131</v>
      </c>
      <c r="AB20" s="1853">
        <v>8327750</v>
      </c>
      <c r="AC20" s="1855"/>
      <c r="AD20" s="1833">
        <f t="shared" si="12"/>
        <v>148361113</v>
      </c>
      <c r="AE20" s="1852">
        <v>124139232</v>
      </c>
      <c r="AF20" s="1853"/>
      <c r="AG20" s="1854">
        <v>15894131</v>
      </c>
      <c r="AH20" s="1853">
        <v>8327750</v>
      </c>
      <c r="AI20" s="1855"/>
      <c r="AJ20" s="1836">
        <f t="shared" si="13"/>
        <v>98788891</v>
      </c>
      <c r="AK20" s="1856">
        <v>88085598</v>
      </c>
      <c r="AL20" s="1857"/>
      <c r="AM20" s="1858">
        <v>1705436</v>
      </c>
      <c r="AN20" s="1857">
        <v>8997857</v>
      </c>
      <c r="AO20" s="1859"/>
      <c r="AP20" s="1836">
        <f t="shared" si="14"/>
        <v>99488891</v>
      </c>
      <c r="AQ20" s="1856">
        <v>88085598</v>
      </c>
      <c r="AR20" s="1857"/>
      <c r="AS20" s="1858">
        <v>2405436</v>
      </c>
      <c r="AT20" s="1857">
        <v>8997857</v>
      </c>
      <c r="AU20" s="3378"/>
      <c r="AV20" s="3484">
        <f>SUM(AP20/AJ20)*100</f>
        <v>100.70858169670109</v>
      </c>
      <c r="AW20" s="3604">
        <f>SUM(AQ20/AK20)*100</f>
        <v>100</v>
      </c>
      <c r="AX20" s="3605">
        <v>0</v>
      </c>
      <c r="AY20" s="3605">
        <f>SUM(AS20/AM20)*100</f>
        <v>141.0452224533785</v>
      </c>
      <c r="AZ20" s="3399">
        <f t="shared" ref="AZ20" si="15">SUM(AT20/AN20)*100</f>
        <v>100</v>
      </c>
      <c r="BA20" s="3401"/>
    </row>
    <row r="21" spans="1:53" s="23" customFormat="1" ht="26.25" thickBot="1" x14ac:dyDescent="0.25">
      <c r="A21" s="1860" t="s">
        <v>216</v>
      </c>
      <c r="B21" s="1861">
        <v>2</v>
      </c>
      <c r="C21" s="1862"/>
      <c r="D21" s="1863"/>
      <c r="E21" s="1864" t="s">
        <v>123</v>
      </c>
      <c r="F21" s="1865">
        <f>SUM(G21:K21)</f>
        <v>133840000</v>
      </c>
      <c r="G21" s="1805">
        <f>SUM(G22+G23+G24+G25+G26)</f>
        <v>133840000</v>
      </c>
      <c r="H21" s="1806">
        <f>SUM(H22+H23+H24+H25+H26)</f>
        <v>0</v>
      </c>
      <c r="I21" s="1807">
        <f>SUM(I22+I23+I24+I25+I26)</f>
        <v>0</v>
      </c>
      <c r="J21" s="1806">
        <f>SUM(J22+J23+J24+J25+J26)</f>
        <v>0</v>
      </c>
      <c r="K21" s="1808">
        <f>SUM(K22+K23+K24+K25+K26)</f>
        <v>0</v>
      </c>
      <c r="L21" s="1865">
        <f>SUM(M21:Q21)</f>
        <v>218840000</v>
      </c>
      <c r="M21" s="1805">
        <f>SUM(M22+M23+M24+M25+M26)</f>
        <v>218840000</v>
      </c>
      <c r="N21" s="1806">
        <f>SUM(N22+N23+N24+N25+N26)</f>
        <v>0</v>
      </c>
      <c r="O21" s="1807">
        <f>SUM(O22+O23+O24+O25+O26)</f>
        <v>0</v>
      </c>
      <c r="P21" s="1806">
        <f>SUM(P22+P23+P24+P25+P26)</f>
        <v>0</v>
      </c>
      <c r="Q21" s="1808">
        <f>SUM(Q22+Q23+Q24+Q25+Q26)</f>
        <v>0</v>
      </c>
      <c r="R21" s="1865">
        <f>SUM(S21:W21)</f>
        <v>226313806</v>
      </c>
      <c r="S21" s="1805">
        <f>SUM(S22+S23+S24+S25+S26)</f>
        <v>226313806</v>
      </c>
      <c r="T21" s="1806">
        <f>SUM(T22+T23+T24+T25+T26)</f>
        <v>0</v>
      </c>
      <c r="U21" s="1807">
        <f>SUM(U22+U23+U24+U25+U26)</f>
        <v>0</v>
      </c>
      <c r="V21" s="1806">
        <f>SUM(V22+V23+V24+V25+V26)</f>
        <v>0</v>
      </c>
      <c r="W21" s="1808">
        <f>SUM(W22+W23+W24+W25+W26)</f>
        <v>0</v>
      </c>
      <c r="X21" s="1865">
        <f>SUM(Y21:AC21)</f>
        <v>426053806</v>
      </c>
      <c r="Y21" s="1805">
        <f>SUM(Y22+Y23+Y24+Y25+Y26)</f>
        <v>414053806</v>
      </c>
      <c r="Z21" s="1806">
        <f>SUM(Z22+Z23+Z24+Z25+Z26)</f>
        <v>0</v>
      </c>
      <c r="AA21" s="1807">
        <f>SUM(AA22+AA23+AA24+AA25+AA26)</f>
        <v>0</v>
      </c>
      <c r="AB21" s="1806">
        <f>SUM(AB22+AB23+AB24+AB25+AB26)</f>
        <v>12000000</v>
      </c>
      <c r="AC21" s="1808">
        <f>SUM(AC22+AC23+AC24+AC25+AC26)</f>
        <v>0</v>
      </c>
      <c r="AD21" s="1865">
        <f>SUM(AE21:AI21)</f>
        <v>446309351</v>
      </c>
      <c r="AE21" s="1805">
        <f>SUM(AE22+AE23+AE24+AE25+AE26)</f>
        <v>433742653</v>
      </c>
      <c r="AF21" s="1806">
        <f>SUM(AF22+AF23+AF24+AF25+AF26)</f>
        <v>0</v>
      </c>
      <c r="AG21" s="1807">
        <f>SUM(AG22+AG23+AG24+AG25+AG26)</f>
        <v>566698</v>
      </c>
      <c r="AH21" s="1806">
        <f>SUM(AH22+AH23+AH24+AH25+AH26)</f>
        <v>12000000</v>
      </c>
      <c r="AI21" s="1808">
        <f>SUM(AI22+AI23+AI24+AI25+AI26)</f>
        <v>0</v>
      </c>
      <c r="AJ21" s="1866">
        <f>SUM(AK21:AO21)</f>
        <v>446954623</v>
      </c>
      <c r="AK21" s="1810">
        <f>SUM(AK22+AK23+AK24+AK25+AK26)</f>
        <v>434954623</v>
      </c>
      <c r="AL21" s="1811">
        <f>SUM(AL22+AL23+AL24+AL25+AL26)</f>
        <v>0</v>
      </c>
      <c r="AM21" s="1812">
        <f>SUM(AM22+AM23+AM24+AM25+AM26)</f>
        <v>0</v>
      </c>
      <c r="AN21" s="1811">
        <f>SUM(AN22+AN23+AN24+AN25+AN26)</f>
        <v>12000000</v>
      </c>
      <c r="AO21" s="1813">
        <f>SUM(AO22+AO23+AO24+AO25+AO26)</f>
        <v>0</v>
      </c>
      <c r="AP21" s="1866">
        <f>SUM(AQ21:AU21)</f>
        <v>446954623</v>
      </c>
      <c r="AQ21" s="1810">
        <f>SUM(AQ22+AQ23+AQ24+AQ25+AQ26)</f>
        <v>434954623</v>
      </c>
      <c r="AR21" s="1811">
        <f>SUM(AR22+AR23+AR24+AR25+AR26)</f>
        <v>0</v>
      </c>
      <c r="AS21" s="1812">
        <f>SUM(AS22+AS23+AS24+AS25+AS26)</f>
        <v>0</v>
      </c>
      <c r="AT21" s="1811">
        <f>SUM(AT22+AT23+AT24+AT25+AT26)</f>
        <v>12000000</v>
      </c>
      <c r="AU21" s="1813">
        <f>SUM(AU22+AU23+AU24+AU25+AU26)</f>
        <v>0</v>
      </c>
      <c r="AV21" s="3379">
        <f>SUM(AP21/AJ21)*100</f>
        <v>100</v>
      </c>
      <c r="AW21" s="3384">
        <f>SUM(AQ21/AK21)*100</f>
        <v>100</v>
      </c>
      <c r="AX21" s="3368">
        <v>0</v>
      </c>
      <c r="AY21" s="3368">
        <v>0</v>
      </c>
      <c r="AZ21" s="3368">
        <f>SUM(AT21/AN21)*100</f>
        <v>100</v>
      </c>
      <c r="BA21" s="3368">
        <v>0</v>
      </c>
    </row>
    <row r="22" spans="1:53" s="1828" customFormat="1" x14ac:dyDescent="0.2">
      <c r="A22" s="1867"/>
      <c r="B22" s="1868"/>
      <c r="C22" s="1869" t="s">
        <v>217</v>
      </c>
      <c r="D22" s="1870"/>
      <c r="E22" s="1871" t="s">
        <v>112</v>
      </c>
      <c r="F22" s="1818"/>
      <c r="G22" s="1819"/>
      <c r="H22" s="1820"/>
      <c r="I22" s="1821"/>
      <c r="J22" s="1820"/>
      <c r="K22" s="1822"/>
      <c r="L22" s="1818"/>
      <c r="M22" s="1819"/>
      <c r="N22" s="1820"/>
      <c r="O22" s="1821"/>
      <c r="P22" s="1820"/>
      <c r="Q22" s="1822"/>
      <c r="R22" s="1818"/>
      <c r="S22" s="1819"/>
      <c r="T22" s="1820"/>
      <c r="U22" s="1821"/>
      <c r="V22" s="1820"/>
      <c r="W22" s="1822"/>
      <c r="X22" s="1818"/>
      <c r="Y22" s="1819"/>
      <c r="Z22" s="1820"/>
      <c r="AA22" s="1821"/>
      <c r="AB22" s="1820"/>
      <c r="AC22" s="1822"/>
      <c r="AD22" s="1818"/>
      <c r="AE22" s="1819"/>
      <c r="AF22" s="1820"/>
      <c r="AG22" s="1821"/>
      <c r="AH22" s="1820"/>
      <c r="AI22" s="1822"/>
      <c r="AJ22" s="1823"/>
      <c r="AK22" s="1824"/>
      <c r="AL22" s="1825"/>
      <c r="AM22" s="1826"/>
      <c r="AN22" s="1825"/>
      <c r="AO22" s="1827"/>
      <c r="AP22" s="1823"/>
      <c r="AQ22" s="1824"/>
      <c r="AR22" s="1825"/>
      <c r="AS22" s="1826"/>
      <c r="AT22" s="1825"/>
      <c r="AU22" s="2094"/>
      <c r="AV22" s="3361"/>
      <c r="AW22" s="3606"/>
      <c r="AX22" s="3373"/>
      <c r="AY22" s="3373"/>
      <c r="AZ22" s="3373"/>
      <c r="BA22" s="3363"/>
    </row>
    <row r="23" spans="1:53" s="1828" customFormat="1" ht="38.25" x14ac:dyDescent="0.2">
      <c r="A23" s="1872"/>
      <c r="B23" s="1845"/>
      <c r="C23" s="1873" t="s">
        <v>218</v>
      </c>
      <c r="D23" s="1874"/>
      <c r="E23" s="1832" t="s">
        <v>111</v>
      </c>
      <c r="F23" s="1833"/>
      <c r="G23" s="1842"/>
      <c r="H23" s="526"/>
      <c r="I23" s="525"/>
      <c r="J23" s="526"/>
      <c r="K23" s="1835"/>
      <c r="L23" s="1833"/>
      <c r="M23" s="1842"/>
      <c r="N23" s="526"/>
      <c r="O23" s="525"/>
      <c r="P23" s="526"/>
      <c r="Q23" s="1835"/>
      <c r="R23" s="1833"/>
      <c r="S23" s="1842"/>
      <c r="T23" s="526"/>
      <c r="U23" s="525"/>
      <c r="V23" s="526"/>
      <c r="W23" s="1835"/>
      <c r="X23" s="1833"/>
      <c r="Y23" s="1842"/>
      <c r="Z23" s="526"/>
      <c r="AA23" s="525"/>
      <c r="AB23" s="526"/>
      <c r="AC23" s="1835"/>
      <c r="AD23" s="1833"/>
      <c r="AE23" s="1842"/>
      <c r="AF23" s="526"/>
      <c r="AG23" s="525"/>
      <c r="AH23" s="526"/>
      <c r="AI23" s="1835"/>
      <c r="AJ23" s="1836"/>
      <c r="AK23" s="1843"/>
      <c r="AL23" s="1839"/>
      <c r="AM23" s="1838"/>
      <c r="AN23" s="1839"/>
      <c r="AO23" s="1840"/>
      <c r="AP23" s="1836"/>
      <c r="AQ23" s="1843"/>
      <c r="AR23" s="1839"/>
      <c r="AS23" s="1838"/>
      <c r="AT23" s="1839"/>
      <c r="AU23" s="3377"/>
      <c r="AV23" s="3404"/>
      <c r="AW23" s="3607"/>
      <c r="AX23" s="3376"/>
      <c r="AY23" s="3376"/>
      <c r="AZ23" s="3376"/>
      <c r="BA23" s="3380"/>
    </row>
    <row r="24" spans="1:53" s="1828" customFormat="1" ht="25.5" x14ac:dyDescent="0.2">
      <c r="A24" s="1872"/>
      <c r="B24" s="1845"/>
      <c r="C24" s="1873" t="s">
        <v>219</v>
      </c>
      <c r="D24" s="1874"/>
      <c r="E24" s="1832" t="s">
        <v>113</v>
      </c>
      <c r="F24" s="1833"/>
      <c r="G24" s="1842"/>
      <c r="H24" s="526"/>
      <c r="I24" s="525"/>
      <c r="J24" s="526"/>
      <c r="K24" s="1835"/>
      <c r="L24" s="1833"/>
      <c r="M24" s="1842"/>
      <c r="N24" s="526"/>
      <c r="O24" s="525"/>
      <c r="P24" s="526"/>
      <c r="Q24" s="1835"/>
      <c r="R24" s="1833"/>
      <c r="S24" s="1842"/>
      <c r="T24" s="526"/>
      <c r="U24" s="525"/>
      <c r="V24" s="526"/>
      <c r="W24" s="1835"/>
      <c r="X24" s="1833"/>
      <c r="Y24" s="1842"/>
      <c r="Z24" s="526"/>
      <c r="AA24" s="525"/>
      <c r="AB24" s="526"/>
      <c r="AC24" s="1835"/>
      <c r="AD24" s="1833"/>
      <c r="AE24" s="1842"/>
      <c r="AF24" s="526"/>
      <c r="AG24" s="525"/>
      <c r="AH24" s="526"/>
      <c r="AI24" s="1835"/>
      <c r="AJ24" s="1836"/>
      <c r="AK24" s="1843"/>
      <c r="AL24" s="1839"/>
      <c r="AM24" s="1838"/>
      <c r="AN24" s="1839"/>
      <c r="AO24" s="1840"/>
      <c r="AP24" s="1836"/>
      <c r="AQ24" s="1843"/>
      <c r="AR24" s="1839"/>
      <c r="AS24" s="1838"/>
      <c r="AT24" s="1839"/>
      <c r="AU24" s="3377"/>
      <c r="AV24" s="3404"/>
      <c r="AW24" s="3607"/>
      <c r="AX24" s="3376"/>
      <c r="AY24" s="3376"/>
      <c r="AZ24" s="3376"/>
      <c r="BA24" s="3380"/>
    </row>
    <row r="25" spans="1:53" s="1828" customFormat="1" ht="25.5" x14ac:dyDescent="0.2">
      <c r="A25" s="1872"/>
      <c r="B25" s="1845"/>
      <c r="C25" s="1873" t="s">
        <v>220</v>
      </c>
      <c r="D25" s="1874"/>
      <c r="E25" s="1832" t="s">
        <v>114</v>
      </c>
      <c r="F25" s="1833"/>
      <c r="G25" s="1842"/>
      <c r="H25" s="526"/>
      <c r="I25" s="525"/>
      <c r="J25" s="526"/>
      <c r="K25" s="1835"/>
      <c r="L25" s="1833"/>
      <c r="M25" s="1842"/>
      <c r="N25" s="526"/>
      <c r="O25" s="525"/>
      <c r="P25" s="526"/>
      <c r="Q25" s="1835"/>
      <c r="R25" s="1833"/>
      <c r="S25" s="1842"/>
      <c r="T25" s="526"/>
      <c r="U25" s="525"/>
      <c r="V25" s="526"/>
      <c r="W25" s="1835"/>
      <c r="X25" s="1833"/>
      <c r="Y25" s="1842"/>
      <c r="Z25" s="526"/>
      <c r="AA25" s="525"/>
      <c r="AB25" s="526"/>
      <c r="AC25" s="1835"/>
      <c r="AD25" s="1833"/>
      <c r="AE25" s="1842"/>
      <c r="AF25" s="526"/>
      <c r="AG25" s="525"/>
      <c r="AH25" s="526"/>
      <c r="AI25" s="1835"/>
      <c r="AJ25" s="1836"/>
      <c r="AK25" s="1843"/>
      <c r="AL25" s="1839"/>
      <c r="AM25" s="1838"/>
      <c r="AN25" s="1839"/>
      <c r="AO25" s="1840"/>
      <c r="AP25" s="1836"/>
      <c r="AQ25" s="1843"/>
      <c r="AR25" s="1839"/>
      <c r="AS25" s="1838"/>
      <c r="AT25" s="1839"/>
      <c r="AU25" s="3377"/>
      <c r="AV25" s="3404"/>
      <c r="AW25" s="3607"/>
      <c r="AX25" s="3376"/>
      <c r="AY25" s="3376"/>
      <c r="AZ25" s="3376"/>
      <c r="BA25" s="3380"/>
    </row>
    <row r="26" spans="1:53" s="1828" customFormat="1" ht="26.25" thickBot="1" x14ac:dyDescent="0.25">
      <c r="A26" s="1875"/>
      <c r="B26" s="1848"/>
      <c r="C26" s="1876" t="s">
        <v>215</v>
      </c>
      <c r="D26" s="1877"/>
      <c r="E26" s="1878" t="s">
        <v>104</v>
      </c>
      <c r="F26" s="1879">
        <f>SUM(G26:K26)</f>
        <v>133840000</v>
      </c>
      <c r="G26" s="1852">
        <v>133840000</v>
      </c>
      <c r="H26" s="1853"/>
      <c r="I26" s="1854"/>
      <c r="J26" s="1853"/>
      <c r="K26" s="1855"/>
      <c r="L26" s="1879">
        <f>SUM(M26:Q26)</f>
        <v>218840000</v>
      </c>
      <c r="M26" s="1852">
        <v>218840000</v>
      </c>
      <c r="N26" s="1853"/>
      <c r="O26" s="1854"/>
      <c r="P26" s="1853"/>
      <c r="Q26" s="1855"/>
      <c r="R26" s="1879">
        <f>SUM(S26:W26)</f>
        <v>226313806</v>
      </c>
      <c r="S26" s="1852">
        <v>226313806</v>
      </c>
      <c r="T26" s="1853"/>
      <c r="U26" s="1854"/>
      <c r="V26" s="1853"/>
      <c r="W26" s="1855"/>
      <c r="X26" s="1879">
        <f>SUM(Y26:AC26)</f>
        <v>426053806</v>
      </c>
      <c r="Y26" s="1852">
        <v>414053806</v>
      </c>
      <c r="Z26" s="1853"/>
      <c r="AA26" s="1854"/>
      <c r="AB26" s="1853">
        <v>12000000</v>
      </c>
      <c r="AC26" s="1855"/>
      <c r="AD26" s="1879">
        <f>SUM(AE26:AI26)</f>
        <v>446309351</v>
      </c>
      <c r="AE26" s="1852">
        <v>433742653</v>
      </c>
      <c r="AF26" s="1853"/>
      <c r="AG26" s="1854">
        <v>566698</v>
      </c>
      <c r="AH26" s="1853">
        <v>12000000</v>
      </c>
      <c r="AI26" s="1855"/>
      <c r="AJ26" s="1880">
        <f>SUM(AK26:AO26)</f>
        <v>446954623</v>
      </c>
      <c r="AK26" s="1856">
        <v>434954623</v>
      </c>
      <c r="AL26" s="1857"/>
      <c r="AM26" s="1858"/>
      <c r="AN26" s="1857">
        <v>12000000</v>
      </c>
      <c r="AO26" s="1859"/>
      <c r="AP26" s="1880">
        <f>SUM(AQ26:AU26)</f>
        <v>446954623</v>
      </c>
      <c r="AQ26" s="1856">
        <v>434954623</v>
      </c>
      <c r="AR26" s="1857"/>
      <c r="AS26" s="1858"/>
      <c r="AT26" s="1857">
        <v>12000000</v>
      </c>
      <c r="AU26" s="3378"/>
      <c r="AV26" s="3484">
        <f>SUM(AJ26/AP26)*100</f>
        <v>100</v>
      </c>
      <c r="AW26" s="3603">
        <f>SUM(AQ26/AK26)*100</f>
        <v>100</v>
      </c>
      <c r="AX26" s="3399"/>
      <c r="AY26" s="3399"/>
      <c r="AZ26" s="3399">
        <f t="shared" ref="AZ26" si="16">SUM(AN26/AT26)*100</f>
        <v>100</v>
      </c>
      <c r="BA26" s="3364"/>
    </row>
    <row r="27" spans="1:53" s="1884" customFormat="1" ht="13.5" thickBot="1" x14ac:dyDescent="0.25">
      <c r="A27" s="1860" t="s">
        <v>216</v>
      </c>
      <c r="B27" s="1881">
        <v>3</v>
      </c>
      <c r="C27" s="1882"/>
      <c r="D27" s="1883"/>
      <c r="E27" s="1864" t="s">
        <v>348</v>
      </c>
      <c r="F27" s="1865">
        <f>SUM(G27:K27)</f>
        <v>236155000</v>
      </c>
      <c r="G27" s="1805">
        <f>SUM(G28+G29+G30+G31+G35+G43)</f>
        <v>236155000</v>
      </c>
      <c r="H27" s="1806">
        <f>SUM(H28+H29+H30+H31+H35+H43)</f>
        <v>0</v>
      </c>
      <c r="I27" s="1807">
        <f>SUM(I28+I29+I30+I31+I35+I43)</f>
        <v>0</v>
      </c>
      <c r="J27" s="1806">
        <f>SUM(J28+J29+J30+J31+J35+J43)</f>
        <v>0</v>
      </c>
      <c r="K27" s="1808">
        <f>SUM(K28+K29+K30+K31+K35+K43)</f>
        <v>0</v>
      </c>
      <c r="L27" s="1865">
        <f>SUM(M27:Q27)</f>
        <v>236155000</v>
      </c>
      <c r="M27" s="1805">
        <f>SUM(M28+M29+M30+M31+M35+M43)</f>
        <v>236155000</v>
      </c>
      <c r="N27" s="1806">
        <f>SUM(N28+N29+N30+N31+N35+N43)</f>
        <v>0</v>
      </c>
      <c r="O27" s="1807">
        <f>SUM(O28+O29+O30+O31+O35+O43)</f>
        <v>0</v>
      </c>
      <c r="P27" s="1806">
        <f>SUM(P28+P29+P30+P31+P35+P43)</f>
        <v>0</v>
      </c>
      <c r="Q27" s="1808">
        <f>SUM(Q28+Q29+Q30+Q31+Q35+Q43)</f>
        <v>0</v>
      </c>
      <c r="R27" s="1865">
        <f>SUM(S27:W27)</f>
        <v>236155000</v>
      </c>
      <c r="S27" s="1805">
        <f>SUM(S28+S29+S30+S31+S35+S43)</f>
        <v>236155000</v>
      </c>
      <c r="T27" s="1806">
        <f>SUM(T28+T29+T30+T31+T35+T43)</f>
        <v>0</v>
      </c>
      <c r="U27" s="1807">
        <f>SUM(U28+U29+U30+U31+U35+U43)</f>
        <v>0</v>
      </c>
      <c r="V27" s="1806">
        <f>SUM(V28+V29+V30+V31+V35+V43)</f>
        <v>0</v>
      </c>
      <c r="W27" s="1808">
        <f>SUM(W28+W29+W30+W31+W35+W43)</f>
        <v>0</v>
      </c>
      <c r="X27" s="1865">
        <f>SUM(Y27:AC27)</f>
        <v>236155000</v>
      </c>
      <c r="Y27" s="1805">
        <f>SUM(Y28+Y29+Y30+Y31+Y35+Y43)</f>
        <v>236155000</v>
      </c>
      <c r="Z27" s="1806">
        <f>SUM(Z28+Z29+Z30+Z31+Z35+Z43)</f>
        <v>0</v>
      </c>
      <c r="AA27" s="1807">
        <f>SUM(AA28+AA29+AA30+AA31+AA35+AA43)</f>
        <v>0</v>
      </c>
      <c r="AB27" s="1806">
        <f>SUM(AB28+AB29+AB30+AB31+AB35+AB43)</f>
        <v>0</v>
      </c>
      <c r="AC27" s="1808">
        <f>SUM(AC28+AC29+AC30+AC31+AC35+AC43)</f>
        <v>0</v>
      </c>
      <c r="AD27" s="1865">
        <f>SUM(AE27:AI27)</f>
        <v>236155000</v>
      </c>
      <c r="AE27" s="1805">
        <f>SUM(AE28+AE29+AE30+AE31+AE35+AE43)</f>
        <v>236155000</v>
      </c>
      <c r="AF27" s="1806">
        <f>SUM(AF28+AF29+AF30+AF31+AF35+AF43)</f>
        <v>0</v>
      </c>
      <c r="AG27" s="1807">
        <f>SUM(AG28+AG29+AG30+AG31+AG35+AG43)</f>
        <v>0</v>
      </c>
      <c r="AH27" s="1806">
        <f>SUM(AH28+AH29+AH30+AH31+AH35+AH43)</f>
        <v>0</v>
      </c>
      <c r="AI27" s="1808">
        <f>SUM(AI28+AI29+AI30+AI31+AI35+AI43)</f>
        <v>0</v>
      </c>
      <c r="AJ27" s="1866">
        <f>SUM(AK27:AO27)</f>
        <v>275791697</v>
      </c>
      <c r="AK27" s="1810">
        <f>SUM(AK28+AK29+AK30+AK31+AK35+AK43)</f>
        <v>275791697</v>
      </c>
      <c r="AL27" s="1811">
        <f>SUM(AL28+AL29+AL30+AL31+AL35+AL43)</f>
        <v>0</v>
      </c>
      <c r="AM27" s="1812">
        <f>SUM(AM28+AM29+AM30+AM31+AM35+AM43)</f>
        <v>0</v>
      </c>
      <c r="AN27" s="1811">
        <f>SUM(AN28+AN29+AN30+AN31+AN35+AN43)</f>
        <v>0</v>
      </c>
      <c r="AO27" s="1813">
        <f>SUM(AO28+AO29+AO30+AO31+AO35+AO43)</f>
        <v>0</v>
      </c>
      <c r="AP27" s="1866">
        <f>SUM(AQ27:AU27)</f>
        <v>275791697</v>
      </c>
      <c r="AQ27" s="1810">
        <f>SUM(AQ28+AQ29+AQ30+AQ31+AQ35+AQ43)</f>
        <v>275791697</v>
      </c>
      <c r="AR27" s="1811">
        <f>SUM(AR28+AR29+AR30+AR31+AR35+AR43)</f>
        <v>0</v>
      </c>
      <c r="AS27" s="1812">
        <f>SUM(AS28+AS29+AS30+AS31+AS35+AS43)</f>
        <v>0</v>
      </c>
      <c r="AT27" s="1811">
        <f>SUM(AT28+AT29+AT30+AT31+AT35+AT43)</f>
        <v>0</v>
      </c>
      <c r="AU27" s="1813">
        <f>SUM(AU28+AU29+AU30+AU31+AU35+AU43)</f>
        <v>0</v>
      </c>
      <c r="AV27" s="3597">
        <f>SUM(AP27/AJ27)*100</f>
        <v>100</v>
      </c>
      <c r="AW27" s="3384">
        <f>SUM(AQ27/AK27)*100</f>
        <v>100</v>
      </c>
      <c r="AX27" s="3368">
        <v>0</v>
      </c>
      <c r="AY27" s="3368">
        <v>0</v>
      </c>
      <c r="AZ27" s="3368">
        <v>0</v>
      </c>
      <c r="BA27" s="3368">
        <v>0</v>
      </c>
    </row>
    <row r="28" spans="1:53" s="1884" customFormat="1" x14ac:dyDescent="0.2">
      <c r="A28" s="1885"/>
      <c r="B28" s="1886"/>
      <c r="C28" s="1887" t="s">
        <v>217</v>
      </c>
      <c r="D28" s="1888"/>
      <c r="E28" s="1889" t="s">
        <v>221</v>
      </c>
      <c r="F28" s="1890"/>
      <c r="G28" s="1891"/>
      <c r="H28" s="1892"/>
      <c r="I28" s="1893"/>
      <c r="J28" s="1892"/>
      <c r="K28" s="1894"/>
      <c r="L28" s="1890"/>
      <c r="M28" s="1891"/>
      <c r="N28" s="1892"/>
      <c r="O28" s="1893"/>
      <c r="P28" s="1892"/>
      <c r="Q28" s="1894"/>
      <c r="R28" s="1890"/>
      <c r="S28" s="1891"/>
      <c r="T28" s="1892"/>
      <c r="U28" s="1893"/>
      <c r="V28" s="1892"/>
      <c r="W28" s="1894"/>
      <c r="X28" s="1890"/>
      <c r="Y28" s="1891"/>
      <c r="Z28" s="1892"/>
      <c r="AA28" s="1893"/>
      <c r="AB28" s="1892"/>
      <c r="AC28" s="1894"/>
      <c r="AD28" s="1890"/>
      <c r="AE28" s="1891"/>
      <c r="AF28" s="1892"/>
      <c r="AG28" s="1893"/>
      <c r="AH28" s="1892"/>
      <c r="AI28" s="1894"/>
      <c r="AJ28" s="1895"/>
      <c r="AK28" s="1896"/>
      <c r="AL28" s="1897"/>
      <c r="AM28" s="1898"/>
      <c r="AN28" s="1897"/>
      <c r="AO28" s="1899"/>
      <c r="AP28" s="1895"/>
      <c r="AQ28" s="1896"/>
      <c r="AR28" s="1897"/>
      <c r="AS28" s="1898"/>
      <c r="AT28" s="1897"/>
      <c r="AU28" s="3381"/>
      <c r="AV28" s="3598">
        <v>0</v>
      </c>
      <c r="AW28" s="3373"/>
      <c r="AX28" s="3373"/>
      <c r="AY28" s="3373"/>
      <c r="AZ28" s="3373"/>
      <c r="BA28" s="3363"/>
    </row>
    <row r="29" spans="1:53" s="1884" customFormat="1" ht="25.5" x14ac:dyDescent="0.2">
      <c r="A29" s="1900"/>
      <c r="B29" s="1901"/>
      <c r="C29" s="1902" t="s">
        <v>218</v>
      </c>
      <c r="D29" s="1903"/>
      <c r="E29" s="1904" t="s">
        <v>222</v>
      </c>
      <c r="F29" s="1905"/>
      <c r="G29" s="1906"/>
      <c r="H29" s="1907"/>
      <c r="I29" s="1908"/>
      <c r="J29" s="1907"/>
      <c r="K29" s="1909"/>
      <c r="L29" s="1905"/>
      <c r="M29" s="1906"/>
      <c r="N29" s="1907"/>
      <c r="O29" s="1908"/>
      <c r="P29" s="1907"/>
      <c r="Q29" s="1909"/>
      <c r="R29" s="1905"/>
      <c r="S29" s="1906"/>
      <c r="T29" s="1907"/>
      <c r="U29" s="1908"/>
      <c r="V29" s="1907"/>
      <c r="W29" s="1909"/>
      <c r="X29" s="1905"/>
      <c r="Y29" s="1906"/>
      <c r="Z29" s="1907"/>
      <c r="AA29" s="1908"/>
      <c r="AB29" s="1907"/>
      <c r="AC29" s="1909"/>
      <c r="AD29" s="1905"/>
      <c r="AE29" s="1906"/>
      <c r="AF29" s="1907"/>
      <c r="AG29" s="1908"/>
      <c r="AH29" s="1907"/>
      <c r="AI29" s="1909"/>
      <c r="AJ29" s="1910"/>
      <c r="AK29" s="1911"/>
      <c r="AL29" s="1912"/>
      <c r="AM29" s="1913"/>
      <c r="AN29" s="1912"/>
      <c r="AO29" s="1914"/>
      <c r="AP29" s="1910"/>
      <c r="AQ29" s="1911"/>
      <c r="AR29" s="1912"/>
      <c r="AS29" s="1913"/>
      <c r="AT29" s="1912"/>
      <c r="AU29" s="3382"/>
      <c r="AV29" s="3483">
        <v>0</v>
      </c>
      <c r="AW29" s="3376"/>
      <c r="AX29" s="3376"/>
      <c r="AY29" s="3376"/>
      <c r="AZ29" s="3376"/>
      <c r="BA29" s="3380"/>
    </row>
    <row r="30" spans="1:53" s="1884" customFormat="1" ht="25.5" x14ac:dyDescent="0.2">
      <c r="A30" s="1900"/>
      <c r="B30" s="1901"/>
      <c r="C30" s="1902" t="s">
        <v>219</v>
      </c>
      <c r="D30" s="1903"/>
      <c r="E30" s="1904" t="s">
        <v>223</v>
      </c>
      <c r="F30" s="1905"/>
      <c r="G30" s="1906"/>
      <c r="H30" s="1907"/>
      <c r="I30" s="1908"/>
      <c r="J30" s="1907"/>
      <c r="K30" s="1909"/>
      <c r="L30" s="1905"/>
      <c r="M30" s="1906"/>
      <c r="N30" s="1907"/>
      <c r="O30" s="1908"/>
      <c r="P30" s="1907"/>
      <c r="Q30" s="1909"/>
      <c r="R30" s="1905"/>
      <c r="S30" s="1906"/>
      <c r="T30" s="1907"/>
      <c r="U30" s="1908"/>
      <c r="V30" s="1907"/>
      <c r="W30" s="1909"/>
      <c r="X30" s="1905"/>
      <c r="Y30" s="1906"/>
      <c r="Z30" s="1907"/>
      <c r="AA30" s="1908"/>
      <c r="AB30" s="1907"/>
      <c r="AC30" s="1909"/>
      <c r="AD30" s="1905"/>
      <c r="AE30" s="1906"/>
      <c r="AF30" s="1907"/>
      <c r="AG30" s="1908"/>
      <c r="AH30" s="1907"/>
      <c r="AI30" s="1909"/>
      <c r="AJ30" s="1910"/>
      <c r="AK30" s="1911"/>
      <c r="AL30" s="1912"/>
      <c r="AM30" s="1913"/>
      <c r="AN30" s="1912"/>
      <c r="AO30" s="1914"/>
      <c r="AP30" s="1910"/>
      <c r="AQ30" s="1911"/>
      <c r="AR30" s="1912"/>
      <c r="AS30" s="1913"/>
      <c r="AT30" s="1912"/>
      <c r="AU30" s="3382"/>
      <c r="AV30" s="3483">
        <v>0</v>
      </c>
      <c r="AW30" s="3396"/>
      <c r="AX30" s="3376"/>
      <c r="AY30" s="3376"/>
      <c r="AZ30" s="3376"/>
      <c r="BA30" s="3380"/>
    </row>
    <row r="31" spans="1:53" s="1884" customFormat="1" x14ac:dyDescent="0.2">
      <c r="A31" s="1900"/>
      <c r="B31" s="1901"/>
      <c r="C31" s="1902" t="s">
        <v>220</v>
      </c>
      <c r="D31" s="1903"/>
      <c r="E31" s="1904" t="s">
        <v>236</v>
      </c>
      <c r="F31" s="1915">
        <f>SUM(G31:K31)</f>
        <v>17500000</v>
      </c>
      <c r="G31" s="1906">
        <f>SUM(G32:G34)</f>
        <v>17500000</v>
      </c>
      <c r="H31" s="1907">
        <f>SUM(H32:H34)</f>
        <v>0</v>
      </c>
      <c r="I31" s="1908">
        <f>SUM(I32:I34)</f>
        <v>0</v>
      </c>
      <c r="J31" s="1907">
        <f>SUM(J32:J34)</f>
        <v>0</v>
      </c>
      <c r="K31" s="1909">
        <f>SUM(K32:K34)</f>
        <v>0</v>
      </c>
      <c r="L31" s="1915">
        <f>SUM(M31:Q31)</f>
        <v>17500000</v>
      </c>
      <c r="M31" s="1906">
        <f>SUM(M32:M34)</f>
        <v>17500000</v>
      </c>
      <c r="N31" s="1907">
        <f>SUM(N32:N34)</f>
        <v>0</v>
      </c>
      <c r="O31" s="1908">
        <f>SUM(O32:O34)</f>
        <v>0</v>
      </c>
      <c r="P31" s="1907">
        <f>SUM(P32:P34)</f>
        <v>0</v>
      </c>
      <c r="Q31" s="1909">
        <f>SUM(Q32:Q34)</f>
        <v>0</v>
      </c>
      <c r="R31" s="1915">
        <f>SUM(S31:W31)</f>
        <v>17500000</v>
      </c>
      <c r="S31" s="1906">
        <f>SUM(S32:S34)</f>
        <v>17500000</v>
      </c>
      <c r="T31" s="1907">
        <f>SUM(T32:T34)</f>
        <v>0</v>
      </c>
      <c r="U31" s="1908">
        <f>SUM(U32:U34)</f>
        <v>0</v>
      </c>
      <c r="V31" s="1907">
        <f>SUM(V32:V34)</f>
        <v>0</v>
      </c>
      <c r="W31" s="1909">
        <f>SUM(W32:W34)</f>
        <v>0</v>
      </c>
      <c r="X31" s="1915">
        <f>SUM(Y31:AC31)</f>
        <v>17500000</v>
      </c>
      <c r="Y31" s="1906">
        <f>SUM(Y32:Y34)</f>
        <v>17500000</v>
      </c>
      <c r="Z31" s="1907">
        <f>SUM(Z32:Z34)</f>
        <v>0</v>
      </c>
      <c r="AA31" s="1908">
        <f>SUM(AA32:AA34)</f>
        <v>0</v>
      </c>
      <c r="AB31" s="1907">
        <f>SUM(AB32:AB34)</f>
        <v>0</v>
      </c>
      <c r="AC31" s="1909">
        <f>SUM(AC32:AC34)</f>
        <v>0</v>
      </c>
      <c r="AD31" s="1915">
        <f>SUM(AE31:AI31)</f>
        <v>17500000</v>
      </c>
      <c r="AE31" s="1906">
        <f>SUM(AE32:AE34)</f>
        <v>17500000</v>
      </c>
      <c r="AF31" s="1907">
        <f>SUM(AF32:AF34)</f>
        <v>0</v>
      </c>
      <c r="AG31" s="1908">
        <f>SUM(AG32:AG34)</f>
        <v>0</v>
      </c>
      <c r="AH31" s="1907">
        <f>SUM(AH32:AH34)</f>
        <v>0</v>
      </c>
      <c r="AI31" s="1909">
        <f>SUM(AI32:AI34)</f>
        <v>0</v>
      </c>
      <c r="AJ31" s="1916">
        <f>SUM(AK31:AO31)</f>
        <v>22876650</v>
      </c>
      <c r="AK31" s="1911">
        <f>SUM(AK32:AK34)</f>
        <v>22876650</v>
      </c>
      <c r="AL31" s="1912">
        <f>SUM(AL32:AL34)</f>
        <v>0</v>
      </c>
      <c r="AM31" s="1913">
        <f>SUM(AM32:AM34)</f>
        <v>0</v>
      </c>
      <c r="AN31" s="1912">
        <f>SUM(AN32:AN34)</f>
        <v>0</v>
      </c>
      <c r="AO31" s="1914">
        <f>SUM(AO32:AO34)</f>
        <v>0</v>
      </c>
      <c r="AP31" s="1916">
        <f>SUM(AQ31:AU31)</f>
        <v>22876650</v>
      </c>
      <c r="AQ31" s="1911">
        <f>SUM(AQ32:AQ34)</f>
        <v>22876650</v>
      </c>
      <c r="AR31" s="1912">
        <f>SUM(AR32:AR34)</f>
        <v>0</v>
      </c>
      <c r="AS31" s="1913">
        <f>SUM(AS32:AS34)</f>
        <v>0</v>
      </c>
      <c r="AT31" s="1912">
        <f>SUM(AT32:AT34)</f>
        <v>0</v>
      </c>
      <c r="AU31" s="3382">
        <f>SUM(AU32:AU34)</f>
        <v>0</v>
      </c>
      <c r="AV31" s="3483">
        <f t="shared" ref="AV31:AV44" si="17">SUM(AP31/AJ31)*100</f>
        <v>100</v>
      </c>
      <c r="AW31" s="3603">
        <f>SUM(AQ31/AK31)*100</f>
        <v>100</v>
      </c>
      <c r="AX31" s="3376"/>
      <c r="AY31" s="3376"/>
      <c r="AZ31" s="3376"/>
      <c r="BA31" s="3380"/>
    </row>
    <row r="32" spans="1:53" s="1884" customFormat="1" x14ac:dyDescent="0.2">
      <c r="A32" s="1900"/>
      <c r="B32" s="1901"/>
      <c r="C32" s="1902"/>
      <c r="D32" s="1903"/>
      <c r="E32" s="1832" t="s">
        <v>1</v>
      </c>
      <c r="F32" s="1833">
        <f>SUM(G32:K32)</f>
        <v>9500000</v>
      </c>
      <c r="G32" s="1842">
        <v>9500000</v>
      </c>
      <c r="H32" s="526"/>
      <c r="I32" s="525"/>
      <c r="J32" s="526"/>
      <c r="K32" s="1835"/>
      <c r="L32" s="1833">
        <f>SUM(M32:Q32)</f>
        <v>9500000</v>
      </c>
      <c r="M32" s="1842">
        <v>9500000</v>
      </c>
      <c r="N32" s="526"/>
      <c r="O32" s="525"/>
      <c r="P32" s="526"/>
      <c r="Q32" s="1835"/>
      <c r="R32" s="1833">
        <f>SUM(S32:W32)</f>
        <v>9500000</v>
      </c>
      <c r="S32" s="1842">
        <v>9500000</v>
      </c>
      <c r="T32" s="526"/>
      <c r="U32" s="525"/>
      <c r="V32" s="526"/>
      <c r="W32" s="1835"/>
      <c r="X32" s="1833">
        <f>SUM(Y32:AC32)</f>
        <v>9500000</v>
      </c>
      <c r="Y32" s="1842">
        <v>9500000</v>
      </c>
      <c r="Z32" s="526"/>
      <c r="AA32" s="525"/>
      <c r="AB32" s="526"/>
      <c r="AC32" s="1835"/>
      <c r="AD32" s="1833">
        <f>SUM(AE32:AI32)</f>
        <v>9500000</v>
      </c>
      <c r="AE32" s="1842">
        <v>9500000</v>
      </c>
      <c r="AF32" s="526"/>
      <c r="AG32" s="525"/>
      <c r="AH32" s="526"/>
      <c r="AI32" s="1835"/>
      <c r="AJ32" s="1836">
        <f>SUM(AK32:AO32)</f>
        <v>11223320</v>
      </c>
      <c r="AK32" s="1843">
        <v>11223320</v>
      </c>
      <c r="AL32" s="1839"/>
      <c r="AM32" s="1838"/>
      <c r="AN32" s="1839"/>
      <c r="AO32" s="1840"/>
      <c r="AP32" s="1836">
        <f>SUM(AQ32:AU32)</f>
        <v>11223320</v>
      </c>
      <c r="AQ32" s="1843">
        <v>11223320</v>
      </c>
      <c r="AR32" s="1839"/>
      <c r="AS32" s="1838"/>
      <c r="AT32" s="1839"/>
      <c r="AU32" s="3377"/>
      <c r="AV32" s="3483">
        <f t="shared" si="17"/>
        <v>100</v>
      </c>
      <c r="AW32" s="3603">
        <f t="shared" ref="AW32:AW44" si="18">SUM(AQ32/AK32)*100</f>
        <v>100</v>
      </c>
      <c r="AX32" s="3376"/>
      <c r="AY32" s="3376"/>
      <c r="AZ32" s="3376"/>
      <c r="BA32" s="3380"/>
    </row>
    <row r="33" spans="1:53" s="1930" customFormat="1" x14ac:dyDescent="0.2">
      <c r="A33" s="1917"/>
      <c r="B33" s="1918"/>
      <c r="C33" s="1919"/>
      <c r="D33" s="1920"/>
      <c r="E33" s="1921" t="s">
        <v>947</v>
      </c>
      <c r="F33" s="1833">
        <f>SUM(G33:K33)</f>
        <v>0</v>
      </c>
      <c r="G33" s="1922">
        <v>0</v>
      </c>
      <c r="H33" s="1923"/>
      <c r="I33" s="1924"/>
      <c r="J33" s="1923"/>
      <c r="K33" s="1925"/>
      <c r="L33" s="1833">
        <f>SUM(M33:Q33)</f>
        <v>0</v>
      </c>
      <c r="M33" s="1922">
        <v>0</v>
      </c>
      <c r="N33" s="1923"/>
      <c r="O33" s="1924"/>
      <c r="P33" s="1923"/>
      <c r="Q33" s="1925"/>
      <c r="R33" s="1833">
        <f>SUM(S33:W33)</f>
        <v>0</v>
      </c>
      <c r="S33" s="1922">
        <v>0</v>
      </c>
      <c r="T33" s="1923"/>
      <c r="U33" s="1924"/>
      <c r="V33" s="1923"/>
      <c r="W33" s="1925"/>
      <c r="X33" s="1833">
        <f>SUM(Y33:AC33)</f>
        <v>0</v>
      </c>
      <c r="Y33" s="1922">
        <v>0</v>
      </c>
      <c r="Z33" s="1923"/>
      <c r="AA33" s="1924"/>
      <c r="AB33" s="1923"/>
      <c r="AC33" s="1925"/>
      <c r="AD33" s="1833">
        <f>SUM(AE33:AI33)</f>
        <v>0</v>
      </c>
      <c r="AE33" s="1922">
        <v>0</v>
      </c>
      <c r="AF33" s="1923"/>
      <c r="AG33" s="1924"/>
      <c r="AH33" s="1923"/>
      <c r="AI33" s="1925"/>
      <c r="AJ33" s="1836">
        <f>SUM(AK33:AO33)</f>
        <v>0</v>
      </c>
      <c r="AK33" s="1926">
        <v>0</v>
      </c>
      <c r="AL33" s="1927"/>
      <c r="AM33" s="1928"/>
      <c r="AN33" s="1927"/>
      <c r="AO33" s="1929"/>
      <c r="AP33" s="1836">
        <f>SUM(AQ33:AU33)</f>
        <v>0</v>
      </c>
      <c r="AQ33" s="1926">
        <v>0</v>
      </c>
      <c r="AR33" s="1927"/>
      <c r="AS33" s="1928"/>
      <c r="AT33" s="1927"/>
      <c r="AU33" s="3383"/>
      <c r="AV33" s="3483">
        <v>0</v>
      </c>
      <c r="AW33" s="3603">
        <v>0</v>
      </c>
      <c r="AX33" s="3376"/>
      <c r="AY33" s="3376"/>
      <c r="AZ33" s="3376"/>
      <c r="BA33" s="3380"/>
    </row>
    <row r="34" spans="1:53" s="1930" customFormat="1" x14ac:dyDescent="0.2">
      <c r="A34" s="1917"/>
      <c r="B34" s="1918"/>
      <c r="C34" s="1919"/>
      <c r="D34" s="1920"/>
      <c r="E34" s="1921" t="s">
        <v>250</v>
      </c>
      <c r="F34" s="1833">
        <f>SUM(G34:K34)</f>
        <v>8000000</v>
      </c>
      <c r="G34" s="1922">
        <v>8000000</v>
      </c>
      <c r="H34" s="1923"/>
      <c r="I34" s="1924"/>
      <c r="J34" s="1923"/>
      <c r="K34" s="1925"/>
      <c r="L34" s="1833">
        <f>SUM(M34:Q34)</f>
        <v>8000000</v>
      </c>
      <c r="M34" s="1922">
        <v>8000000</v>
      </c>
      <c r="N34" s="1923"/>
      <c r="O34" s="1924"/>
      <c r="P34" s="1923"/>
      <c r="Q34" s="1925"/>
      <c r="R34" s="1833">
        <f>SUM(S34:W34)</f>
        <v>8000000</v>
      </c>
      <c r="S34" s="1922">
        <v>8000000</v>
      </c>
      <c r="T34" s="1923"/>
      <c r="U34" s="1924"/>
      <c r="V34" s="1923"/>
      <c r="W34" s="1925"/>
      <c r="X34" s="1833">
        <f>SUM(Y34:AC34)</f>
        <v>8000000</v>
      </c>
      <c r="Y34" s="1922">
        <v>8000000</v>
      </c>
      <c r="Z34" s="1923"/>
      <c r="AA34" s="1924"/>
      <c r="AB34" s="1923"/>
      <c r="AC34" s="1925"/>
      <c r="AD34" s="1833">
        <f>SUM(AE34:AI34)</f>
        <v>8000000</v>
      </c>
      <c r="AE34" s="1922">
        <v>8000000</v>
      </c>
      <c r="AF34" s="1923"/>
      <c r="AG34" s="1924"/>
      <c r="AH34" s="1923"/>
      <c r="AI34" s="1925"/>
      <c r="AJ34" s="1836">
        <f>SUM(AK34:AO34)</f>
        <v>11653330</v>
      </c>
      <c r="AK34" s="1926">
        <v>11653330</v>
      </c>
      <c r="AL34" s="1927"/>
      <c r="AM34" s="1928"/>
      <c r="AN34" s="1927"/>
      <c r="AO34" s="1929"/>
      <c r="AP34" s="1836">
        <f>SUM(AQ34:AU34)</f>
        <v>11653330</v>
      </c>
      <c r="AQ34" s="1926">
        <v>11653330</v>
      </c>
      <c r="AR34" s="1927"/>
      <c r="AS34" s="1928"/>
      <c r="AT34" s="1927"/>
      <c r="AU34" s="3383"/>
      <c r="AV34" s="3483">
        <f t="shared" si="17"/>
        <v>100</v>
      </c>
      <c r="AW34" s="3603">
        <f t="shared" si="18"/>
        <v>100</v>
      </c>
      <c r="AX34" s="3376"/>
      <c r="AY34" s="3376"/>
      <c r="AZ34" s="3376"/>
      <c r="BA34" s="3380"/>
    </row>
    <row r="35" spans="1:53" s="1884" customFormat="1" ht="25.5" x14ac:dyDescent="0.2">
      <c r="A35" s="1900"/>
      <c r="B35" s="1901"/>
      <c r="C35" s="1902" t="s">
        <v>215</v>
      </c>
      <c r="D35" s="1903"/>
      <c r="E35" s="1904" t="s">
        <v>240</v>
      </c>
      <c r="F35" s="1915">
        <f>SUM(G35:K35)</f>
        <v>216125000</v>
      </c>
      <c r="G35" s="1906">
        <f>SUM(G36+G38+G40)</f>
        <v>216125000</v>
      </c>
      <c r="H35" s="1907">
        <f>SUM(H36+H38+H40)</f>
        <v>0</v>
      </c>
      <c r="I35" s="1908">
        <f>SUM(I36+I38+I40)</f>
        <v>0</v>
      </c>
      <c r="J35" s="1907">
        <f>SUM(J36+J38+J40)</f>
        <v>0</v>
      </c>
      <c r="K35" s="1909">
        <f>SUM(K36+K38+K40)</f>
        <v>0</v>
      </c>
      <c r="L35" s="1915">
        <f>SUM(M35:Q35)</f>
        <v>216125000</v>
      </c>
      <c r="M35" s="1906">
        <f>SUM(M36+M38+M40)</f>
        <v>216125000</v>
      </c>
      <c r="N35" s="1907">
        <f>SUM(N36+N38+N40)</f>
        <v>0</v>
      </c>
      <c r="O35" s="1908">
        <f>SUM(O36+O38+O40)</f>
        <v>0</v>
      </c>
      <c r="P35" s="1907">
        <f>SUM(P36+P38+P40)</f>
        <v>0</v>
      </c>
      <c r="Q35" s="1909">
        <f>SUM(Q36+Q38+Q40)</f>
        <v>0</v>
      </c>
      <c r="R35" s="1915">
        <f>SUM(S35:W35)</f>
        <v>216125000</v>
      </c>
      <c r="S35" s="1906">
        <f>SUM(S36+S38+S40)</f>
        <v>216125000</v>
      </c>
      <c r="T35" s="1907">
        <f>SUM(T36+T38+T40)</f>
        <v>0</v>
      </c>
      <c r="U35" s="1908">
        <f>SUM(U36+U38+U40)</f>
        <v>0</v>
      </c>
      <c r="V35" s="1907">
        <f>SUM(V36+V38+V40)</f>
        <v>0</v>
      </c>
      <c r="W35" s="1909">
        <f>SUM(W36+W38+W40)</f>
        <v>0</v>
      </c>
      <c r="X35" s="1915">
        <f>SUM(Y35:AC35)</f>
        <v>216125000</v>
      </c>
      <c r="Y35" s="1906">
        <f>SUM(Y36+Y38+Y40)</f>
        <v>216125000</v>
      </c>
      <c r="Z35" s="1907">
        <f>SUM(Z36+Z38+Z40)</f>
        <v>0</v>
      </c>
      <c r="AA35" s="1908">
        <f>SUM(AA36+AA38+AA40)</f>
        <v>0</v>
      </c>
      <c r="AB35" s="1907">
        <f>SUM(AB36+AB38+AB40)</f>
        <v>0</v>
      </c>
      <c r="AC35" s="1909">
        <f>SUM(AC36+AC38+AC40)</f>
        <v>0</v>
      </c>
      <c r="AD35" s="1915">
        <f>SUM(AE35:AI35)</f>
        <v>216125000</v>
      </c>
      <c r="AE35" s="1906">
        <f>SUM(AE36+AE38+AE40)</f>
        <v>216125000</v>
      </c>
      <c r="AF35" s="1907">
        <f>SUM(AF36+AF38+AF40)</f>
        <v>0</v>
      </c>
      <c r="AG35" s="1908">
        <f>SUM(AG36+AG38+AG40)</f>
        <v>0</v>
      </c>
      <c r="AH35" s="1907">
        <f>SUM(AH36+AH38+AH40)</f>
        <v>0</v>
      </c>
      <c r="AI35" s="1909">
        <f>SUM(AI36+AI38+AI40)</f>
        <v>0</v>
      </c>
      <c r="AJ35" s="1916">
        <f>SUM(AK35:AO35)</f>
        <v>249634538</v>
      </c>
      <c r="AK35" s="1911">
        <f>SUM(AK36+AK38+AK40)</f>
        <v>249634538</v>
      </c>
      <c r="AL35" s="1912">
        <f>SUM(AL36+AL38+AL40)</f>
        <v>0</v>
      </c>
      <c r="AM35" s="1913">
        <f>SUM(AM36+AM38+AM40)</f>
        <v>0</v>
      </c>
      <c r="AN35" s="1912">
        <f>SUM(AN36+AN38+AN40)</f>
        <v>0</v>
      </c>
      <c r="AO35" s="1914">
        <f>SUM(AO36+AO38+AO40)</f>
        <v>0</v>
      </c>
      <c r="AP35" s="1916">
        <f>SUM(AQ35:AU35)</f>
        <v>249634538</v>
      </c>
      <c r="AQ35" s="1911">
        <f>SUM(AQ36+AQ38+AQ40)</f>
        <v>249634538</v>
      </c>
      <c r="AR35" s="1912">
        <f>SUM(AR36+AR38+AR40)</f>
        <v>0</v>
      </c>
      <c r="AS35" s="1913">
        <f>SUM(AS36+AS38+AS40)</f>
        <v>0</v>
      </c>
      <c r="AT35" s="1912">
        <f>SUM(AT36+AT38+AT40)</f>
        <v>0</v>
      </c>
      <c r="AU35" s="3382">
        <f>SUM(AU36+AU38+AU40)</f>
        <v>0</v>
      </c>
      <c r="AV35" s="3483">
        <f t="shared" si="17"/>
        <v>100</v>
      </c>
      <c r="AW35" s="3603">
        <f t="shared" si="18"/>
        <v>100</v>
      </c>
      <c r="AX35" s="3376"/>
      <c r="AY35" s="3376"/>
      <c r="AZ35" s="3376"/>
      <c r="BA35" s="3380"/>
    </row>
    <row r="36" spans="1:53" s="1841" customFormat="1" x14ac:dyDescent="0.2">
      <c r="A36" s="1872"/>
      <c r="B36" s="1845"/>
      <c r="C36" s="1873"/>
      <c r="D36" s="1874" t="s">
        <v>217</v>
      </c>
      <c r="E36" s="1832" t="s">
        <v>948</v>
      </c>
      <c r="F36" s="1833">
        <f t="shared" ref="F36:F42" si="19">SUM(G36:K36)</f>
        <v>214125000</v>
      </c>
      <c r="G36" s="1842">
        <f>SUM(G37)</f>
        <v>214125000</v>
      </c>
      <c r="H36" s="526"/>
      <c r="I36" s="525"/>
      <c r="J36" s="526"/>
      <c r="K36" s="1835"/>
      <c r="L36" s="1833">
        <f t="shared" ref="L36:L42" si="20">SUM(M36:Q36)</f>
        <v>214125000</v>
      </c>
      <c r="M36" s="1842">
        <f>SUM(M37)</f>
        <v>214125000</v>
      </c>
      <c r="N36" s="526"/>
      <c r="O36" s="525"/>
      <c r="P36" s="526"/>
      <c r="Q36" s="1835"/>
      <c r="R36" s="1833">
        <f t="shared" ref="R36:R42" si="21">SUM(S36:W36)</f>
        <v>214125000</v>
      </c>
      <c r="S36" s="1842">
        <f>SUM(S37)</f>
        <v>214125000</v>
      </c>
      <c r="T36" s="526"/>
      <c r="U36" s="525"/>
      <c r="V36" s="526"/>
      <c r="W36" s="1835"/>
      <c r="X36" s="1833">
        <f t="shared" ref="X36:X42" si="22">SUM(Y36:AC36)</f>
        <v>214125000</v>
      </c>
      <c r="Y36" s="1842">
        <f>SUM(Y37)</f>
        <v>214125000</v>
      </c>
      <c r="Z36" s="526"/>
      <c r="AA36" s="525"/>
      <c r="AB36" s="526"/>
      <c r="AC36" s="1835"/>
      <c r="AD36" s="1833">
        <f t="shared" ref="AD36:AD42" si="23">SUM(AE36:AI36)</f>
        <v>214125000</v>
      </c>
      <c r="AE36" s="1842">
        <f>SUM(AE37)</f>
        <v>214125000</v>
      </c>
      <c r="AF36" s="526"/>
      <c r="AG36" s="525"/>
      <c r="AH36" s="526"/>
      <c r="AI36" s="1835"/>
      <c r="AJ36" s="1836">
        <f t="shared" ref="AJ36:AJ42" si="24">SUM(AK36:AO36)</f>
        <v>247191138</v>
      </c>
      <c r="AK36" s="1843">
        <f>SUM(AK37)</f>
        <v>247191138</v>
      </c>
      <c r="AL36" s="1839"/>
      <c r="AM36" s="1838"/>
      <c r="AN36" s="1839"/>
      <c r="AO36" s="1840"/>
      <c r="AP36" s="1836">
        <f t="shared" ref="AP36:AP42" si="25">SUM(AQ36:AU36)</f>
        <v>247191138</v>
      </c>
      <c r="AQ36" s="1843">
        <f>SUM(AQ37)</f>
        <v>247191138</v>
      </c>
      <c r="AR36" s="1839"/>
      <c r="AS36" s="1838"/>
      <c r="AT36" s="1839"/>
      <c r="AU36" s="3377"/>
      <c r="AV36" s="3483">
        <f t="shared" si="17"/>
        <v>100</v>
      </c>
      <c r="AW36" s="3603">
        <f t="shared" si="18"/>
        <v>100</v>
      </c>
      <c r="AX36" s="3376"/>
      <c r="AY36" s="3376"/>
      <c r="AZ36" s="3376"/>
      <c r="BA36" s="3380"/>
    </row>
    <row r="37" spans="1:53" s="1936" customFormat="1" ht="25.5" x14ac:dyDescent="0.2">
      <c r="A37" s="1931"/>
      <c r="B37" s="1932"/>
      <c r="C37" s="1933"/>
      <c r="D37" s="1934"/>
      <c r="E37" s="1935" t="s">
        <v>949</v>
      </c>
      <c r="F37" s="1833">
        <f t="shared" si="19"/>
        <v>214125000</v>
      </c>
      <c r="G37" s="1922">
        <v>214125000</v>
      </c>
      <c r="H37" s="1923"/>
      <c r="I37" s="1924"/>
      <c r="J37" s="1923"/>
      <c r="K37" s="1925"/>
      <c r="L37" s="1833">
        <f t="shared" si="20"/>
        <v>214125000</v>
      </c>
      <c r="M37" s="1922">
        <v>214125000</v>
      </c>
      <c r="N37" s="1923"/>
      <c r="O37" s="1924"/>
      <c r="P37" s="1923"/>
      <c r="Q37" s="1925"/>
      <c r="R37" s="1833">
        <f t="shared" si="21"/>
        <v>214125000</v>
      </c>
      <c r="S37" s="1922">
        <v>214125000</v>
      </c>
      <c r="T37" s="1923"/>
      <c r="U37" s="1924"/>
      <c r="V37" s="1923"/>
      <c r="W37" s="1925"/>
      <c r="X37" s="1833">
        <f t="shared" si="22"/>
        <v>214125000</v>
      </c>
      <c r="Y37" s="1922">
        <v>214125000</v>
      </c>
      <c r="Z37" s="1923"/>
      <c r="AA37" s="1924"/>
      <c r="AB37" s="1923"/>
      <c r="AC37" s="1925"/>
      <c r="AD37" s="1833">
        <f t="shared" si="23"/>
        <v>214125000</v>
      </c>
      <c r="AE37" s="1922">
        <v>214125000</v>
      </c>
      <c r="AF37" s="1923"/>
      <c r="AG37" s="1924"/>
      <c r="AH37" s="1923"/>
      <c r="AI37" s="1925"/>
      <c r="AJ37" s="1836">
        <f t="shared" si="24"/>
        <v>247191138</v>
      </c>
      <c r="AK37" s="1926">
        <v>247191138</v>
      </c>
      <c r="AL37" s="1927"/>
      <c r="AM37" s="1928"/>
      <c r="AN37" s="1927"/>
      <c r="AO37" s="1929"/>
      <c r="AP37" s="1836">
        <f t="shared" si="25"/>
        <v>247191138</v>
      </c>
      <c r="AQ37" s="1926">
        <v>247191138</v>
      </c>
      <c r="AR37" s="1927"/>
      <c r="AS37" s="1928"/>
      <c r="AT37" s="1927"/>
      <c r="AU37" s="3383"/>
      <c r="AV37" s="3483">
        <f t="shared" si="17"/>
        <v>100</v>
      </c>
      <c r="AW37" s="3603">
        <f t="shared" si="18"/>
        <v>100</v>
      </c>
      <c r="AX37" s="3376"/>
      <c r="AY37" s="3376"/>
      <c r="AZ37" s="3376"/>
      <c r="BA37" s="3380"/>
    </row>
    <row r="38" spans="1:53" s="1841" customFormat="1" x14ac:dyDescent="0.2">
      <c r="A38" s="1872"/>
      <c r="B38" s="1845"/>
      <c r="C38" s="1873"/>
      <c r="D38" s="1874" t="s">
        <v>220</v>
      </c>
      <c r="E38" s="1832" t="s">
        <v>950</v>
      </c>
      <c r="F38" s="1833">
        <f t="shared" si="19"/>
        <v>0</v>
      </c>
      <c r="G38" s="1842">
        <f>SUM(G39)</f>
        <v>0</v>
      </c>
      <c r="H38" s="526"/>
      <c r="I38" s="525"/>
      <c r="J38" s="526"/>
      <c r="K38" s="1835"/>
      <c r="L38" s="1833">
        <f t="shared" si="20"/>
        <v>0</v>
      </c>
      <c r="M38" s="1842">
        <f>SUM(M39)</f>
        <v>0</v>
      </c>
      <c r="N38" s="526"/>
      <c r="O38" s="525"/>
      <c r="P38" s="526"/>
      <c r="Q38" s="1835"/>
      <c r="R38" s="1833">
        <f t="shared" si="21"/>
        <v>0</v>
      </c>
      <c r="S38" s="1842">
        <f>SUM(S39)</f>
        <v>0</v>
      </c>
      <c r="T38" s="526"/>
      <c r="U38" s="525"/>
      <c r="V38" s="526"/>
      <c r="W38" s="1835"/>
      <c r="X38" s="1833">
        <f t="shared" si="22"/>
        <v>0</v>
      </c>
      <c r="Y38" s="1842">
        <f>SUM(Y39)</f>
        <v>0</v>
      </c>
      <c r="Z38" s="526"/>
      <c r="AA38" s="525"/>
      <c r="AB38" s="526"/>
      <c r="AC38" s="1835"/>
      <c r="AD38" s="1833">
        <f t="shared" si="23"/>
        <v>0</v>
      </c>
      <c r="AE38" s="1842">
        <f>SUM(AE39)</f>
        <v>0</v>
      </c>
      <c r="AF38" s="526"/>
      <c r="AG38" s="525"/>
      <c r="AH38" s="526"/>
      <c r="AI38" s="1835"/>
      <c r="AJ38" s="1836">
        <f t="shared" si="24"/>
        <v>0</v>
      </c>
      <c r="AK38" s="1843">
        <f>SUM(AK39)</f>
        <v>0</v>
      </c>
      <c r="AL38" s="1839"/>
      <c r="AM38" s="1838"/>
      <c r="AN38" s="1839"/>
      <c r="AO38" s="1840"/>
      <c r="AP38" s="1836">
        <f t="shared" si="25"/>
        <v>0</v>
      </c>
      <c r="AQ38" s="1843">
        <f>SUM(AQ39)</f>
        <v>0</v>
      </c>
      <c r="AR38" s="1839"/>
      <c r="AS38" s="1838"/>
      <c r="AT38" s="1839"/>
      <c r="AU38" s="3377"/>
      <c r="AV38" s="3483">
        <v>0</v>
      </c>
      <c r="AW38" s="3603">
        <v>0</v>
      </c>
      <c r="AX38" s="3376"/>
      <c r="AY38" s="3376"/>
      <c r="AZ38" s="3376"/>
      <c r="BA38" s="3380"/>
    </row>
    <row r="39" spans="1:53" s="1936" customFormat="1" ht="25.5" x14ac:dyDescent="0.2">
      <c r="A39" s="1917"/>
      <c r="B39" s="1918"/>
      <c r="C39" s="1919"/>
      <c r="D39" s="1920"/>
      <c r="E39" s="1921" t="s">
        <v>951</v>
      </c>
      <c r="F39" s="1833">
        <f t="shared" si="19"/>
        <v>0</v>
      </c>
      <c r="G39" s="1922">
        <v>0</v>
      </c>
      <c r="H39" s="1923"/>
      <c r="I39" s="1924"/>
      <c r="J39" s="1923"/>
      <c r="K39" s="1925"/>
      <c r="L39" s="1833">
        <f t="shared" si="20"/>
        <v>0</v>
      </c>
      <c r="M39" s="1922">
        <v>0</v>
      </c>
      <c r="N39" s="1923"/>
      <c r="O39" s="1924"/>
      <c r="P39" s="1923"/>
      <c r="Q39" s="1925"/>
      <c r="R39" s="1833">
        <f t="shared" si="21"/>
        <v>0</v>
      </c>
      <c r="S39" s="1922">
        <v>0</v>
      </c>
      <c r="T39" s="1923"/>
      <c r="U39" s="1924"/>
      <c r="V39" s="1923"/>
      <c r="W39" s="1925"/>
      <c r="X39" s="1833">
        <f t="shared" si="22"/>
        <v>0</v>
      </c>
      <c r="Y39" s="1922">
        <v>0</v>
      </c>
      <c r="Z39" s="1923"/>
      <c r="AA39" s="1924"/>
      <c r="AB39" s="1923"/>
      <c r="AC39" s="1925"/>
      <c r="AD39" s="1833">
        <f t="shared" si="23"/>
        <v>0</v>
      </c>
      <c r="AE39" s="1922">
        <v>0</v>
      </c>
      <c r="AF39" s="1923"/>
      <c r="AG39" s="1924"/>
      <c r="AH39" s="1923"/>
      <c r="AI39" s="1925"/>
      <c r="AJ39" s="1836">
        <f t="shared" si="24"/>
        <v>0</v>
      </c>
      <c r="AK39" s="1926">
        <v>0</v>
      </c>
      <c r="AL39" s="1927"/>
      <c r="AM39" s="1928"/>
      <c r="AN39" s="1927"/>
      <c r="AO39" s="1929"/>
      <c r="AP39" s="1836">
        <f t="shared" si="25"/>
        <v>0</v>
      </c>
      <c r="AQ39" s="1926">
        <v>0</v>
      </c>
      <c r="AR39" s="1927"/>
      <c r="AS39" s="1928"/>
      <c r="AT39" s="1927"/>
      <c r="AU39" s="3383"/>
      <c r="AV39" s="3483">
        <v>0</v>
      </c>
      <c r="AW39" s="3603">
        <v>0</v>
      </c>
      <c r="AX39" s="3376"/>
      <c r="AY39" s="3376"/>
      <c r="AZ39" s="3376"/>
      <c r="BA39" s="3380"/>
    </row>
    <row r="40" spans="1:53" s="1841" customFormat="1" ht="25.5" x14ac:dyDescent="0.2">
      <c r="A40" s="1872"/>
      <c r="B40" s="1845"/>
      <c r="C40" s="1873"/>
      <c r="D40" s="1874" t="s">
        <v>215</v>
      </c>
      <c r="E40" s="1832" t="s">
        <v>952</v>
      </c>
      <c r="F40" s="1833">
        <f t="shared" si="19"/>
        <v>2000000</v>
      </c>
      <c r="G40" s="1842">
        <f>SUM(G41+G42)</f>
        <v>2000000</v>
      </c>
      <c r="H40" s="526"/>
      <c r="I40" s="525"/>
      <c r="J40" s="526"/>
      <c r="K40" s="1835"/>
      <c r="L40" s="1833">
        <f t="shared" si="20"/>
        <v>2000000</v>
      </c>
      <c r="M40" s="1842">
        <f>SUM(M41+M42)</f>
        <v>2000000</v>
      </c>
      <c r="N40" s="526"/>
      <c r="O40" s="525"/>
      <c r="P40" s="526"/>
      <c r="Q40" s="1835"/>
      <c r="R40" s="1833">
        <f t="shared" si="21"/>
        <v>2000000</v>
      </c>
      <c r="S40" s="1842">
        <f>SUM(S41+S42)</f>
        <v>2000000</v>
      </c>
      <c r="T40" s="526"/>
      <c r="U40" s="525"/>
      <c r="V40" s="526"/>
      <c r="W40" s="1835"/>
      <c r="X40" s="1833">
        <f t="shared" si="22"/>
        <v>2000000</v>
      </c>
      <c r="Y40" s="1842">
        <f>SUM(Y41+Y42)</f>
        <v>2000000</v>
      </c>
      <c r="Z40" s="526"/>
      <c r="AA40" s="525"/>
      <c r="AB40" s="526"/>
      <c r="AC40" s="1835"/>
      <c r="AD40" s="1833">
        <f t="shared" si="23"/>
        <v>2000000</v>
      </c>
      <c r="AE40" s="1842">
        <f>SUM(AE41+AE42)</f>
        <v>2000000</v>
      </c>
      <c r="AF40" s="526"/>
      <c r="AG40" s="525"/>
      <c r="AH40" s="526"/>
      <c r="AI40" s="1835"/>
      <c r="AJ40" s="1836">
        <f t="shared" si="24"/>
        <v>2443400</v>
      </c>
      <c r="AK40" s="1843">
        <f>SUM(AK41+AK42)</f>
        <v>2443400</v>
      </c>
      <c r="AL40" s="1839"/>
      <c r="AM40" s="1838"/>
      <c r="AN40" s="1839"/>
      <c r="AO40" s="1840"/>
      <c r="AP40" s="1836">
        <f t="shared" si="25"/>
        <v>2443400</v>
      </c>
      <c r="AQ40" s="1843">
        <f>SUM(AQ41+AQ42)</f>
        <v>2443400</v>
      </c>
      <c r="AR40" s="1839"/>
      <c r="AS40" s="1838"/>
      <c r="AT40" s="1839"/>
      <c r="AU40" s="3377"/>
      <c r="AV40" s="3483">
        <f t="shared" si="17"/>
        <v>100</v>
      </c>
      <c r="AW40" s="3603">
        <f t="shared" si="18"/>
        <v>100</v>
      </c>
      <c r="AX40" s="3376"/>
      <c r="AY40" s="3376"/>
      <c r="AZ40" s="3376"/>
      <c r="BA40" s="3380"/>
    </row>
    <row r="41" spans="1:53" s="1936" customFormat="1" x14ac:dyDescent="0.2">
      <c r="A41" s="1917"/>
      <c r="B41" s="1918"/>
      <c r="C41" s="1919"/>
      <c r="D41" s="1920"/>
      <c r="E41" s="1921" t="s">
        <v>954</v>
      </c>
      <c r="F41" s="1833">
        <f t="shared" si="19"/>
        <v>2000000</v>
      </c>
      <c r="G41" s="1922">
        <v>2000000</v>
      </c>
      <c r="H41" s="1923"/>
      <c r="I41" s="1924"/>
      <c r="J41" s="1923"/>
      <c r="K41" s="1925"/>
      <c r="L41" s="1833">
        <f t="shared" si="20"/>
        <v>2000000</v>
      </c>
      <c r="M41" s="1922">
        <v>2000000</v>
      </c>
      <c r="N41" s="1923"/>
      <c r="O41" s="1924"/>
      <c r="P41" s="1923"/>
      <c r="Q41" s="1925"/>
      <c r="R41" s="1833">
        <f t="shared" si="21"/>
        <v>2000000</v>
      </c>
      <c r="S41" s="1922">
        <v>2000000</v>
      </c>
      <c r="T41" s="1923"/>
      <c r="U41" s="1924"/>
      <c r="V41" s="1923"/>
      <c r="W41" s="1925"/>
      <c r="X41" s="1833">
        <f t="shared" si="22"/>
        <v>2000000</v>
      </c>
      <c r="Y41" s="1922">
        <v>2000000</v>
      </c>
      <c r="Z41" s="1923"/>
      <c r="AA41" s="1924"/>
      <c r="AB41" s="1923"/>
      <c r="AC41" s="1925"/>
      <c r="AD41" s="1833">
        <f t="shared" si="23"/>
        <v>2000000</v>
      </c>
      <c r="AE41" s="1922">
        <v>2000000</v>
      </c>
      <c r="AF41" s="1923"/>
      <c r="AG41" s="1924"/>
      <c r="AH41" s="1923"/>
      <c r="AI41" s="1925"/>
      <c r="AJ41" s="1836">
        <f t="shared" si="24"/>
        <v>2443400</v>
      </c>
      <c r="AK41" s="1926">
        <v>2443400</v>
      </c>
      <c r="AL41" s="1927"/>
      <c r="AM41" s="1928"/>
      <c r="AN41" s="1927"/>
      <c r="AO41" s="1929"/>
      <c r="AP41" s="1836">
        <f t="shared" si="25"/>
        <v>2443400</v>
      </c>
      <c r="AQ41" s="1926">
        <v>2443400</v>
      </c>
      <c r="AR41" s="1927"/>
      <c r="AS41" s="1928"/>
      <c r="AT41" s="1927"/>
      <c r="AU41" s="3383"/>
      <c r="AV41" s="3483">
        <f t="shared" si="17"/>
        <v>100</v>
      </c>
      <c r="AW41" s="3603">
        <f t="shared" si="18"/>
        <v>100</v>
      </c>
      <c r="AX41" s="3376"/>
      <c r="AY41" s="3376"/>
      <c r="AZ41" s="3376"/>
      <c r="BA41" s="3380"/>
    </row>
    <row r="42" spans="1:53" s="1936" customFormat="1" x14ac:dyDescent="0.2">
      <c r="A42" s="1917"/>
      <c r="B42" s="1918"/>
      <c r="C42" s="1919"/>
      <c r="D42" s="1920"/>
      <c r="E42" s="1921" t="s">
        <v>953</v>
      </c>
      <c r="F42" s="1833">
        <f t="shared" si="19"/>
        <v>0</v>
      </c>
      <c r="G42" s="1922"/>
      <c r="H42" s="1923"/>
      <c r="I42" s="1924"/>
      <c r="J42" s="1923"/>
      <c r="K42" s="1925"/>
      <c r="L42" s="1833">
        <f t="shared" si="20"/>
        <v>0</v>
      </c>
      <c r="M42" s="1922"/>
      <c r="N42" s="1923"/>
      <c r="O42" s="1924"/>
      <c r="P42" s="1923"/>
      <c r="Q42" s="1925"/>
      <c r="R42" s="1833">
        <f t="shared" si="21"/>
        <v>0</v>
      </c>
      <c r="S42" s="1922"/>
      <c r="T42" s="1923"/>
      <c r="U42" s="1924"/>
      <c r="V42" s="1923"/>
      <c r="W42" s="1925"/>
      <c r="X42" s="1833">
        <f t="shared" si="22"/>
        <v>0</v>
      </c>
      <c r="Y42" s="1922"/>
      <c r="Z42" s="1923"/>
      <c r="AA42" s="1924"/>
      <c r="AB42" s="1923"/>
      <c r="AC42" s="1925"/>
      <c r="AD42" s="1833">
        <f t="shared" si="23"/>
        <v>0</v>
      </c>
      <c r="AE42" s="1922"/>
      <c r="AF42" s="1923"/>
      <c r="AG42" s="1924"/>
      <c r="AH42" s="1923"/>
      <c r="AI42" s="1925"/>
      <c r="AJ42" s="1836">
        <f t="shared" si="24"/>
        <v>0</v>
      </c>
      <c r="AK42" s="1926"/>
      <c r="AL42" s="1927"/>
      <c r="AM42" s="1928"/>
      <c r="AN42" s="1927"/>
      <c r="AO42" s="1929"/>
      <c r="AP42" s="1836">
        <f t="shared" si="25"/>
        <v>0</v>
      </c>
      <c r="AQ42" s="1926"/>
      <c r="AR42" s="1927"/>
      <c r="AS42" s="1928"/>
      <c r="AT42" s="1927"/>
      <c r="AU42" s="3383"/>
      <c r="AV42" s="3483">
        <v>0</v>
      </c>
      <c r="AW42" s="3603">
        <v>0</v>
      </c>
      <c r="AX42" s="3376"/>
      <c r="AY42" s="3376"/>
      <c r="AZ42" s="3376"/>
      <c r="BA42" s="3380"/>
    </row>
    <row r="43" spans="1:53" s="1884" customFormat="1" x14ac:dyDescent="0.2">
      <c r="A43" s="1900"/>
      <c r="B43" s="1901"/>
      <c r="C43" s="1902" t="s">
        <v>187</v>
      </c>
      <c r="D43" s="1903"/>
      <c r="E43" s="1904" t="s">
        <v>237</v>
      </c>
      <c r="F43" s="1915">
        <f>SUM(G43:K43)</f>
        <v>2530000</v>
      </c>
      <c r="G43" s="1906">
        <f>SUM(G44:G44)</f>
        <v>2530000</v>
      </c>
      <c r="H43" s="1907">
        <f>SUM(H44:H44)</f>
        <v>0</v>
      </c>
      <c r="I43" s="1908">
        <f>SUM(I44:I44)</f>
        <v>0</v>
      </c>
      <c r="J43" s="1907">
        <f>SUM(J44:J44)</f>
        <v>0</v>
      </c>
      <c r="K43" s="1909">
        <f>SUM(K44:K44)</f>
        <v>0</v>
      </c>
      <c r="L43" s="1915">
        <f>SUM(M43:Q43)</f>
        <v>2530000</v>
      </c>
      <c r="M43" s="1906">
        <f>SUM(M44:M44)</f>
        <v>2530000</v>
      </c>
      <c r="N43" s="1907">
        <f>SUM(N44:N44)</f>
        <v>0</v>
      </c>
      <c r="O43" s="1908">
        <f>SUM(O44:O44)</f>
        <v>0</v>
      </c>
      <c r="P43" s="1907">
        <f>SUM(P44:P44)</f>
        <v>0</v>
      </c>
      <c r="Q43" s="1909">
        <f>SUM(Q44:Q44)</f>
        <v>0</v>
      </c>
      <c r="R43" s="1915">
        <f>SUM(S43:W43)</f>
        <v>2530000</v>
      </c>
      <c r="S43" s="1906">
        <f>SUM(S44:S44)</f>
        <v>2530000</v>
      </c>
      <c r="T43" s="1907">
        <f>SUM(T44:T44)</f>
        <v>0</v>
      </c>
      <c r="U43" s="1908">
        <f>SUM(U44:U44)</f>
        <v>0</v>
      </c>
      <c r="V43" s="1907">
        <f>SUM(V44:V44)</f>
        <v>0</v>
      </c>
      <c r="W43" s="1909">
        <f>SUM(W44:W44)</f>
        <v>0</v>
      </c>
      <c r="X43" s="1915">
        <f>SUM(Y43:AC43)</f>
        <v>2530000</v>
      </c>
      <c r="Y43" s="1906">
        <f>SUM(Y44:Y44)</f>
        <v>2530000</v>
      </c>
      <c r="Z43" s="1907">
        <f>SUM(Z44:Z44)</f>
        <v>0</v>
      </c>
      <c r="AA43" s="1908">
        <f>SUM(AA44:AA44)</f>
        <v>0</v>
      </c>
      <c r="AB43" s="1907">
        <f>SUM(AB44:AB44)</f>
        <v>0</v>
      </c>
      <c r="AC43" s="1909">
        <f>SUM(AC44:AC44)</f>
        <v>0</v>
      </c>
      <c r="AD43" s="1915">
        <f>SUM(AE43:AI43)</f>
        <v>2530000</v>
      </c>
      <c r="AE43" s="1906">
        <f>SUM(AE44:AE44)</f>
        <v>2530000</v>
      </c>
      <c r="AF43" s="1907">
        <f>SUM(AF44:AF44)</f>
        <v>0</v>
      </c>
      <c r="AG43" s="1908">
        <f>SUM(AG44:AG44)</f>
        <v>0</v>
      </c>
      <c r="AH43" s="1907">
        <f>SUM(AH44:AH44)</f>
        <v>0</v>
      </c>
      <c r="AI43" s="1909">
        <f>SUM(AI44:AI44)</f>
        <v>0</v>
      </c>
      <c r="AJ43" s="1916">
        <f>SUM(AK43:AO43)</f>
        <v>3280509</v>
      </c>
      <c r="AK43" s="1911">
        <f>SUM(AK44:AK44)</f>
        <v>3280509</v>
      </c>
      <c r="AL43" s="1912">
        <f>SUM(AL44:AL44)</f>
        <v>0</v>
      </c>
      <c r="AM43" s="1913">
        <f>SUM(AM44:AM44)</f>
        <v>0</v>
      </c>
      <c r="AN43" s="1912">
        <f>SUM(AN44:AN44)</f>
        <v>0</v>
      </c>
      <c r="AO43" s="1914">
        <f>SUM(AO44:AO44)</f>
        <v>0</v>
      </c>
      <c r="AP43" s="1916">
        <f>SUM(AQ43:AU43)</f>
        <v>3280509</v>
      </c>
      <c r="AQ43" s="1911">
        <f>SUM(AQ44:AQ44)</f>
        <v>3280509</v>
      </c>
      <c r="AR43" s="1912">
        <f>SUM(AR44:AR44)</f>
        <v>0</v>
      </c>
      <c r="AS43" s="1913">
        <f>SUM(AS44:AS44)</f>
        <v>0</v>
      </c>
      <c r="AT43" s="1912">
        <f>SUM(AT44:AT44)</f>
        <v>0</v>
      </c>
      <c r="AU43" s="3382">
        <f>SUM(AU44:AU44)</f>
        <v>0</v>
      </c>
      <c r="AV43" s="3483">
        <f t="shared" si="17"/>
        <v>100</v>
      </c>
      <c r="AW43" s="3603">
        <f t="shared" si="18"/>
        <v>100</v>
      </c>
      <c r="AX43" s="3376"/>
      <c r="AY43" s="3376"/>
      <c r="AZ43" s="3376"/>
      <c r="BA43" s="3380"/>
    </row>
    <row r="44" spans="1:53" s="1936" customFormat="1" ht="13.5" thickBot="1" x14ac:dyDescent="0.25">
      <c r="A44" s="1937"/>
      <c r="B44" s="1938"/>
      <c r="C44" s="1939"/>
      <c r="D44" s="1940"/>
      <c r="E44" s="1941" t="s">
        <v>348</v>
      </c>
      <c r="F44" s="1942">
        <f>SUM(G44:K44)</f>
        <v>2530000</v>
      </c>
      <c r="G44" s="1922">
        <v>2530000</v>
      </c>
      <c r="H44" s="1923"/>
      <c r="I44" s="1924"/>
      <c r="J44" s="1923"/>
      <c r="K44" s="1925"/>
      <c r="L44" s="1942">
        <f>SUM(M44:Q44)</f>
        <v>2530000</v>
      </c>
      <c r="M44" s="1922">
        <v>2530000</v>
      </c>
      <c r="N44" s="1923"/>
      <c r="O44" s="1924"/>
      <c r="P44" s="1923"/>
      <c r="Q44" s="1925"/>
      <c r="R44" s="1942">
        <f>SUM(S44:W44)</f>
        <v>2530000</v>
      </c>
      <c r="S44" s="1922">
        <v>2530000</v>
      </c>
      <c r="T44" s="1923"/>
      <c r="U44" s="1924"/>
      <c r="V44" s="1923"/>
      <c r="W44" s="1925"/>
      <c r="X44" s="1942">
        <f>SUM(Y44:AC44)</f>
        <v>2530000</v>
      </c>
      <c r="Y44" s="1922">
        <v>2530000</v>
      </c>
      <c r="Z44" s="1923"/>
      <c r="AA44" s="1924"/>
      <c r="AB44" s="1923"/>
      <c r="AC44" s="1925"/>
      <c r="AD44" s="1942">
        <f>SUM(AE44:AI44)</f>
        <v>2530000</v>
      </c>
      <c r="AE44" s="1922">
        <v>2530000</v>
      </c>
      <c r="AF44" s="1923"/>
      <c r="AG44" s="1924"/>
      <c r="AH44" s="1923"/>
      <c r="AI44" s="1925"/>
      <c r="AJ44" s="1943">
        <f>SUM(AK44:AO44)</f>
        <v>3280509</v>
      </c>
      <c r="AK44" s="1926">
        <v>3280509</v>
      </c>
      <c r="AL44" s="1927"/>
      <c r="AM44" s="1928"/>
      <c r="AN44" s="1927"/>
      <c r="AO44" s="1929"/>
      <c r="AP44" s="1943">
        <f>SUM(AQ44:AU44)</f>
        <v>3280509</v>
      </c>
      <c r="AQ44" s="1926">
        <v>3280509</v>
      </c>
      <c r="AR44" s="1927"/>
      <c r="AS44" s="1928"/>
      <c r="AT44" s="1927"/>
      <c r="AU44" s="3383"/>
      <c r="AV44" s="3608">
        <f t="shared" si="17"/>
        <v>100</v>
      </c>
      <c r="AW44" s="3603">
        <f t="shared" si="18"/>
        <v>100</v>
      </c>
      <c r="AX44" s="3374"/>
      <c r="AY44" s="3374"/>
      <c r="AZ44" s="3374"/>
      <c r="BA44" s="3364"/>
    </row>
    <row r="45" spans="1:53" s="23" customFormat="1" ht="13.5" thickBot="1" x14ac:dyDescent="0.25">
      <c r="A45" s="1860" t="s">
        <v>216</v>
      </c>
      <c r="B45" s="1944">
        <v>4</v>
      </c>
      <c r="C45" s="1862"/>
      <c r="D45" s="1863"/>
      <c r="E45" s="1864" t="s">
        <v>350</v>
      </c>
      <c r="F45" s="1865">
        <f>SUM(G45:K45)</f>
        <v>41697401</v>
      </c>
      <c r="G45" s="1945">
        <f>SUM(G46+G47+G48+G49+G50+G51+G52+G53+G54+G55+G56)</f>
        <v>24529601</v>
      </c>
      <c r="H45" s="1946">
        <f>SUM(H46+H47+H48+H49+H50+H51+H52+H53+H54+H55+H56)</f>
        <v>775000</v>
      </c>
      <c r="I45" s="1947">
        <f>SUM(I46+I47+I48+I49+I50+I51+I52+I53+I54+I55+I56)</f>
        <v>7520000</v>
      </c>
      <c r="J45" s="1946">
        <f>SUM(J46+J47+J48+J49+J50+J51+J52+J53+J54+J55+J56)</f>
        <v>6781800</v>
      </c>
      <c r="K45" s="1948">
        <f>SUM(K46+K47+K48+K49+K50+K51+K52+K53+K54+K55+K56)</f>
        <v>2091000</v>
      </c>
      <c r="L45" s="1865">
        <f>SUM(M45:Q45)</f>
        <v>41697401</v>
      </c>
      <c r="M45" s="1945">
        <f>SUM(M46+M47+M48+M49+M50+M51+M52+M53+M54+M55+M56)</f>
        <v>24529601</v>
      </c>
      <c r="N45" s="1946">
        <f>SUM(N46+N47+N48+N49+N50+N51+N52+N53+N54+N55+N56)</f>
        <v>775000</v>
      </c>
      <c r="O45" s="1947">
        <f>SUM(O46+O47+O48+O49+O50+O51+O52+O53+O54+O55+O56)</f>
        <v>7520000</v>
      </c>
      <c r="P45" s="1946">
        <f>SUM(P46+P47+P48+P49+P50+P51+P52+P53+P54+P55+P56)</f>
        <v>6781800</v>
      </c>
      <c r="Q45" s="1948">
        <f>SUM(Q46+Q47+Q48+Q49+Q50+Q51+Q52+Q53+Q54+Q55+Q56)</f>
        <v>2091000</v>
      </c>
      <c r="R45" s="1865">
        <f>SUM(S45:W45)</f>
        <v>44222401</v>
      </c>
      <c r="S45" s="1945">
        <f>SUM(S46+S47+S48+S49+S50+S51+S52+S53+S54+S55+S56)</f>
        <v>27054601</v>
      </c>
      <c r="T45" s="1946">
        <f>SUM(T46+T47+T48+T49+T50+T51+T52+T53+T54+T55+T56)</f>
        <v>775000</v>
      </c>
      <c r="U45" s="1947">
        <f>SUM(U46+U47+U48+U49+U50+U51+U52+U53+U54+U55+U56)</f>
        <v>7520000</v>
      </c>
      <c r="V45" s="1946">
        <f>SUM(V46+V47+V48+V49+V50+V51+V52+V53+V54+V55+V56)</f>
        <v>6781800</v>
      </c>
      <c r="W45" s="1948">
        <f>SUM(W46+W47+W48+W49+W50+W51+W52+W53+W54+W55+W56)</f>
        <v>2091000</v>
      </c>
      <c r="X45" s="1865">
        <f>SUM(Y45:AC45)</f>
        <v>44222401</v>
      </c>
      <c r="Y45" s="1945">
        <f>SUM(Y46+Y47+Y48+Y49+Y50+Y51+Y52+Y53+Y54+Y55+Y56)</f>
        <v>27054601</v>
      </c>
      <c r="Z45" s="1946">
        <f>SUM(Z46+Z47+Z48+Z49+Z50+Z51+Z52+Z53+Z54+Z55+Z56)</f>
        <v>775000</v>
      </c>
      <c r="AA45" s="1947">
        <f>SUM(AA46+AA47+AA48+AA49+AA50+AA51+AA52+AA53+AA54+AA55+AA56)</f>
        <v>7520000</v>
      </c>
      <c r="AB45" s="1946">
        <f>SUM(AB46+AB47+AB48+AB49+AB50+AB51+AB52+AB53+AB54+AB55+AB56)</f>
        <v>6781800</v>
      </c>
      <c r="AC45" s="1948">
        <f>SUM(AC46+AC47+AC48+AC49+AC50+AC51+AC52+AC53+AC54+AC55+AC56)</f>
        <v>2091000</v>
      </c>
      <c r="AD45" s="1865">
        <f>SUM(AE45:AI45)</f>
        <v>44422401</v>
      </c>
      <c r="AE45" s="1945">
        <f>SUM(AE46+AE47+AE48+AE49+AE50+AE51+AE52+AE53+AE54+AE55+AE56)</f>
        <v>27054601</v>
      </c>
      <c r="AF45" s="1946">
        <f>SUM(AF46+AF47+AF48+AF49+AF50+AF51+AF52+AF53+AF54+AF55+AF56)</f>
        <v>975000</v>
      </c>
      <c r="AG45" s="1947">
        <f>SUM(AG46+AG47+AG48+AG49+AG50+AG51+AG52+AG53+AG54+AG55+AG56)</f>
        <v>7520000</v>
      </c>
      <c r="AH45" s="1946">
        <f>SUM(AH46+AH47+AH48+AH49+AH50+AH51+AH52+AH53+AH54+AH55+AH56)</f>
        <v>6781800</v>
      </c>
      <c r="AI45" s="1948">
        <f>SUM(AI46+AI47+AI48+AI49+AI50+AI51+AI52+AI53+AI54+AI55+AI56)</f>
        <v>2091000</v>
      </c>
      <c r="AJ45" s="1866">
        <f>SUM(AK45:AO45)</f>
        <v>75834356</v>
      </c>
      <c r="AK45" s="1949">
        <f>SUM(AK46+AK47+AK48+AK49+AK50+AK51+AK52+AK53+AK54+AK55+AK56)</f>
        <v>61188618</v>
      </c>
      <c r="AL45" s="1950">
        <f>SUM(AL46+AL47+AL48+AL49+AL50+AL51+AL52+AL53+AL54+AL55+AL56)</f>
        <v>975000</v>
      </c>
      <c r="AM45" s="1951">
        <f>SUM(AM46+AM47+AM48+AM49+AM50+AM51+AM52+AM53+AM54+AM55+AM56)</f>
        <v>7363274</v>
      </c>
      <c r="AN45" s="1950">
        <f>SUM(AN46+AN47+AN48+AN49+AN50+AN51+AN52+AN53+AN54+AN55+AN56)</f>
        <v>4226549</v>
      </c>
      <c r="AO45" s="1952">
        <f>SUM(AO46+AO47+AO48+AO49+AO50+AO51+AO52+AO53+AO54+AO55+AO56)</f>
        <v>2080915</v>
      </c>
      <c r="AP45" s="1866">
        <f>SUM(AQ45:AU45)</f>
        <v>76011240</v>
      </c>
      <c r="AQ45" s="1949">
        <f>SUM(AQ46+AQ47+AQ48+AQ49+AQ50+AQ51+AQ52+AQ53+AQ54+AQ55+AQ56)</f>
        <v>61211804</v>
      </c>
      <c r="AR45" s="1950">
        <f>SUM(AR46+AR47+AR48+AR49+AR50+AR51+AR52+AR53+AR54+AR55+AR56)</f>
        <v>838866</v>
      </c>
      <c r="AS45" s="1951">
        <f>SUM(AS46+AS47+AS48+AS49+AS50+AS51+AS52+AS53+AS54+AS55+AS56)</f>
        <v>7363274</v>
      </c>
      <c r="AT45" s="1950">
        <f>SUM(AT46+AT47+AT48+AT49+AT50+AT51+AT52+AT53+AT54+AT55+AT56)</f>
        <v>4226549</v>
      </c>
      <c r="AU45" s="1952">
        <f>SUM(AU46+AU47+AU48+AU49+AU50+AU51+AU52+AU53+AU54+AU55+AU56)</f>
        <v>2370747</v>
      </c>
      <c r="AV45" s="3597">
        <f t="shared" ref="AV45:BA45" si="26">SUM(AP45/AJ45)*100</f>
        <v>100.23325048082428</v>
      </c>
      <c r="AW45" s="3384">
        <f t="shared" si="26"/>
        <v>100.03789266820833</v>
      </c>
      <c r="AX45" s="3368">
        <f t="shared" si="26"/>
        <v>86.03753846153846</v>
      </c>
      <c r="AY45" s="3368">
        <f t="shared" si="26"/>
        <v>100</v>
      </c>
      <c r="AZ45" s="3368">
        <f t="shared" si="26"/>
        <v>100</v>
      </c>
      <c r="BA45" s="3368">
        <f t="shared" si="26"/>
        <v>113.92810374282467</v>
      </c>
    </row>
    <row r="46" spans="1:53" s="1828" customFormat="1" x14ac:dyDescent="0.2">
      <c r="A46" s="1953"/>
      <c r="B46" s="1954"/>
      <c r="C46" s="1869" t="s">
        <v>169</v>
      </c>
      <c r="D46" s="1870" t="s">
        <v>217</v>
      </c>
      <c r="E46" s="1871" t="s">
        <v>182</v>
      </c>
      <c r="F46" s="1818">
        <f t="shared" ref="F46:F56" si="27">SUM(G46:K46)</f>
        <v>0</v>
      </c>
      <c r="G46" s="1819"/>
      <c r="H46" s="1820"/>
      <c r="I46" s="1821"/>
      <c r="J46" s="1820"/>
      <c r="K46" s="1822"/>
      <c r="L46" s="1818">
        <f t="shared" ref="L46:L56" si="28">SUM(M46:Q46)</f>
        <v>0</v>
      </c>
      <c r="M46" s="1819"/>
      <c r="N46" s="1820"/>
      <c r="O46" s="1821"/>
      <c r="P46" s="1820"/>
      <c r="Q46" s="1822"/>
      <c r="R46" s="1818">
        <f t="shared" ref="R46:R56" si="29">SUM(S46:W46)</f>
        <v>0</v>
      </c>
      <c r="S46" s="1819"/>
      <c r="T46" s="1820"/>
      <c r="U46" s="1821"/>
      <c r="V46" s="1820"/>
      <c r="W46" s="1822"/>
      <c r="X46" s="1818">
        <f t="shared" ref="X46:X56" si="30">SUM(Y46:AC46)</f>
        <v>0</v>
      </c>
      <c r="Y46" s="1819"/>
      <c r="Z46" s="1820"/>
      <c r="AA46" s="1821"/>
      <c r="AB46" s="1820"/>
      <c r="AC46" s="1822"/>
      <c r="AD46" s="1818">
        <f t="shared" ref="AD46:AD56" si="31">SUM(AE46:AI46)</f>
        <v>0</v>
      </c>
      <c r="AE46" s="1819"/>
      <c r="AF46" s="1820"/>
      <c r="AG46" s="1821"/>
      <c r="AH46" s="1820"/>
      <c r="AI46" s="1822"/>
      <c r="AJ46" s="1823">
        <f t="shared" ref="AJ46:AJ56" si="32">SUM(AK46:AO46)</f>
        <v>0</v>
      </c>
      <c r="AK46" s="1824"/>
      <c r="AL46" s="1825"/>
      <c r="AM46" s="1826"/>
      <c r="AN46" s="1825"/>
      <c r="AO46" s="1827"/>
      <c r="AP46" s="1823">
        <f t="shared" ref="AP46:AP56" si="33">SUM(AQ46:AU46)</f>
        <v>0</v>
      </c>
      <c r="AQ46" s="1824"/>
      <c r="AR46" s="1825"/>
      <c r="AS46" s="1826"/>
      <c r="AT46" s="1825"/>
      <c r="AU46" s="2094"/>
      <c r="AV46" s="3598">
        <v>0</v>
      </c>
      <c r="AW46" s="3393"/>
      <c r="AX46" s="3393"/>
      <c r="AY46" s="3393"/>
      <c r="AZ46" s="3393"/>
      <c r="BA46" s="3395"/>
    </row>
    <row r="47" spans="1:53" s="1828" customFormat="1" x14ac:dyDescent="0.2">
      <c r="A47" s="1955"/>
      <c r="B47" s="1956"/>
      <c r="C47" s="1873" t="s">
        <v>169</v>
      </c>
      <c r="D47" s="1874" t="s">
        <v>218</v>
      </c>
      <c r="E47" s="1832" t="s">
        <v>183</v>
      </c>
      <c r="F47" s="1833">
        <f t="shared" si="27"/>
        <v>23864409</v>
      </c>
      <c r="G47" s="1842">
        <v>17084409</v>
      </c>
      <c r="H47" s="526">
        <v>485000</v>
      </c>
      <c r="I47" s="525">
        <v>945000</v>
      </c>
      <c r="J47" s="526">
        <v>5340000</v>
      </c>
      <c r="K47" s="1835">
        <v>10000</v>
      </c>
      <c r="L47" s="1833">
        <f t="shared" si="28"/>
        <v>23864409</v>
      </c>
      <c r="M47" s="1842">
        <v>17084409</v>
      </c>
      <c r="N47" s="526">
        <v>485000</v>
      </c>
      <c r="O47" s="525">
        <v>945000</v>
      </c>
      <c r="P47" s="526">
        <v>5340000</v>
      </c>
      <c r="Q47" s="1835">
        <v>10000</v>
      </c>
      <c r="R47" s="1833">
        <f t="shared" si="29"/>
        <v>23864409</v>
      </c>
      <c r="S47" s="1842">
        <v>17084409</v>
      </c>
      <c r="T47" s="526">
        <v>485000</v>
      </c>
      <c r="U47" s="525">
        <v>945000</v>
      </c>
      <c r="V47" s="526">
        <v>5340000</v>
      </c>
      <c r="W47" s="1835">
        <v>10000</v>
      </c>
      <c r="X47" s="1833">
        <f t="shared" si="30"/>
        <v>23864409</v>
      </c>
      <c r="Y47" s="1842">
        <v>17084409</v>
      </c>
      <c r="Z47" s="526">
        <v>485000</v>
      </c>
      <c r="AA47" s="525">
        <v>945000</v>
      </c>
      <c r="AB47" s="526">
        <v>5340000</v>
      </c>
      <c r="AC47" s="1835">
        <v>10000</v>
      </c>
      <c r="AD47" s="1833">
        <f t="shared" si="31"/>
        <v>24021409</v>
      </c>
      <c r="AE47" s="1842">
        <v>17084409</v>
      </c>
      <c r="AF47" s="526">
        <v>642000</v>
      </c>
      <c r="AG47" s="525">
        <v>945000</v>
      </c>
      <c r="AH47" s="526">
        <v>5340000</v>
      </c>
      <c r="AI47" s="1835">
        <v>10000</v>
      </c>
      <c r="AJ47" s="1836">
        <f t="shared" si="32"/>
        <v>32237395</v>
      </c>
      <c r="AK47" s="1843">
        <v>26885319</v>
      </c>
      <c r="AL47" s="1839">
        <v>685000</v>
      </c>
      <c r="AM47" s="1838">
        <v>1100599</v>
      </c>
      <c r="AN47" s="1839">
        <v>3550816</v>
      </c>
      <c r="AO47" s="1840">
        <v>15661</v>
      </c>
      <c r="AP47" s="1836">
        <f t="shared" si="33"/>
        <v>32204673</v>
      </c>
      <c r="AQ47" s="1843">
        <v>26885319</v>
      </c>
      <c r="AR47" s="1839">
        <v>652278</v>
      </c>
      <c r="AS47" s="1838">
        <v>1100599</v>
      </c>
      <c r="AT47" s="1839">
        <v>3550816</v>
      </c>
      <c r="AU47" s="3377">
        <v>15661</v>
      </c>
      <c r="AV47" s="3483">
        <f t="shared" ref="AV47:AV56" si="34">SUM(AP47/AJ47)*100</f>
        <v>99.898496761292279</v>
      </c>
      <c r="AW47" s="3396">
        <f>SUM(AQ47/AK47)*100</f>
        <v>100</v>
      </c>
      <c r="AX47" s="3396">
        <f>SUM(AR47/AL47)*100</f>
        <v>95.223065693430655</v>
      </c>
      <c r="AY47" s="3396">
        <f t="shared" ref="AY47:BA47" si="35">SUM(AS47/AM47)*100</f>
        <v>100</v>
      </c>
      <c r="AZ47" s="3396">
        <f t="shared" si="35"/>
        <v>100</v>
      </c>
      <c r="BA47" s="3396">
        <f t="shared" si="35"/>
        <v>100</v>
      </c>
    </row>
    <row r="48" spans="1:53" s="1828" customFormat="1" x14ac:dyDescent="0.2">
      <c r="A48" s="1955"/>
      <c r="B48" s="1956"/>
      <c r="C48" s="1873" t="s">
        <v>169</v>
      </c>
      <c r="D48" s="1874" t="s">
        <v>219</v>
      </c>
      <c r="E48" s="1832" t="s">
        <v>184</v>
      </c>
      <c r="F48" s="1957">
        <f t="shared" si="27"/>
        <v>650000</v>
      </c>
      <c r="G48" s="1842">
        <v>650000</v>
      </c>
      <c r="H48" s="526"/>
      <c r="I48" s="525"/>
      <c r="J48" s="526"/>
      <c r="K48" s="1835"/>
      <c r="L48" s="1957">
        <f t="shared" si="28"/>
        <v>650000</v>
      </c>
      <c r="M48" s="1842">
        <v>650000</v>
      </c>
      <c r="N48" s="526"/>
      <c r="O48" s="525"/>
      <c r="P48" s="526"/>
      <c r="Q48" s="1835"/>
      <c r="R48" s="1957">
        <f t="shared" si="29"/>
        <v>650000</v>
      </c>
      <c r="S48" s="1842">
        <v>650000</v>
      </c>
      <c r="T48" s="526"/>
      <c r="U48" s="525"/>
      <c r="V48" s="526"/>
      <c r="W48" s="1835"/>
      <c r="X48" s="1957">
        <f t="shared" si="30"/>
        <v>650000</v>
      </c>
      <c r="Y48" s="1842">
        <v>650000</v>
      </c>
      <c r="Z48" s="526"/>
      <c r="AA48" s="525"/>
      <c r="AB48" s="526"/>
      <c r="AC48" s="1835"/>
      <c r="AD48" s="1957">
        <f t="shared" si="31"/>
        <v>650000</v>
      </c>
      <c r="AE48" s="1842">
        <v>650000</v>
      </c>
      <c r="AF48" s="526"/>
      <c r="AG48" s="525"/>
      <c r="AH48" s="526"/>
      <c r="AI48" s="1835"/>
      <c r="AJ48" s="1958">
        <f t="shared" si="32"/>
        <v>0</v>
      </c>
      <c r="AK48" s="1843">
        <v>0</v>
      </c>
      <c r="AL48" s="1839"/>
      <c r="AM48" s="1838"/>
      <c r="AN48" s="1839"/>
      <c r="AO48" s="1840"/>
      <c r="AP48" s="1958">
        <f t="shared" si="33"/>
        <v>0</v>
      </c>
      <c r="AQ48" s="1843">
        <v>0</v>
      </c>
      <c r="AR48" s="1839"/>
      <c r="AS48" s="1838"/>
      <c r="AT48" s="1839"/>
      <c r="AU48" s="3377"/>
      <c r="AV48" s="3483">
        <v>0</v>
      </c>
      <c r="AW48" s="3396"/>
      <c r="AX48" s="3396"/>
      <c r="AY48" s="3396"/>
      <c r="AZ48" s="3396"/>
      <c r="BA48" s="3398"/>
    </row>
    <row r="49" spans="1:53" s="1828" customFormat="1" x14ac:dyDescent="0.2">
      <c r="A49" s="1955"/>
      <c r="B49" s="1956"/>
      <c r="C49" s="1873" t="s">
        <v>169</v>
      </c>
      <c r="D49" s="1874" t="s">
        <v>220</v>
      </c>
      <c r="E49" s="1832" t="s">
        <v>185</v>
      </c>
      <c r="F49" s="1833">
        <f t="shared" si="27"/>
        <v>0</v>
      </c>
      <c r="G49" s="1842"/>
      <c r="H49" s="526"/>
      <c r="I49" s="525"/>
      <c r="J49" s="526"/>
      <c r="K49" s="1835"/>
      <c r="L49" s="1833">
        <f t="shared" si="28"/>
        <v>0</v>
      </c>
      <c r="M49" s="1842"/>
      <c r="N49" s="526"/>
      <c r="O49" s="525"/>
      <c r="P49" s="526"/>
      <c r="Q49" s="1835"/>
      <c r="R49" s="1833">
        <f t="shared" si="29"/>
        <v>0</v>
      </c>
      <c r="S49" s="1842"/>
      <c r="T49" s="526"/>
      <c r="U49" s="525"/>
      <c r="V49" s="526"/>
      <c r="W49" s="1835"/>
      <c r="X49" s="1833">
        <f t="shared" si="30"/>
        <v>0</v>
      </c>
      <c r="Y49" s="1842"/>
      <c r="Z49" s="526"/>
      <c r="AA49" s="525"/>
      <c r="AB49" s="526"/>
      <c r="AC49" s="1835"/>
      <c r="AD49" s="1833">
        <f t="shared" si="31"/>
        <v>0</v>
      </c>
      <c r="AE49" s="1842"/>
      <c r="AF49" s="526"/>
      <c r="AG49" s="525"/>
      <c r="AH49" s="526"/>
      <c r="AI49" s="1835"/>
      <c r="AJ49" s="1836">
        <f t="shared" si="32"/>
        <v>0</v>
      </c>
      <c r="AK49" s="1843"/>
      <c r="AL49" s="1839"/>
      <c r="AM49" s="1838"/>
      <c r="AN49" s="1839"/>
      <c r="AO49" s="1840"/>
      <c r="AP49" s="1836">
        <f t="shared" si="33"/>
        <v>0</v>
      </c>
      <c r="AQ49" s="1843"/>
      <c r="AR49" s="1839"/>
      <c r="AS49" s="1838"/>
      <c r="AT49" s="1839"/>
      <c r="AU49" s="3377"/>
      <c r="AV49" s="3483">
        <v>0</v>
      </c>
      <c r="AW49" s="3396"/>
      <c r="AX49" s="3396"/>
      <c r="AY49" s="3396"/>
      <c r="AZ49" s="3396"/>
      <c r="BA49" s="3398"/>
    </row>
    <row r="50" spans="1:53" s="1828" customFormat="1" x14ac:dyDescent="0.2">
      <c r="A50" s="1955"/>
      <c r="B50" s="1956"/>
      <c r="C50" s="1873" t="s">
        <v>169</v>
      </c>
      <c r="D50" s="1874" t="s">
        <v>215</v>
      </c>
      <c r="E50" s="1832" t="s">
        <v>186</v>
      </c>
      <c r="F50" s="1833">
        <f t="shared" si="27"/>
        <v>6370000</v>
      </c>
      <c r="G50" s="1842"/>
      <c r="H50" s="526"/>
      <c r="I50" s="525">
        <v>4985000</v>
      </c>
      <c r="J50" s="526"/>
      <c r="K50" s="1835">
        <v>1385000</v>
      </c>
      <c r="L50" s="1833">
        <f t="shared" si="28"/>
        <v>6370000</v>
      </c>
      <c r="M50" s="1842"/>
      <c r="N50" s="526"/>
      <c r="O50" s="525">
        <v>4985000</v>
      </c>
      <c r="P50" s="526"/>
      <c r="Q50" s="1835">
        <v>1385000</v>
      </c>
      <c r="R50" s="1833">
        <f t="shared" si="29"/>
        <v>6370000</v>
      </c>
      <c r="S50" s="1842"/>
      <c r="T50" s="526"/>
      <c r="U50" s="525">
        <v>4985000</v>
      </c>
      <c r="V50" s="526"/>
      <c r="W50" s="1835">
        <v>1385000</v>
      </c>
      <c r="X50" s="1833">
        <f t="shared" si="30"/>
        <v>6370000</v>
      </c>
      <c r="Y50" s="1842"/>
      <c r="Z50" s="526"/>
      <c r="AA50" s="525">
        <v>4985000</v>
      </c>
      <c r="AB50" s="526"/>
      <c r="AC50" s="1835">
        <v>1385000</v>
      </c>
      <c r="AD50" s="1833">
        <f t="shared" si="31"/>
        <v>6370000</v>
      </c>
      <c r="AE50" s="1842"/>
      <c r="AF50" s="526"/>
      <c r="AG50" s="525">
        <v>4985000</v>
      </c>
      <c r="AH50" s="526"/>
      <c r="AI50" s="1835">
        <v>1385000</v>
      </c>
      <c r="AJ50" s="1836">
        <f t="shared" si="32"/>
        <v>6394780</v>
      </c>
      <c r="AK50" s="1843"/>
      <c r="AL50" s="1839"/>
      <c r="AM50" s="1838">
        <v>5009780</v>
      </c>
      <c r="AN50" s="1839"/>
      <c r="AO50" s="1840">
        <v>1385000</v>
      </c>
      <c r="AP50" s="1836">
        <f t="shared" si="33"/>
        <v>6684612</v>
      </c>
      <c r="AQ50" s="1843"/>
      <c r="AR50" s="1839"/>
      <c r="AS50" s="1838">
        <v>5009780</v>
      </c>
      <c r="AT50" s="1839"/>
      <c r="AU50" s="3377">
        <v>1674832</v>
      </c>
      <c r="AV50" s="3483">
        <f t="shared" si="34"/>
        <v>104.53232167486605</v>
      </c>
      <c r="AW50" s="3396">
        <v>0</v>
      </c>
      <c r="AX50" s="3396">
        <v>0</v>
      </c>
      <c r="AY50" s="3396">
        <f t="shared" ref="AY50:AY53" si="36">SUM(AS50/AM50)*100</f>
        <v>100</v>
      </c>
      <c r="AZ50" s="3396">
        <v>0</v>
      </c>
      <c r="BA50" s="3396">
        <f t="shared" ref="BA50:BA53" si="37">SUM(AU50/AO50)*100</f>
        <v>120.92649819494585</v>
      </c>
    </row>
    <row r="51" spans="1:53" s="1828" customFormat="1" x14ac:dyDescent="0.2">
      <c r="A51" s="1955"/>
      <c r="B51" s="1956"/>
      <c r="C51" s="1873" t="s">
        <v>169</v>
      </c>
      <c r="D51" s="1874" t="s">
        <v>187</v>
      </c>
      <c r="E51" s="1832" t="s">
        <v>818</v>
      </c>
      <c r="F51" s="1833">
        <f t="shared" si="27"/>
        <v>8149992</v>
      </c>
      <c r="G51" s="1842">
        <v>4795192</v>
      </c>
      <c r="H51" s="526">
        <v>140000</v>
      </c>
      <c r="I51" s="525">
        <v>1587000</v>
      </c>
      <c r="J51" s="526">
        <v>1441800</v>
      </c>
      <c r="K51" s="1835">
        <v>186000</v>
      </c>
      <c r="L51" s="1833">
        <f t="shared" si="28"/>
        <v>8149992</v>
      </c>
      <c r="M51" s="1842">
        <v>4795192</v>
      </c>
      <c r="N51" s="526">
        <v>140000</v>
      </c>
      <c r="O51" s="525">
        <v>1587000</v>
      </c>
      <c r="P51" s="526">
        <v>1441800</v>
      </c>
      <c r="Q51" s="1835">
        <v>186000</v>
      </c>
      <c r="R51" s="1833">
        <f t="shared" si="29"/>
        <v>8149992</v>
      </c>
      <c r="S51" s="1842">
        <v>4795192</v>
      </c>
      <c r="T51" s="526">
        <v>140000</v>
      </c>
      <c r="U51" s="525">
        <v>1587000</v>
      </c>
      <c r="V51" s="526">
        <v>1441800</v>
      </c>
      <c r="W51" s="1835">
        <v>186000</v>
      </c>
      <c r="X51" s="1833">
        <f t="shared" si="30"/>
        <v>8149992</v>
      </c>
      <c r="Y51" s="1842">
        <v>4795192</v>
      </c>
      <c r="Z51" s="526">
        <v>140000</v>
      </c>
      <c r="AA51" s="525">
        <v>1587000</v>
      </c>
      <c r="AB51" s="526">
        <v>1441800</v>
      </c>
      <c r="AC51" s="1835">
        <v>186000</v>
      </c>
      <c r="AD51" s="1833">
        <f t="shared" si="31"/>
        <v>8192992</v>
      </c>
      <c r="AE51" s="1842">
        <v>4795192</v>
      </c>
      <c r="AF51" s="526">
        <v>183000</v>
      </c>
      <c r="AG51" s="525">
        <v>1587000</v>
      </c>
      <c r="AH51" s="526">
        <v>1441800</v>
      </c>
      <c r="AI51" s="1835">
        <v>186000</v>
      </c>
      <c r="AJ51" s="1836">
        <f t="shared" si="32"/>
        <v>8939669</v>
      </c>
      <c r="AK51" s="1843">
        <v>6830577</v>
      </c>
      <c r="AL51" s="1839">
        <v>176119</v>
      </c>
      <c r="AM51" s="1838">
        <v>1249652</v>
      </c>
      <c r="AN51" s="1839">
        <v>488914</v>
      </c>
      <c r="AO51" s="1840">
        <v>194407</v>
      </c>
      <c r="AP51" s="1836">
        <f t="shared" si="33"/>
        <v>8939669</v>
      </c>
      <c r="AQ51" s="1843">
        <v>6830577</v>
      </c>
      <c r="AR51" s="1839">
        <v>176119</v>
      </c>
      <c r="AS51" s="1838">
        <v>1249652</v>
      </c>
      <c r="AT51" s="1839">
        <v>488914</v>
      </c>
      <c r="AU51" s="3377">
        <v>194407</v>
      </c>
      <c r="AV51" s="3483">
        <f t="shared" si="34"/>
        <v>100</v>
      </c>
      <c r="AW51" s="3396">
        <f t="shared" ref="AW51:AW53" si="38">SUM(AQ51/AK51)*100</f>
        <v>100</v>
      </c>
      <c r="AX51" s="3396">
        <f>SUM(AR51/AL51)*100</f>
        <v>100</v>
      </c>
      <c r="AY51" s="3396">
        <f t="shared" si="36"/>
        <v>100</v>
      </c>
      <c r="AZ51" s="3396">
        <f t="shared" ref="AZ51:AZ53" si="39">SUM(AT51/AN51)*100</f>
        <v>100</v>
      </c>
      <c r="BA51" s="3396">
        <f t="shared" si="37"/>
        <v>100</v>
      </c>
    </row>
    <row r="52" spans="1:53" s="1828" customFormat="1" x14ac:dyDescent="0.2">
      <c r="A52" s="1955"/>
      <c r="B52" s="1956"/>
      <c r="C52" s="1873" t="s">
        <v>169</v>
      </c>
      <c r="D52" s="1874" t="s">
        <v>224</v>
      </c>
      <c r="E52" s="1832" t="s">
        <v>819</v>
      </c>
      <c r="F52" s="1833">
        <f t="shared" si="27"/>
        <v>170000</v>
      </c>
      <c r="G52" s="1842"/>
      <c r="H52" s="526"/>
      <c r="I52" s="525"/>
      <c r="J52" s="526"/>
      <c r="K52" s="1835">
        <v>170000</v>
      </c>
      <c r="L52" s="1833">
        <f t="shared" si="28"/>
        <v>170000</v>
      </c>
      <c r="M52" s="1842"/>
      <c r="N52" s="526"/>
      <c r="O52" s="525"/>
      <c r="P52" s="526"/>
      <c r="Q52" s="1835">
        <v>170000</v>
      </c>
      <c r="R52" s="1833">
        <f t="shared" si="29"/>
        <v>170000</v>
      </c>
      <c r="S52" s="1842"/>
      <c r="T52" s="526"/>
      <c r="U52" s="525"/>
      <c r="V52" s="526"/>
      <c r="W52" s="1835">
        <v>170000</v>
      </c>
      <c r="X52" s="1833">
        <f t="shared" si="30"/>
        <v>170000</v>
      </c>
      <c r="Y52" s="1842"/>
      <c r="Z52" s="526"/>
      <c r="AA52" s="525"/>
      <c r="AB52" s="526"/>
      <c r="AC52" s="1835">
        <v>170000</v>
      </c>
      <c r="AD52" s="1833">
        <f t="shared" si="31"/>
        <v>170000</v>
      </c>
      <c r="AE52" s="1842"/>
      <c r="AF52" s="526"/>
      <c r="AG52" s="525"/>
      <c r="AH52" s="526"/>
      <c r="AI52" s="1835">
        <v>170000</v>
      </c>
      <c r="AJ52" s="1836">
        <f t="shared" si="32"/>
        <v>18755749</v>
      </c>
      <c r="AK52" s="1843">
        <v>18586749</v>
      </c>
      <c r="AL52" s="1839"/>
      <c r="AM52" s="1838"/>
      <c r="AN52" s="1839"/>
      <c r="AO52" s="1840">
        <v>169000</v>
      </c>
      <c r="AP52" s="1836">
        <f t="shared" si="33"/>
        <v>18755749</v>
      </c>
      <c r="AQ52" s="1843">
        <v>18586749</v>
      </c>
      <c r="AR52" s="1839"/>
      <c r="AS52" s="1838"/>
      <c r="AT52" s="1839"/>
      <c r="AU52" s="3377">
        <v>169000</v>
      </c>
      <c r="AV52" s="3483">
        <f t="shared" si="34"/>
        <v>100</v>
      </c>
      <c r="AW52" s="3396">
        <f t="shared" si="38"/>
        <v>100</v>
      </c>
      <c r="AX52" s="3396">
        <v>0</v>
      </c>
      <c r="AY52" s="3396">
        <v>0</v>
      </c>
      <c r="AZ52" s="3396">
        <v>0</v>
      </c>
      <c r="BA52" s="3396">
        <f t="shared" si="37"/>
        <v>100</v>
      </c>
    </row>
    <row r="53" spans="1:53" s="1828" customFormat="1" x14ac:dyDescent="0.2">
      <c r="A53" s="1955"/>
      <c r="B53" s="1956"/>
      <c r="C53" s="1873" t="s">
        <v>169</v>
      </c>
      <c r="D53" s="1874" t="s">
        <v>191</v>
      </c>
      <c r="E53" s="1959" t="s">
        <v>8</v>
      </c>
      <c r="F53" s="1833">
        <f t="shared" si="27"/>
        <v>2000000</v>
      </c>
      <c r="G53" s="1842">
        <v>2000000</v>
      </c>
      <c r="H53" s="526"/>
      <c r="I53" s="525"/>
      <c r="J53" s="526"/>
      <c r="K53" s="1835"/>
      <c r="L53" s="1833">
        <f t="shared" si="28"/>
        <v>2000000</v>
      </c>
      <c r="M53" s="1842">
        <v>2000000</v>
      </c>
      <c r="N53" s="526"/>
      <c r="O53" s="525"/>
      <c r="P53" s="526"/>
      <c r="Q53" s="1835"/>
      <c r="R53" s="1833">
        <f t="shared" si="29"/>
        <v>4525000</v>
      </c>
      <c r="S53" s="1842">
        <v>4525000</v>
      </c>
      <c r="T53" s="526"/>
      <c r="U53" s="525"/>
      <c r="V53" s="526"/>
      <c r="W53" s="1835"/>
      <c r="X53" s="1833">
        <f t="shared" si="30"/>
        <v>4525000</v>
      </c>
      <c r="Y53" s="1842">
        <v>4525000</v>
      </c>
      <c r="Z53" s="526"/>
      <c r="AA53" s="525"/>
      <c r="AB53" s="526"/>
      <c r="AC53" s="1835"/>
      <c r="AD53" s="1833">
        <f t="shared" si="31"/>
        <v>4525000</v>
      </c>
      <c r="AE53" s="1842">
        <v>4525000</v>
      </c>
      <c r="AF53" s="526"/>
      <c r="AG53" s="525"/>
      <c r="AH53" s="526"/>
      <c r="AI53" s="1835"/>
      <c r="AJ53" s="1836">
        <f t="shared" si="32"/>
        <v>2825260</v>
      </c>
      <c r="AK53" s="1843">
        <v>2825251</v>
      </c>
      <c r="AL53" s="1839">
        <v>1</v>
      </c>
      <c r="AM53" s="1838">
        <v>1</v>
      </c>
      <c r="AN53" s="1839">
        <v>5</v>
      </c>
      <c r="AO53" s="1840">
        <v>2</v>
      </c>
      <c r="AP53" s="1836">
        <f t="shared" si="33"/>
        <v>2825260</v>
      </c>
      <c r="AQ53" s="1843">
        <v>2825251</v>
      </c>
      <c r="AR53" s="1839">
        <v>1</v>
      </c>
      <c r="AS53" s="1838">
        <v>1</v>
      </c>
      <c r="AT53" s="1839">
        <v>5</v>
      </c>
      <c r="AU53" s="3377">
        <v>2</v>
      </c>
      <c r="AV53" s="3483">
        <f t="shared" si="34"/>
        <v>100</v>
      </c>
      <c r="AW53" s="3396">
        <f t="shared" si="38"/>
        <v>100</v>
      </c>
      <c r="AX53" s="3396">
        <f t="shared" ref="AX53" si="40">SUM(AR53/AL53)*100</f>
        <v>100</v>
      </c>
      <c r="AY53" s="3396">
        <f t="shared" si="36"/>
        <v>100</v>
      </c>
      <c r="AZ53" s="3396">
        <f t="shared" si="39"/>
        <v>100</v>
      </c>
      <c r="BA53" s="3396">
        <f t="shared" si="37"/>
        <v>100</v>
      </c>
    </row>
    <row r="54" spans="1:53" s="1828" customFormat="1" x14ac:dyDescent="0.2">
      <c r="A54" s="1955"/>
      <c r="B54" s="1956"/>
      <c r="C54" s="1873" t="s">
        <v>169</v>
      </c>
      <c r="D54" s="1874" t="s">
        <v>225</v>
      </c>
      <c r="E54" s="1832" t="s">
        <v>820</v>
      </c>
      <c r="F54" s="1833">
        <f t="shared" si="27"/>
        <v>0</v>
      </c>
      <c r="G54" s="1842"/>
      <c r="H54" s="526"/>
      <c r="I54" s="525"/>
      <c r="J54" s="526"/>
      <c r="K54" s="1835"/>
      <c r="L54" s="1833">
        <f t="shared" si="28"/>
        <v>0</v>
      </c>
      <c r="M54" s="1842"/>
      <c r="N54" s="526"/>
      <c r="O54" s="525"/>
      <c r="P54" s="526"/>
      <c r="Q54" s="1835"/>
      <c r="R54" s="1833">
        <f t="shared" si="29"/>
        <v>0</v>
      </c>
      <c r="S54" s="1842"/>
      <c r="T54" s="526"/>
      <c r="U54" s="525"/>
      <c r="V54" s="526"/>
      <c r="W54" s="1835"/>
      <c r="X54" s="1833">
        <f t="shared" si="30"/>
        <v>0</v>
      </c>
      <c r="Y54" s="1842"/>
      <c r="Z54" s="526"/>
      <c r="AA54" s="525"/>
      <c r="AB54" s="526"/>
      <c r="AC54" s="1835"/>
      <c r="AD54" s="1833">
        <f t="shared" si="31"/>
        <v>0</v>
      </c>
      <c r="AE54" s="1842"/>
      <c r="AF54" s="526"/>
      <c r="AG54" s="525"/>
      <c r="AH54" s="526"/>
      <c r="AI54" s="1835"/>
      <c r="AJ54" s="1836">
        <f t="shared" si="32"/>
        <v>0</v>
      </c>
      <c r="AK54" s="1843"/>
      <c r="AL54" s="1839"/>
      <c r="AM54" s="1838"/>
      <c r="AN54" s="1839"/>
      <c r="AO54" s="1840"/>
      <c r="AP54" s="1836">
        <f t="shared" si="33"/>
        <v>0</v>
      </c>
      <c r="AQ54" s="1843"/>
      <c r="AR54" s="1839"/>
      <c r="AS54" s="1838"/>
      <c r="AT54" s="1839"/>
      <c r="AU54" s="3377"/>
      <c r="AV54" s="3483">
        <v>0</v>
      </c>
      <c r="AW54" s="3396"/>
      <c r="AX54" s="3396"/>
      <c r="AY54" s="3396"/>
      <c r="AZ54" s="3396"/>
      <c r="BA54" s="3396"/>
    </row>
    <row r="55" spans="1:53" s="1828" customFormat="1" x14ac:dyDescent="0.2">
      <c r="A55" s="1955"/>
      <c r="B55" s="1956"/>
      <c r="C55" s="1873" t="s">
        <v>217</v>
      </c>
      <c r="D55" s="1874" t="s">
        <v>169</v>
      </c>
      <c r="E55" s="1832" t="s">
        <v>10</v>
      </c>
      <c r="F55" s="1833">
        <f t="shared" si="27"/>
        <v>0</v>
      </c>
      <c r="G55" s="1842"/>
      <c r="H55" s="526"/>
      <c r="I55" s="525"/>
      <c r="J55" s="526"/>
      <c r="K55" s="1835"/>
      <c r="L55" s="1833">
        <f t="shared" si="28"/>
        <v>0</v>
      </c>
      <c r="M55" s="1842"/>
      <c r="N55" s="526"/>
      <c r="O55" s="525"/>
      <c r="P55" s="526"/>
      <c r="Q55" s="1835"/>
      <c r="R55" s="1833">
        <f t="shared" si="29"/>
        <v>0</v>
      </c>
      <c r="S55" s="1842"/>
      <c r="T55" s="526"/>
      <c r="U55" s="525"/>
      <c r="V55" s="526"/>
      <c r="W55" s="1835"/>
      <c r="X55" s="1833">
        <f t="shared" si="30"/>
        <v>0</v>
      </c>
      <c r="Y55" s="1842"/>
      <c r="Z55" s="526"/>
      <c r="AA55" s="525"/>
      <c r="AB55" s="526"/>
      <c r="AC55" s="1835"/>
      <c r="AD55" s="1833">
        <f t="shared" si="31"/>
        <v>0</v>
      </c>
      <c r="AE55" s="1842"/>
      <c r="AF55" s="526"/>
      <c r="AG55" s="525"/>
      <c r="AH55" s="526"/>
      <c r="AI55" s="1835"/>
      <c r="AJ55" s="1836">
        <f t="shared" si="32"/>
        <v>0</v>
      </c>
      <c r="AK55" s="1843"/>
      <c r="AL55" s="1839"/>
      <c r="AM55" s="1838"/>
      <c r="AN55" s="1839"/>
      <c r="AO55" s="1840"/>
      <c r="AP55" s="1836">
        <f t="shared" si="33"/>
        <v>0</v>
      </c>
      <c r="AQ55" s="1843"/>
      <c r="AR55" s="1839"/>
      <c r="AS55" s="1838"/>
      <c r="AT55" s="1839"/>
      <c r="AU55" s="3377"/>
      <c r="AV55" s="3483">
        <v>0</v>
      </c>
      <c r="AW55" s="3396"/>
      <c r="AX55" s="3396"/>
      <c r="AY55" s="3396"/>
      <c r="AZ55" s="3396"/>
      <c r="BA55" s="3396"/>
    </row>
    <row r="56" spans="1:53" s="1828" customFormat="1" ht="13.5" thickBot="1" x14ac:dyDescent="0.25">
      <c r="A56" s="1960"/>
      <c r="B56" s="1961"/>
      <c r="C56" s="1962" t="s">
        <v>217</v>
      </c>
      <c r="D56" s="1963" t="s">
        <v>217</v>
      </c>
      <c r="E56" s="1964" t="s">
        <v>11</v>
      </c>
      <c r="F56" s="1879">
        <f t="shared" si="27"/>
        <v>493000</v>
      </c>
      <c r="G56" s="1852"/>
      <c r="H56" s="1853">
        <v>150000</v>
      </c>
      <c r="I56" s="1854">
        <v>3000</v>
      </c>
      <c r="J56" s="1853"/>
      <c r="K56" s="1855">
        <v>340000</v>
      </c>
      <c r="L56" s="1879">
        <f t="shared" si="28"/>
        <v>493000</v>
      </c>
      <c r="M56" s="1852"/>
      <c r="N56" s="1853">
        <v>150000</v>
      </c>
      <c r="O56" s="1854">
        <v>3000</v>
      </c>
      <c r="P56" s="1853"/>
      <c r="Q56" s="1855">
        <v>340000</v>
      </c>
      <c r="R56" s="1879">
        <f t="shared" si="29"/>
        <v>493000</v>
      </c>
      <c r="S56" s="1852"/>
      <c r="T56" s="1853">
        <v>150000</v>
      </c>
      <c r="U56" s="1854">
        <v>3000</v>
      </c>
      <c r="V56" s="1853"/>
      <c r="W56" s="1855">
        <v>340000</v>
      </c>
      <c r="X56" s="1879">
        <f t="shared" si="30"/>
        <v>493000</v>
      </c>
      <c r="Y56" s="1852"/>
      <c r="Z56" s="1853">
        <v>150000</v>
      </c>
      <c r="AA56" s="1854">
        <v>3000</v>
      </c>
      <c r="AB56" s="1853"/>
      <c r="AC56" s="1855">
        <v>340000</v>
      </c>
      <c r="AD56" s="1879">
        <f t="shared" si="31"/>
        <v>493000</v>
      </c>
      <c r="AE56" s="1852"/>
      <c r="AF56" s="1853">
        <v>150000</v>
      </c>
      <c r="AG56" s="1854">
        <v>3000</v>
      </c>
      <c r="AH56" s="1853"/>
      <c r="AI56" s="1855">
        <v>340000</v>
      </c>
      <c r="AJ56" s="1880">
        <f t="shared" si="32"/>
        <v>6681503</v>
      </c>
      <c r="AK56" s="1856">
        <v>6060722</v>
      </c>
      <c r="AL56" s="1857">
        <v>113880</v>
      </c>
      <c r="AM56" s="1858">
        <v>3242</v>
      </c>
      <c r="AN56" s="1857">
        <v>186814</v>
      </c>
      <c r="AO56" s="1859">
        <v>316845</v>
      </c>
      <c r="AP56" s="1880">
        <f t="shared" si="33"/>
        <v>6601277</v>
      </c>
      <c r="AQ56" s="1856">
        <v>6083908</v>
      </c>
      <c r="AR56" s="1857">
        <v>10468</v>
      </c>
      <c r="AS56" s="1858">
        <v>3242</v>
      </c>
      <c r="AT56" s="1857">
        <v>186814</v>
      </c>
      <c r="AU56" s="3378">
        <v>316845</v>
      </c>
      <c r="AV56" s="3608">
        <f t="shared" si="34"/>
        <v>98.799282137566948</v>
      </c>
      <c r="AW56" s="3396">
        <f>SUM(AQ56/AK56)*100</f>
        <v>100.38256168159504</v>
      </c>
      <c r="AX56" s="3396">
        <f>SUM(AR56/AL56)*100</f>
        <v>9.1921320688443977</v>
      </c>
      <c r="AY56" s="3396">
        <f>SUM(AS56/AM56)*100</f>
        <v>100</v>
      </c>
      <c r="AZ56" s="3396">
        <f>SUM(AT56/AN56)*100</f>
        <v>100</v>
      </c>
      <c r="BA56" s="3396">
        <f>SUM(AU56/AO56)*100</f>
        <v>100</v>
      </c>
    </row>
    <row r="57" spans="1:53" s="23" customFormat="1" ht="13.5" thickBot="1" x14ac:dyDescent="0.25">
      <c r="A57" s="1965" t="s">
        <v>216</v>
      </c>
      <c r="B57" s="1966">
        <v>5</v>
      </c>
      <c r="C57" s="1967"/>
      <c r="D57" s="1863"/>
      <c r="E57" s="1968" t="s">
        <v>410</v>
      </c>
      <c r="F57" s="1865">
        <f t="shared" ref="F57:K57" si="41">SUM(F58+F59+F60+F61)</f>
        <v>0</v>
      </c>
      <c r="G57" s="1805">
        <f t="shared" si="41"/>
        <v>0</v>
      </c>
      <c r="H57" s="1806">
        <f t="shared" si="41"/>
        <v>0</v>
      </c>
      <c r="I57" s="1807">
        <f t="shared" si="41"/>
        <v>0</v>
      </c>
      <c r="J57" s="1806">
        <f t="shared" si="41"/>
        <v>0</v>
      </c>
      <c r="K57" s="1808">
        <f t="shared" si="41"/>
        <v>0</v>
      </c>
      <c r="L57" s="1865">
        <f t="shared" ref="L57:Q57" si="42">SUM(L58+L59+L60+L61)</f>
        <v>10000000</v>
      </c>
      <c r="M57" s="1805">
        <f t="shared" si="42"/>
        <v>10000000</v>
      </c>
      <c r="N57" s="1806">
        <f t="shared" si="42"/>
        <v>0</v>
      </c>
      <c r="O57" s="1807">
        <f t="shared" si="42"/>
        <v>0</v>
      </c>
      <c r="P57" s="1806">
        <f t="shared" si="42"/>
        <v>0</v>
      </c>
      <c r="Q57" s="1808">
        <f t="shared" si="42"/>
        <v>0</v>
      </c>
      <c r="R57" s="1865">
        <f t="shared" ref="R57:W57" si="43">SUM(R58+R59+R60+R61)</f>
        <v>10000000</v>
      </c>
      <c r="S57" s="1805">
        <f t="shared" si="43"/>
        <v>10000000</v>
      </c>
      <c r="T57" s="1806">
        <f t="shared" si="43"/>
        <v>0</v>
      </c>
      <c r="U57" s="1807">
        <f t="shared" si="43"/>
        <v>0</v>
      </c>
      <c r="V57" s="1806">
        <f t="shared" si="43"/>
        <v>0</v>
      </c>
      <c r="W57" s="1808">
        <f t="shared" si="43"/>
        <v>0</v>
      </c>
      <c r="X57" s="1865">
        <f t="shared" ref="X57:AC57" si="44">SUM(X58+X59+X60+X61)</f>
        <v>10000000</v>
      </c>
      <c r="Y57" s="1805">
        <f t="shared" si="44"/>
        <v>10000000</v>
      </c>
      <c r="Z57" s="1806">
        <f t="shared" si="44"/>
        <v>0</v>
      </c>
      <c r="AA57" s="1807">
        <f t="shared" si="44"/>
        <v>0</v>
      </c>
      <c r="AB57" s="1806">
        <f t="shared" si="44"/>
        <v>0</v>
      </c>
      <c r="AC57" s="1808">
        <f t="shared" si="44"/>
        <v>0</v>
      </c>
      <c r="AD57" s="1865">
        <f t="shared" ref="AD57:AO57" si="45">SUM(AD58+AD59+AD60+AD61)</f>
        <v>10000000</v>
      </c>
      <c r="AE57" s="1805">
        <f t="shared" si="45"/>
        <v>10000000</v>
      </c>
      <c r="AF57" s="1806">
        <f t="shared" si="45"/>
        <v>0</v>
      </c>
      <c r="AG57" s="1807">
        <f t="shared" si="45"/>
        <v>0</v>
      </c>
      <c r="AH57" s="1806">
        <f t="shared" si="45"/>
        <v>0</v>
      </c>
      <c r="AI57" s="1808">
        <f t="shared" si="45"/>
        <v>0</v>
      </c>
      <c r="AJ57" s="1866">
        <f t="shared" si="45"/>
        <v>10629965</v>
      </c>
      <c r="AK57" s="1810">
        <f t="shared" si="45"/>
        <v>10629965</v>
      </c>
      <c r="AL57" s="1811">
        <f t="shared" si="45"/>
        <v>0</v>
      </c>
      <c r="AM57" s="1812">
        <f t="shared" si="45"/>
        <v>0</v>
      </c>
      <c r="AN57" s="1811">
        <f t="shared" si="45"/>
        <v>0</v>
      </c>
      <c r="AO57" s="1813">
        <f t="shared" si="45"/>
        <v>0</v>
      </c>
      <c r="AP57" s="1866">
        <f t="shared" ref="AP57:AU57" si="46">SUM(AP58+AP59+AP60+AP61)</f>
        <v>10629965</v>
      </c>
      <c r="AQ57" s="1810">
        <f t="shared" si="46"/>
        <v>10629965</v>
      </c>
      <c r="AR57" s="1811">
        <f t="shared" si="46"/>
        <v>0</v>
      </c>
      <c r="AS57" s="1812">
        <f t="shared" si="46"/>
        <v>0</v>
      </c>
      <c r="AT57" s="1811">
        <f t="shared" si="46"/>
        <v>0</v>
      </c>
      <c r="AU57" s="1813">
        <f t="shared" si="46"/>
        <v>0</v>
      </c>
      <c r="AV57" s="3597">
        <f>SUM(AP57/AJ57)*100</f>
        <v>100</v>
      </c>
      <c r="AW57" s="3384">
        <f>SUM(AQ57/AK57)*100</f>
        <v>100</v>
      </c>
      <c r="AX57" s="3368">
        <v>0</v>
      </c>
      <c r="AY57" s="3368">
        <v>0</v>
      </c>
      <c r="AZ57" s="3368">
        <v>0</v>
      </c>
      <c r="BA57" s="3368">
        <v>0</v>
      </c>
    </row>
    <row r="58" spans="1:53" s="1828" customFormat="1" x14ac:dyDescent="0.2">
      <c r="A58" s="1969"/>
      <c r="B58" s="1970"/>
      <c r="C58" s="1869" t="s">
        <v>217</v>
      </c>
      <c r="D58" s="1870"/>
      <c r="E58" s="1871" t="s">
        <v>955</v>
      </c>
      <c r="F58" s="1818">
        <f>SUM(G58:K58)</f>
        <v>0</v>
      </c>
      <c r="G58" s="1819"/>
      <c r="H58" s="1820"/>
      <c r="I58" s="1821"/>
      <c r="J58" s="1820"/>
      <c r="K58" s="1822"/>
      <c r="L58" s="1818">
        <f>SUM(M58:Q58)</f>
        <v>0</v>
      </c>
      <c r="M58" s="1819"/>
      <c r="N58" s="1820"/>
      <c r="O58" s="1821"/>
      <c r="P58" s="1820"/>
      <c r="Q58" s="1822"/>
      <c r="R58" s="1818">
        <f>SUM(S58:W58)</f>
        <v>0</v>
      </c>
      <c r="S58" s="1819"/>
      <c r="T58" s="1820"/>
      <c r="U58" s="1821"/>
      <c r="V58" s="1820"/>
      <c r="W58" s="1822"/>
      <c r="X58" s="1818">
        <f>SUM(Y58:AC58)</f>
        <v>0</v>
      </c>
      <c r="Y58" s="1819"/>
      <c r="Z58" s="1820"/>
      <c r="AA58" s="1821"/>
      <c r="AB58" s="1820"/>
      <c r="AC58" s="1822"/>
      <c r="AD58" s="1818">
        <f>SUM(AE58:AI58)</f>
        <v>0</v>
      </c>
      <c r="AE58" s="1819"/>
      <c r="AF58" s="1820"/>
      <c r="AG58" s="1821"/>
      <c r="AH58" s="1820"/>
      <c r="AI58" s="1822"/>
      <c r="AJ58" s="1823">
        <f>SUM(AK58:AO58)</f>
        <v>0</v>
      </c>
      <c r="AK58" s="1824"/>
      <c r="AL58" s="1825"/>
      <c r="AM58" s="1826"/>
      <c r="AN58" s="1825"/>
      <c r="AO58" s="1827"/>
      <c r="AP58" s="1823">
        <f>SUM(AQ58:AU58)</f>
        <v>0</v>
      </c>
      <c r="AQ58" s="1824"/>
      <c r="AR58" s="1825"/>
      <c r="AS58" s="1826"/>
      <c r="AT58" s="1825"/>
      <c r="AU58" s="2094"/>
      <c r="AV58" s="3598">
        <v>0</v>
      </c>
      <c r="AW58" s="3375"/>
      <c r="AX58" s="3375"/>
      <c r="AY58" s="3375"/>
      <c r="AZ58" s="3375"/>
      <c r="BA58" s="3375"/>
    </row>
    <row r="59" spans="1:53" s="1828" customFormat="1" x14ac:dyDescent="0.2">
      <c r="A59" s="1971"/>
      <c r="B59" s="1972"/>
      <c r="C59" s="1873" t="s">
        <v>218</v>
      </c>
      <c r="D59" s="1874"/>
      <c r="E59" s="1832" t="s">
        <v>956</v>
      </c>
      <c r="F59" s="1833">
        <f>SUM(G59:K59)</f>
        <v>0</v>
      </c>
      <c r="G59" s="1842"/>
      <c r="H59" s="526"/>
      <c r="I59" s="525"/>
      <c r="J59" s="526"/>
      <c r="K59" s="1835"/>
      <c r="L59" s="1833">
        <f>SUM(M59:Q59)</f>
        <v>10000000</v>
      </c>
      <c r="M59" s="1842">
        <v>10000000</v>
      </c>
      <c r="N59" s="526"/>
      <c r="O59" s="525"/>
      <c r="P59" s="526"/>
      <c r="Q59" s="1835"/>
      <c r="R59" s="1833">
        <f>SUM(S59:W59)</f>
        <v>10000000</v>
      </c>
      <c r="S59" s="1842">
        <v>10000000</v>
      </c>
      <c r="T59" s="526"/>
      <c r="U59" s="525"/>
      <c r="V59" s="526"/>
      <c r="W59" s="1835"/>
      <c r="X59" s="1833">
        <f>SUM(Y59:AC59)</f>
        <v>10000000</v>
      </c>
      <c r="Y59" s="1842">
        <v>10000000</v>
      </c>
      <c r="Z59" s="526"/>
      <c r="AA59" s="525"/>
      <c r="AB59" s="526"/>
      <c r="AC59" s="1835"/>
      <c r="AD59" s="1833">
        <f>SUM(AE59:AI59)</f>
        <v>10000000</v>
      </c>
      <c r="AE59" s="1842">
        <v>10000000</v>
      </c>
      <c r="AF59" s="526"/>
      <c r="AG59" s="525"/>
      <c r="AH59" s="526"/>
      <c r="AI59" s="1835"/>
      <c r="AJ59" s="1836">
        <f>SUM(AK59:AO59)</f>
        <v>10629965</v>
      </c>
      <c r="AK59" s="1843">
        <v>10629965</v>
      </c>
      <c r="AL59" s="1839"/>
      <c r="AM59" s="1838"/>
      <c r="AN59" s="1839"/>
      <c r="AO59" s="1840"/>
      <c r="AP59" s="1836">
        <f>SUM(AQ59:AU59)</f>
        <v>10629965</v>
      </c>
      <c r="AQ59" s="1843">
        <v>10629965</v>
      </c>
      <c r="AR59" s="1839"/>
      <c r="AS59" s="1838"/>
      <c r="AT59" s="1839"/>
      <c r="AU59" s="3377"/>
      <c r="AV59" s="3483">
        <f t="shared" ref="AV59" si="47">SUM(AP59/AJ59)*100</f>
        <v>100</v>
      </c>
      <c r="AW59" s="3396">
        <f t="shared" ref="AW59" si="48">SUM(AQ59/AK59)*100</f>
        <v>100</v>
      </c>
      <c r="AX59" s="3396"/>
      <c r="AY59" s="3376"/>
      <c r="AZ59" s="3376"/>
      <c r="BA59" s="3376"/>
    </row>
    <row r="60" spans="1:53" s="1828" customFormat="1" x14ac:dyDescent="0.2">
      <c r="A60" s="1971"/>
      <c r="B60" s="1972"/>
      <c r="C60" s="1873" t="s">
        <v>219</v>
      </c>
      <c r="D60" s="1874"/>
      <c r="E60" s="1832" t="s">
        <v>957</v>
      </c>
      <c r="F60" s="1833">
        <f>SUM(G60:K60)</f>
        <v>0</v>
      </c>
      <c r="G60" s="1842"/>
      <c r="H60" s="526"/>
      <c r="I60" s="525"/>
      <c r="J60" s="526"/>
      <c r="K60" s="1835"/>
      <c r="L60" s="1833">
        <f>SUM(M60:Q60)</f>
        <v>0</v>
      </c>
      <c r="M60" s="1842"/>
      <c r="N60" s="526"/>
      <c r="O60" s="525"/>
      <c r="P60" s="526"/>
      <c r="Q60" s="1835"/>
      <c r="R60" s="1833">
        <f>SUM(S60:W60)</f>
        <v>0</v>
      </c>
      <c r="S60" s="1842"/>
      <c r="T60" s="526"/>
      <c r="U60" s="525"/>
      <c r="V60" s="526"/>
      <c r="W60" s="1835"/>
      <c r="X60" s="1833">
        <f>SUM(Y60:AC60)</f>
        <v>0</v>
      </c>
      <c r="Y60" s="1842"/>
      <c r="Z60" s="526"/>
      <c r="AA60" s="525"/>
      <c r="AB60" s="526"/>
      <c r="AC60" s="1835"/>
      <c r="AD60" s="1833">
        <f>SUM(AE60:AI60)</f>
        <v>0</v>
      </c>
      <c r="AE60" s="1842"/>
      <c r="AF60" s="526"/>
      <c r="AG60" s="525"/>
      <c r="AH60" s="526"/>
      <c r="AI60" s="1835"/>
      <c r="AJ60" s="1836">
        <f>SUM(AK60:AO60)</f>
        <v>0</v>
      </c>
      <c r="AK60" s="1843"/>
      <c r="AL60" s="1839"/>
      <c r="AM60" s="1838"/>
      <c r="AN60" s="1839"/>
      <c r="AO60" s="1840"/>
      <c r="AP60" s="1836">
        <f>SUM(AQ60:AU60)</f>
        <v>0</v>
      </c>
      <c r="AQ60" s="1843"/>
      <c r="AR60" s="1839"/>
      <c r="AS60" s="1838"/>
      <c r="AT60" s="1839"/>
      <c r="AU60" s="3377"/>
      <c r="AV60" s="3483">
        <v>0</v>
      </c>
      <c r="AW60" s="3396"/>
      <c r="AX60" s="3396"/>
      <c r="AY60" s="3376"/>
      <c r="AZ60" s="3376"/>
      <c r="BA60" s="3376"/>
    </row>
    <row r="61" spans="1:53" s="1828" customFormat="1" ht="13.5" thickBot="1" x14ac:dyDescent="0.25">
      <c r="A61" s="1973"/>
      <c r="B61" s="1974"/>
      <c r="C61" s="1876" t="s">
        <v>220</v>
      </c>
      <c r="D61" s="1877"/>
      <c r="E61" s="1878" t="s">
        <v>958</v>
      </c>
      <c r="F61" s="1879">
        <f>SUM(G61:K61)</f>
        <v>0</v>
      </c>
      <c r="G61" s="1852"/>
      <c r="H61" s="1853"/>
      <c r="I61" s="1854"/>
      <c r="J61" s="1853"/>
      <c r="K61" s="1855"/>
      <c r="L61" s="1879">
        <f>SUM(M61:Q61)</f>
        <v>0</v>
      </c>
      <c r="M61" s="1852"/>
      <c r="N61" s="1853"/>
      <c r="O61" s="1854"/>
      <c r="P61" s="1853"/>
      <c r="Q61" s="1855"/>
      <c r="R61" s="1879">
        <f>SUM(S61:W61)</f>
        <v>0</v>
      </c>
      <c r="S61" s="1852"/>
      <c r="T61" s="1853"/>
      <c r="U61" s="1854"/>
      <c r="V61" s="1853"/>
      <c r="W61" s="1855"/>
      <c r="X61" s="1879">
        <f>SUM(Y61:AC61)</f>
        <v>0</v>
      </c>
      <c r="Y61" s="1852"/>
      <c r="Z61" s="1853"/>
      <c r="AA61" s="1854"/>
      <c r="AB61" s="1853"/>
      <c r="AC61" s="1855"/>
      <c r="AD61" s="1879">
        <f>SUM(AE61:AI61)</f>
        <v>0</v>
      </c>
      <c r="AE61" s="1852"/>
      <c r="AF61" s="1853"/>
      <c r="AG61" s="1854"/>
      <c r="AH61" s="1853"/>
      <c r="AI61" s="1855"/>
      <c r="AJ61" s="1880">
        <f>SUM(AK61:AO61)</f>
        <v>0</v>
      </c>
      <c r="AK61" s="1856"/>
      <c r="AL61" s="1857"/>
      <c r="AM61" s="1858"/>
      <c r="AN61" s="1857"/>
      <c r="AO61" s="1859"/>
      <c r="AP61" s="1880">
        <f>SUM(AQ61:AU61)</f>
        <v>0</v>
      </c>
      <c r="AQ61" s="1856"/>
      <c r="AR61" s="1857"/>
      <c r="AS61" s="1858"/>
      <c r="AT61" s="1857"/>
      <c r="AU61" s="3378"/>
      <c r="AV61" s="3608">
        <v>0</v>
      </c>
      <c r="AW61" s="3480"/>
      <c r="AX61" s="3480"/>
      <c r="AY61" s="3480"/>
      <c r="AZ61" s="3480"/>
      <c r="BA61" s="3480"/>
    </row>
    <row r="62" spans="1:53" s="23" customFormat="1" ht="13.5" thickBot="1" x14ac:dyDescent="0.25">
      <c r="A62" s="1975" t="s">
        <v>216</v>
      </c>
      <c r="B62" s="1976" t="s">
        <v>187</v>
      </c>
      <c r="C62" s="1977"/>
      <c r="D62" s="1978"/>
      <c r="E62" s="1864" t="s">
        <v>406</v>
      </c>
      <c r="F62" s="1865">
        <f t="shared" ref="F62:K62" si="49">SUM(F63+F64)</f>
        <v>0</v>
      </c>
      <c r="G62" s="1805">
        <f t="shared" si="49"/>
        <v>0</v>
      </c>
      <c r="H62" s="1806">
        <f t="shared" si="49"/>
        <v>0</v>
      </c>
      <c r="I62" s="1807">
        <f t="shared" si="49"/>
        <v>0</v>
      </c>
      <c r="J62" s="1806">
        <f t="shared" si="49"/>
        <v>0</v>
      </c>
      <c r="K62" s="1808">
        <f t="shared" si="49"/>
        <v>0</v>
      </c>
      <c r="L62" s="1865">
        <f t="shared" ref="L62:Q62" si="50">SUM(L63+L64)</f>
        <v>0</v>
      </c>
      <c r="M62" s="1805">
        <f t="shared" si="50"/>
        <v>0</v>
      </c>
      <c r="N62" s="1806">
        <f t="shared" si="50"/>
        <v>0</v>
      </c>
      <c r="O62" s="1807">
        <f t="shared" si="50"/>
        <v>0</v>
      </c>
      <c r="P62" s="1806">
        <f t="shared" si="50"/>
        <v>0</v>
      </c>
      <c r="Q62" s="1808">
        <f t="shared" si="50"/>
        <v>0</v>
      </c>
      <c r="R62" s="1865">
        <f t="shared" ref="R62:W62" si="51">SUM(R63+R64)</f>
        <v>1549498</v>
      </c>
      <c r="S62" s="1805">
        <f t="shared" si="51"/>
        <v>0</v>
      </c>
      <c r="T62" s="1806">
        <f t="shared" si="51"/>
        <v>0</v>
      </c>
      <c r="U62" s="1807">
        <f t="shared" si="51"/>
        <v>0</v>
      </c>
      <c r="V62" s="1806">
        <f t="shared" si="51"/>
        <v>1549498</v>
      </c>
      <c r="W62" s="1808">
        <f t="shared" si="51"/>
        <v>0</v>
      </c>
      <c r="X62" s="1865">
        <f t="shared" ref="X62:AC62" si="52">SUM(X63+X64)</f>
        <v>1549498</v>
      </c>
      <c r="Y62" s="1805">
        <f t="shared" si="52"/>
        <v>0</v>
      </c>
      <c r="Z62" s="1806">
        <f t="shared" si="52"/>
        <v>0</v>
      </c>
      <c r="AA62" s="1807">
        <f t="shared" si="52"/>
        <v>0</v>
      </c>
      <c r="AB62" s="1806">
        <f t="shared" si="52"/>
        <v>1549498</v>
      </c>
      <c r="AC62" s="1808">
        <f t="shared" si="52"/>
        <v>0</v>
      </c>
      <c r="AD62" s="1865">
        <f t="shared" ref="AD62:AO62" si="53">SUM(AD63+AD64)</f>
        <v>1549498</v>
      </c>
      <c r="AE62" s="1805">
        <f t="shared" si="53"/>
        <v>0</v>
      </c>
      <c r="AF62" s="1806">
        <f t="shared" si="53"/>
        <v>0</v>
      </c>
      <c r="AG62" s="1807">
        <f t="shared" si="53"/>
        <v>0</v>
      </c>
      <c r="AH62" s="1806">
        <f t="shared" si="53"/>
        <v>1549498</v>
      </c>
      <c r="AI62" s="1808">
        <f t="shared" si="53"/>
        <v>0</v>
      </c>
      <c r="AJ62" s="1866">
        <f t="shared" si="53"/>
        <v>2989498</v>
      </c>
      <c r="AK62" s="1810">
        <f t="shared" si="53"/>
        <v>1140000</v>
      </c>
      <c r="AL62" s="1811">
        <f t="shared" si="53"/>
        <v>0</v>
      </c>
      <c r="AM62" s="1812">
        <f t="shared" si="53"/>
        <v>0</v>
      </c>
      <c r="AN62" s="1811">
        <f t="shared" si="53"/>
        <v>1849498</v>
      </c>
      <c r="AO62" s="1813">
        <f t="shared" si="53"/>
        <v>0</v>
      </c>
      <c r="AP62" s="1866">
        <f t="shared" ref="AP62:AU62" si="54">SUM(AP63+AP64)</f>
        <v>2989498</v>
      </c>
      <c r="AQ62" s="1810">
        <f t="shared" si="54"/>
        <v>1140000</v>
      </c>
      <c r="AR62" s="1811">
        <f t="shared" si="54"/>
        <v>0</v>
      </c>
      <c r="AS62" s="1812">
        <f t="shared" si="54"/>
        <v>0</v>
      </c>
      <c r="AT62" s="1811">
        <f t="shared" si="54"/>
        <v>1849498</v>
      </c>
      <c r="AU62" s="1813">
        <f t="shared" si="54"/>
        <v>0</v>
      </c>
      <c r="AV62" s="3597">
        <f>SUM(AP62/AJ62)*100</f>
        <v>100</v>
      </c>
      <c r="AW62" s="3384">
        <f>SUM(AQ62/AK62)*100</f>
        <v>100</v>
      </c>
      <c r="AX62" s="3368">
        <v>0</v>
      </c>
      <c r="AY62" s="3368">
        <v>0</v>
      </c>
      <c r="AZ62" s="3368">
        <f>SUM(AT62/AN62)*100</f>
        <v>100</v>
      </c>
      <c r="BA62" s="3368">
        <v>0</v>
      </c>
    </row>
    <row r="63" spans="1:53" s="1828" customFormat="1" ht="27.6" customHeight="1" x14ac:dyDescent="0.2">
      <c r="A63" s="1979"/>
      <c r="B63" s="1980"/>
      <c r="C63" s="1981" t="s">
        <v>220</v>
      </c>
      <c r="D63" s="1982"/>
      <c r="E63" s="1871" t="s">
        <v>959</v>
      </c>
      <c r="F63" s="1818">
        <f>SUM(G63:K63)</f>
        <v>0</v>
      </c>
      <c r="G63" s="1819"/>
      <c r="H63" s="1820"/>
      <c r="I63" s="1821"/>
      <c r="J63" s="1820"/>
      <c r="K63" s="1822"/>
      <c r="L63" s="1818">
        <f>SUM(M63:Q63)</f>
        <v>0</v>
      </c>
      <c r="M63" s="1819"/>
      <c r="N63" s="1820"/>
      <c r="O63" s="1821"/>
      <c r="P63" s="1820"/>
      <c r="Q63" s="1822"/>
      <c r="R63" s="1818">
        <f>SUM(S63:W63)</f>
        <v>0</v>
      </c>
      <c r="S63" s="1819"/>
      <c r="T63" s="1820"/>
      <c r="U63" s="1821"/>
      <c r="V63" s="1820"/>
      <c r="W63" s="1822"/>
      <c r="X63" s="1818">
        <f>SUM(Y63:AC63)</f>
        <v>0</v>
      </c>
      <c r="Y63" s="1819"/>
      <c r="Z63" s="1820"/>
      <c r="AA63" s="1821"/>
      <c r="AB63" s="1820"/>
      <c r="AC63" s="1822"/>
      <c r="AD63" s="1818">
        <f>SUM(AE63:AI63)</f>
        <v>0</v>
      </c>
      <c r="AE63" s="1819"/>
      <c r="AF63" s="1820"/>
      <c r="AG63" s="1821"/>
      <c r="AH63" s="1820"/>
      <c r="AI63" s="1822"/>
      <c r="AJ63" s="1823">
        <f>SUM(AK63:AO63)</f>
        <v>0</v>
      </c>
      <c r="AK63" s="1824"/>
      <c r="AL63" s="1825"/>
      <c r="AM63" s="1826"/>
      <c r="AN63" s="1825"/>
      <c r="AO63" s="1827"/>
      <c r="AP63" s="1823">
        <f>SUM(AQ63:AU63)</f>
        <v>0</v>
      </c>
      <c r="AQ63" s="1824"/>
      <c r="AR63" s="1825"/>
      <c r="AS63" s="1826"/>
      <c r="AT63" s="1825"/>
      <c r="AU63" s="1827"/>
      <c r="AV63" s="3598">
        <v>0</v>
      </c>
      <c r="AW63" s="3366"/>
      <c r="AX63" s="3366"/>
      <c r="AY63" s="3366"/>
      <c r="AZ63" s="3373"/>
      <c r="BA63" s="3371"/>
    </row>
    <row r="64" spans="1:53" s="1828" customFormat="1" ht="13.5" customHeight="1" thickBot="1" x14ac:dyDescent="0.25">
      <c r="A64" s="1983"/>
      <c r="B64" s="1984"/>
      <c r="C64" s="1985" t="s">
        <v>215</v>
      </c>
      <c r="D64" s="1986"/>
      <c r="E64" s="1964" t="s">
        <v>12</v>
      </c>
      <c r="F64" s="1879">
        <f>SUM(G64:K64)</f>
        <v>0</v>
      </c>
      <c r="G64" s="1852"/>
      <c r="H64" s="1853"/>
      <c r="I64" s="1854"/>
      <c r="J64" s="1853"/>
      <c r="K64" s="1855"/>
      <c r="L64" s="1879">
        <f>SUM(M64:Q64)</f>
        <v>0</v>
      </c>
      <c r="M64" s="1852"/>
      <c r="N64" s="1853"/>
      <c r="O64" s="1854"/>
      <c r="P64" s="1853"/>
      <c r="Q64" s="1855"/>
      <c r="R64" s="1879">
        <f>SUM(S64:W64)</f>
        <v>1549498</v>
      </c>
      <c r="S64" s="1852"/>
      <c r="T64" s="1853"/>
      <c r="U64" s="1854"/>
      <c r="V64" s="1853">
        <v>1549498</v>
      </c>
      <c r="W64" s="1855"/>
      <c r="X64" s="1879">
        <f>SUM(Y64:AC64)</f>
        <v>1549498</v>
      </c>
      <c r="Y64" s="1852"/>
      <c r="Z64" s="1853"/>
      <c r="AA64" s="1854"/>
      <c r="AB64" s="1853">
        <v>1549498</v>
      </c>
      <c r="AC64" s="1855"/>
      <c r="AD64" s="1879">
        <f>SUM(AE64:AI64)</f>
        <v>1549498</v>
      </c>
      <c r="AE64" s="1852"/>
      <c r="AF64" s="1853"/>
      <c r="AG64" s="1854"/>
      <c r="AH64" s="1853">
        <v>1549498</v>
      </c>
      <c r="AI64" s="1855"/>
      <c r="AJ64" s="1880">
        <f>SUM(AK64:AO64)</f>
        <v>2989498</v>
      </c>
      <c r="AK64" s="1856">
        <v>1140000</v>
      </c>
      <c r="AL64" s="1857"/>
      <c r="AM64" s="1858"/>
      <c r="AN64" s="1857">
        <v>1849498</v>
      </c>
      <c r="AO64" s="1859"/>
      <c r="AP64" s="1880">
        <f>SUM(AQ64:AU64)</f>
        <v>2989498</v>
      </c>
      <c r="AQ64" s="1856">
        <v>1140000</v>
      </c>
      <c r="AR64" s="1857"/>
      <c r="AS64" s="1858"/>
      <c r="AT64" s="1857">
        <v>1849498</v>
      </c>
      <c r="AU64" s="1859"/>
      <c r="AV64" s="3608">
        <f t="shared" ref="AV64" si="55">SUM(AP64/AJ64)*100</f>
        <v>100</v>
      </c>
      <c r="AW64" s="3396">
        <f t="shared" ref="AW64" si="56">SUM(AQ64/AK64)*100</f>
        <v>100</v>
      </c>
      <c r="AX64" s="3481"/>
      <c r="AY64" s="3481"/>
      <c r="AZ64" s="3396">
        <f t="shared" ref="AZ64" si="57">SUM(AT64/AN64)*100</f>
        <v>100</v>
      </c>
      <c r="BA64" s="3370"/>
    </row>
    <row r="65" spans="1:53" s="23" customFormat="1" ht="13.5" customHeight="1" thickBot="1" x14ac:dyDescent="0.25">
      <c r="A65" s="1975" t="s">
        <v>216</v>
      </c>
      <c r="B65" s="1976" t="s">
        <v>224</v>
      </c>
      <c r="C65" s="1977"/>
      <c r="D65" s="1978"/>
      <c r="E65" s="1864" t="s">
        <v>412</v>
      </c>
      <c r="F65" s="1865">
        <f t="shared" ref="F65:K65" si="58">SUM(F66+F67+F68+F69)</f>
        <v>0</v>
      </c>
      <c r="G65" s="1805">
        <f t="shared" si="58"/>
        <v>0</v>
      </c>
      <c r="H65" s="1806">
        <f t="shared" si="58"/>
        <v>0</v>
      </c>
      <c r="I65" s="1807">
        <f t="shared" si="58"/>
        <v>0</v>
      </c>
      <c r="J65" s="1806">
        <f t="shared" si="58"/>
        <v>0</v>
      </c>
      <c r="K65" s="1808">
        <f t="shared" si="58"/>
        <v>0</v>
      </c>
      <c r="L65" s="1865">
        <f t="shared" ref="L65:Q65" si="59">SUM(L66+L67+L68+L69)</f>
        <v>0</v>
      </c>
      <c r="M65" s="1805">
        <f t="shared" si="59"/>
        <v>0</v>
      </c>
      <c r="N65" s="1806">
        <f t="shared" si="59"/>
        <v>0</v>
      </c>
      <c r="O65" s="1807">
        <f t="shared" si="59"/>
        <v>0</v>
      </c>
      <c r="P65" s="1806">
        <f t="shared" si="59"/>
        <v>0</v>
      </c>
      <c r="Q65" s="1808">
        <f t="shared" si="59"/>
        <v>0</v>
      </c>
      <c r="R65" s="1865">
        <f t="shared" ref="R65:W65" si="60">SUM(R66+R67+R68+R69)</f>
        <v>0</v>
      </c>
      <c r="S65" s="1805">
        <f t="shared" si="60"/>
        <v>0</v>
      </c>
      <c r="T65" s="1806">
        <f t="shared" si="60"/>
        <v>0</v>
      </c>
      <c r="U65" s="1807">
        <f t="shared" si="60"/>
        <v>0</v>
      </c>
      <c r="V65" s="1806">
        <f t="shared" si="60"/>
        <v>0</v>
      </c>
      <c r="W65" s="1808">
        <f t="shared" si="60"/>
        <v>0</v>
      </c>
      <c r="X65" s="1865">
        <f t="shared" ref="X65:AC65" si="61">SUM(X66+X67+X68+X69)</f>
        <v>0</v>
      </c>
      <c r="Y65" s="1805">
        <f t="shared" si="61"/>
        <v>0</v>
      </c>
      <c r="Z65" s="1806">
        <f t="shared" si="61"/>
        <v>0</v>
      </c>
      <c r="AA65" s="1807">
        <f t="shared" si="61"/>
        <v>0</v>
      </c>
      <c r="AB65" s="1806">
        <f t="shared" si="61"/>
        <v>0</v>
      </c>
      <c r="AC65" s="1808">
        <f t="shared" si="61"/>
        <v>0</v>
      </c>
      <c r="AD65" s="1865">
        <f t="shared" ref="AD65:AO65" si="62">SUM(AD66+AD67+AD68+AD69)</f>
        <v>0</v>
      </c>
      <c r="AE65" s="1805">
        <f t="shared" si="62"/>
        <v>0</v>
      </c>
      <c r="AF65" s="1806">
        <f t="shared" si="62"/>
        <v>0</v>
      </c>
      <c r="AG65" s="1807">
        <f t="shared" si="62"/>
        <v>0</v>
      </c>
      <c r="AH65" s="1806">
        <f t="shared" si="62"/>
        <v>0</v>
      </c>
      <c r="AI65" s="1808">
        <f t="shared" si="62"/>
        <v>0</v>
      </c>
      <c r="AJ65" s="1866">
        <f t="shared" si="62"/>
        <v>2180405</v>
      </c>
      <c r="AK65" s="1810">
        <f t="shared" si="62"/>
        <v>2180405</v>
      </c>
      <c r="AL65" s="1811">
        <f t="shared" si="62"/>
        <v>0</v>
      </c>
      <c r="AM65" s="1812">
        <f t="shared" si="62"/>
        <v>0</v>
      </c>
      <c r="AN65" s="1811">
        <f t="shared" si="62"/>
        <v>0</v>
      </c>
      <c r="AO65" s="1813">
        <f t="shared" si="62"/>
        <v>0</v>
      </c>
      <c r="AP65" s="1866">
        <f t="shared" ref="AP65:AU65" si="63">SUM(AP66+AP67+AP68+AP69)</f>
        <v>2180405</v>
      </c>
      <c r="AQ65" s="1810">
        <f t="shared" si="63"/>
        <v>2180405</v>
      </c>
      <c r="AR65" s="1811">
        <f t="shared" si="63"/>
        <v>0</v>
      </c>
      <c r="AS65" s="1812">
        <f t="shared" si="63"/>
        <v>0</v>
      </c>
      <c r="AT65" s="1811">
        <f t="shared" si="63"/>
        <v>0</v>
      </c>
      <c r="AU65" s="1813">
        <f t="shared" si="63"/>
        <v>0</v>
      </c>
      <c r="AV65" s="3597">
        <f>SUM(AP65/AJ65)*100</f>
        <v>100</v>
      </c>
      <c r="AW65" s="3384">
        <f>SUM(AQ65/AK65)*100</f>
        <v>100</v>
      </c>
      <c r="AX65" s="3368">
        <v>0</v>
      </c>
      <c r="AY65" s="3368">
        <v>0</v>
      </c>
      <c r="AZ65" s="3368">
        <v>0</v>
      </c>
      <c r="BA65" s="3368">
        <v>0</v>
      </c>
    </row>
    <row r="66" spans="1:53" s="1828" customFormat="1" ht="38.25" x14ac:dyDescent="0.2">
      <c r="A66" s="1979"/>
      <c r="B66" s="1980"/>
      <c r="C66" s="1981" t="s">
        <v>217</v>
      </c>
      <c r="D66" s="1982"/>
      <c r="E66" s="1871" t="s">
        <v>118</v>
      </c>
      <c r="F66" s="1818">
        <f>SUM(G66:K66)</f>
        <v>0</v>
      </c>
      <c r="G66" s="1819"/>
      <c r="H66" s="1820"/>
      <c r="I66" s="1821"/>
      <c r="J66" s="1820"/>
      <c r="K66" s="1822"/>
      <c r="L66" s="1818">
        <f>SUM(M66:Q66)</f>
        <v>0</v>
      </c>
      <c r="M66" s="1819"/>
      <c r="N66" s="1820"/>
      <c r="O66" s="1821"/>
      <c r="P66" s="1820"/>
      <c r="Q66" s="1822"/>
      <c r="R66" s="1818">
        <f>SUM(S66:W66)</f>
        <v>0</v>
      </c>
      <c r="S66" s="1819"/>
      <c r="T66" s="1820"/>
      <c r="U66" s="1821"/>
      <c r="V66" s="1820"/>
      <c r="W66" s="1822"/>
      <c r="X66" s="1818">
        <f>SUM(Y66:AC66)</f>
        <v>0</v>
      </c>
      <c r="Y66" s="1819"/>
      <c r="Z66" s="1820"/>
      <c r="AA66" s="1821"/>
      <c r="AB66" s="1820"/>
      <c r="AC66" s="1822"/>
      <c r="AD66" s="1818">
        <f>SUM(AE66:AI66)</f>
        <v>0</v>
      </c>
      <c r="AE66" s="1819"/>
      <c r="AF66" s="1820"/>
      <c r="AG66" s="1821"/>
      <c r="AH66" s="1820"/>
      <c r="AI66" s="1822"/>
      <c r="AJ66" s="1823">
        <f>SUM(AK66:AO66)</f>
        <v>1626402</v>
      </c>
      <c r="AK66" s="1824">
        <v>1626402</v>
      </c>
      <c r="AL66" s="1825"/>
      <c r="AM66" s="1826"/>
      <c r="AN66" s="1825"/>
      <c r="AO66" s="1827"/>
      <c r="AP66" s="1823">
        <f>SUM(AQ66:AU66)</f>
        <v>1626402</v>
      </c>
      <c r="AQ66" s="1824">
        <v>1626402</v>
      </c>
      <c r="AR66" s="1825"/>
      <c r="AS66" s="1826"/>
      <c r="AT66" s="1825"/>
      <c r="AU66" s="2094"/>
      <c r="AV66" s="3598">
        <f t="shared" ref="AV66:AV68" si="64">SUM(AP66/AJ66)*100</f>
        <v>100</v>
      </c>
      <c r="AW66" s="3396">
        <f t="shared" ref="AW66:AW68" si="65">SUM(AQ66/AK66)*100</f>
        <v>100</v>
      </c>
      <c r="AX66" s="3373"/>
      <c r="AY66" s="3373"/>
      <c r="AZ66" s="3373"/>
      <c r="BA66" s="3363"/>
    </row>
    <row r="67" spans="1:53" s="1828" customFormat="1" ht="38.25" x14ac:dyDescent="0.2">
      <c r="A67" s="1971"/>
      <c r="B67" s="1987"/>
      <c r="C67" s="1988" t="s">
        <v>218</v>
      </c>
      <c r="D67" s="1989"/>
      <c r="E67" s="1832" t="s">
        <v>119</v>
      </c>
      <c r="F67" s="1833">
        <f>SUM(G67:K67)</f>
        <v>0</v>
      </c>
      <c r="G67" s="1842"/>
      <c r="H67" s="526"/>
      <c r="I67" s="525"/>
      <c r="J67" s="526"/>
      <c r="K67" s="1835"/>
      <c r="L67" s="1833">
        <f>SUM(M67:Q67)</f>
        <v>0</v>
      </c>
      <c r="M67" s="1842"/>
      <c r="N67" s="526"/>
      <c r="O67" s="525"/>
      <c r="P67" s="526"/>
      <c r="Q67" s="1835"/>
      <c r="R67" s="1833">
        <f>SUM(S67:W67)</f>
        <v>0</v>
      </c>
      <c r="S67" s="1842"/>
      <c r="T67" s="526"/>
      <c r="U67" s="525"/>
      <c r="V67" s="526"/>
      <c r="W67" s="1835"/>
      <c r="X67" s="1833">
        <f>SUM(Y67:AC67)</f>
        <v>0</v>
      </c>
      <c r="Y67" s="1842"/>
      <c r="Z67" s="526"/>
      <c r="AA67" s="525"/>
      <c r="AB67" s="526"/>
      <c r="AC67" s="1835"/>
      <c r="AD67" s="1833">
        <f>SUM(AE67:AI67)</f>
        <v>0</v>
      </c>
      <c r="AE67" s="1842"/>
      <c r="AF67" s="526"/>
      <c r="AG67" s="525"/>
      <c r="AH67" s="526"/>
      <c r="AI67" s="1835"/>
      <c r="AJ67" s="1836">
        <f>SUM(AK67:AO67)</f>
        <v>0</v>
      </c>
      <c r="AK67" s="1843"/>
      <c r="AL67" s="1839"/>
      <c r="AM67" s="1838"/>
      <c r="AN67" s="1839"/>
      <c r="AO67" s="1840"/>
      <c r="AP67" s="1836">
        <f>SUM(AQ67:AU67)</f>
        <v>0</v>
      </c>
      <c r="AQ67" s="1843"/>
      <c r="AR67" s="1839"/>
      <c r="AS67" s="1838"/>
      <c r="AT67" s="1839"/>
      <c r="AU67" s="3377"/>
      <c r="AV67" s="3483">
        <v>0</v>
      </c>
      <c r="AW67" s="3396">
        <v>0</v>
      </c>
      <c r="AX67" s="3376"/>
      <c r="AY67" s="3376"/>
      <c r="AZ67" s="3376"/>
      <c r="BA67" s="3380"/>
    </row>
    <row r="68" spans="1:53" s="1828" customFormat="1" ht="25.5" x14ac:dyDescent="0.2">
      <c r="A68" s="1990"/>
      <c r="B68" s="1991"/>
      <c r="C68" s="1991" t="s">
        <v>220</v>
      </c>
      <c r="D68" s="1992"/>
      <c r="E68" s="1817" t="s">
        <v>120</v>
      </c>
      <c r="F68" s="1833">
        <f>SUM(G68:K68)</f>
        <v>0</v>
      </c>
      <c r="G68" s="1842"/>
      <c r="H68" s="526"/>
      <c r="I68" s="525"/>
      <c r="J68" s="526"/>
      <c r="K68" s="1835"/>
      <c r="L68" s="1833">
        <f>SUM(M68:Q68)</f>
        <v>0</v>
      </c>
      <c r="M68" s="1842"/>
      <c r="N68" s="526"/>
      <c r="O68" s="525"/>
      <c r="P68" s="526"/>
      <c r="Q68" s="1835"/>
      <c r="R68" s="1833">
        <f>SUM(S68:W68)</f>
        <v>0</v>
      </c>
      <c r="S68" s="1842"/>
      <c r="T68" s="526"/>
      <c r="U68" s="525"/>
      <c r="V68" s="526"/>
      <c r="W68" s="1835"/>
      <c r="X68" s="1833">
        <f>SUM(Y68:AC68)</f>
        <v>0</v>
      </c>
      <c r="Y68" s="1842"/>
      <c r="Z68" s="526"/>
      <c r="AA68" s="525"/>
      <c r="AB68" s="526"/>
      <c r="AC68" s="1835"/>
      <c r="AD68" s="1833">
        <f>SUM(AE68:AI68)</f>
        <v>0</v>
      </c>
      <c r="AE68" s="1842"/>
      <c r="AF68" s="526"/>
      <c r="AG68" s="525"/>
      <c r="AH68" s="526"/>
      <c r="AI68" s="1835"/>
      <c r="AJ68" s="1836">
        <f>SUM(AK68:AO68)</f>
        <v>554003</v>
      </c>
      <c r="AK68" s="1843">
        <v>554003</v>
      </c>
      <c r="AL68" s="1839"/>
      <c r="AM68" s="1838"/>
      <c r="AN68" s="1839"/>
      <c r="AO68" s="1840"/>
      <c r="AP68" s="1836">
        <f>SUM(AQ68:AU68)</f>
        <v>554003</v>
      </c>
      <c r="AQ68" s="1843">
        <v>554003</v>
      </c>
      <c r="AR68" s="1839"/>
      <c r="AS68" s="1838"/>
      <c r="AT68" s="1839"/>
      <c r="AU68" s="3377"/>
      <c r="AV68" s="3483">
        <f t="shared" si="64"/>
        <v>100</v>
      </c>
      <c r="AW68" s="3396">
        <f t="shared" si="65"/>
        <v>100</v>
      </c>
      <c r="AX68" s="3376"/>
      <c r="AY68" s="3376"/>
      <c r="AZ68" s="3376"/>
      <c r="BA68" s="3380"/>
    </row>
    <row r="69" spans="1:53" s="1828" customFormat="1" ht="26.25" thickBot="1" x14ac:dyDescent="0.25">
      <c r="A69" s="1983"/>
      <c r="B69" s="1984"/>
      <c r="C69" s="1993" t="s">
        <v>215</v>
      </c>
      <c r="D69" s="1986"/>
      <c r="E69" s="1878" t="s">
        <v>254</v>
      </c>
      <c r="F69" s="1994">
        <f>SUM(G69:K69)</f>
        <v>0</v>
      </c>
      <c r="G69" s="1852"/>
      <c r="H69" s="1853"/>
      <c r="I69" s="1854"/>
      <c r="J69" s="1853"/>
      <c r="K69" s="1855"/>
      <c r="L69" s="1994">
        <f>SUM(M69:Q69)</f>
        <v>0</v>
      </c>
      <c r="M69" s="1852"/>
      <c r="N69" s="1853"/>
      <c r="O69" s="1854"/>
      <c r="P69" s="1853"/>
      <c r="Q69" s="1855"/>
      <c r="R69" s="1994">
        <f>SUM(S69:W69)</f>
        <v>0</v>
      </c>
      <c r="S69" s="1852"/>
      <c r="T69" s="1853"/>
      <c r="U69" s="1854"/>
      <c r="V69" s="1853"/>
      <c r="W69" s="1855"/>
      <c r="X69" s="1994">
        <f>SUM(Y69:AC69)</f>
        <v>0</v>
      </c>
      <c r="Y69" s="1852"/>
      <c r="Z69" s="1853"/>
      <c r="AA69" s="1854"/>
      <c r="AB69" s="1853"/>
      <c r="AC69" s="1855"/>
      <c r="AD69" s="1994">
        <f>SUM(AE69:AI69)</f>
        <v>0</v>
      </c>
      <c r="AE69" s="1852"/>
      <c r="AF69" s="1853"/>
      <c r="AG69" s="1854"/>
      <c r="AH69" s="1853"/>
      <c r="AI69" s="1855"/>
      <c r="AJ69" s="1995">
        <f>SUM(AK69:AO69)</f>
        <v>0</v>
      </c>
      <c r="AK69" s="1856"/>
      <c r="AL69" s="1857"/>
      <c r="AM69" s="1858"/>
      <c r="AN69" s="1857"/>
      <c r="AO69" s="1859"/>
      <c r="AP69" s="1995">
        <f>SUM(AQ69:AU69)</f>
        <v>0</v>
      </c>
      <c r="AQ69" s="1856"/>
      <c r="AR69" s="1857"/>
      <c r="AS69" s="1858"/>
      <c r="AT69" s="1857"/>
      <c r="AU69" s="3378"/>
      <c r="AV69" s="3608">
        <v>0</v>
      </c>
      <c r="AW69" s="3396">
        <v>0</v>
      </c>
      <c r="AX69" s="3374"/>
      <c r="AY69" s="3374"/>
      <c r="AZ69" s="3374"/>
      <c r="BA69" s="3364"/>
    </row>
    <row r="70" spans="1:53" s="2001" customFormat="1" ht="39" thickBot="1" x14ac:dyDescent="0.25">
      <c r="A70" s="3748"/>
      <c r="B70" s="3749"/>
      <c r="C70" s="3749"/>
      <c r="D70" s="3750"/>
      <c r="E70" s="1968" t="s">
        <v>229</v>
      </c>
      <c r="F70" s="1804">
        <f t="shared" ref="F70:K70" si="66">SUM(F7+F21+F27+F45+F57+F62+F65)</f>
        <v>913645280</v>
      </c>
      <c r="G70" s="1805">
        <f t="shared" si="66"/>
        <v>881766951</v>
      </c>
      <c r="H70" s="1806">
        <f t="shared" si="66"/>
        <v>775000</v>
      </c>
      <c r="I70" s="1807">
        <f t="shared" si="66"/>
        <v>22230529</v>
      </c>
      <c r="J70" s="1806">
        <f t="shared" si="66"/>
        <v>6781800</v>
      </c>
      <c r="K70" s="1808">
        <f t="shared" si="66"/>
        <v>2091000</v>
      </c>
      <c r="L70" s="1804">
        <f t="shared" ref="L70:Q70" si="67">SUM(L7+L21+L27+L45+L57+L62+L65)</f>
        <v>1074953145</v>
      </c>
      <c r="M70" s="1805">
        <f t="shared" si="67"/>
        <v>1043074816</v>
      </c>
      <c r="N70" s="1806">
        <f t="shared" si="67"/>
        <v>775000</v>
      </c>
      <c r="O70" s="1807">
        <f t="shared" si="67"/>
        <v>22230529</v>
      </c>
      <c r="P70" s="1806">
        <f t="shared" si="67"/>
        <v>6781800</v>
      </c>
      <c r="Q70" s="1808">
        <f t="shared" si="67"/>
        <v>2091000</v>
      </c>
      <c r="R70" s="1804">
        <f t="shared" ref="R70:W70" si="68">SUM(R7+R21+R27+R45+R57+R62+R65)</f>
        <v>1168852230</v>
      </c>
      <c r="S70" s="1805">
        <f t="shared" si="68"/>
        <v>1131213051</v>
      </c>
      <c r="T70" s="1806">
        <f t="shared" si="68"/>
        <v>775000</v>
      </c>
      <c r="U70" s="1807">
        <f t="shared" si="68"/>
        <v>23414131</v>
      </c>
      <c r="V70" s="1806">
        <f t="shared" si="68"/>
        <v>11359048</v>
      </c>
      <c r="W70" s="1808">
        <f t="shared" si="68"/>
        <v>2091000</v>
      </c>
      <c r="X70" s="1804">
        <f t="shared" ref="X70:AC70" si="69">SUM(X7+X21+X27+X45+X57+X62+X65)</f>
        <v>1429340820</v>
      </c>
      <c r="Y70" s="1805">
        <f t="shared" si="69"/>
        <v>1374401641</v>
      </c>
      <c r="Z70" s="1806">
        <f t="shared" si="69"/>
        <v>775000</v>
      </c>
      <c r="AA70" s="1807">
        <f t="shared" si="69"/>
        <v>23414131</v>
      </c>
      <c r="AB70" s="1806">
        <f t="shared" si="69"/>
        <v>28659048</v>
      </c>
      <c r="AC70" s="1808">
        <f t="shared" si="69"/>
        <v>2091000</v>
      </c>
      <c r="AD70" s="1804">
        <f t="shared" ref="AD70:AO70" si="70">SUM(AD7+AD21+AD27+AD45+AD57+AD62+AD65)</f>
        <v>1451782590</v>
      </c>
      <c r="AE70" s="1805">
        <f t="shared" si="70"/>
        <v>1396076713</v>
      </c>
      <c r="AF70" s="1806">
        <f t="shared" si="70"/>
        <v>975000</v>
      </c>
      <c r="AG70" s="1807">
        <f t="shared" si="70"/>
        <v>23980829</v>
      </c>
      <c r="AH70" s="1806">
        <f t="shared" si="70"/>
        <v>28659048</v>
      </c>
      <c r="AI70" s="1808">
        <f t="shared" si="70"/>
        <v>2091000</v>
      </c>
      <c r="AJ70" s="1996">
        <f t="shared" si="70"/>
        <v>1486259283</v>
      </c>
      <c r="AK70" s="1997">
        <f t="shared" si="70"/>
        <v>1447060754</v>
      </c>
      <c r="AL70" s="1998">
        <f t="shared" si="70"/>
        <v>975000</v>
      </c>
      <c r="AM70" s="1999">
        <f t="shared" si="70"/>
        <v>9068710</v>
      </c>
      <c r="AN70" s="1998">
        <f t="shared" si="70"/>
        <v>27073904</v>
      </c>
      <c r="AO70" s="2000">
        <f t="shared" si="70"/>
        <v>2080915</v>
      </c>
      <c r="AP70" s="1996">
        <f t="shared" ref="AP70:AU70" si="71">SUM(AP7+AP21+AP27+AP45+AP57+AP62+AP65)</f>
        <v>1487136167</v>
      </c>
      <c r="AQ70" s="1997">
        <f t="shared" si="71"/>
        <v>1447083940</v>
      </c>
      <c r="AR70" s="1998">
        <f t="shared" si="71"/>
        <v>838866</v>
      </c>
      <c r="AS70" s="1999">
        <f t="shared" si="71"/>
        <v>9768710</v>
      </c>
      <c r="AT70" s="1998">
        <f t="shared" si="71"/>
        <v>27073904</v>
      </c>
      <c r="AU70" s="2000">
        <f t="shared" si="71"/>
        <v>2370747</v>
      </c>
      <c r="AV70" s="3597">
        <f t="shared" ref="AV70:BA71" si="72">SUM(AP70/AJ70)*100</f>
        <v>100.05899939600242</v>
      </c>
      <c r="AW70" s="3384">
        <f t="shared" si="72"/>
        <v>100.00160228241531</v>
      </c>
      <c r="AX70" s="3368">
        <f t="shared" si="72"/>
        <v>86.03753846153846</v>
      </c>
      <c r="AY70" s="3368">
        <f t="shared" si="72"/>
        <v>107.71884865653438</v>
      </c>
      <c r="AZ70" s="3368">
        <f t="shared" si="72"/>
        <v>100</v>
      </c>
      <c r="BA70" s="3368">
        <f t="shared" si="72"/>
        <v>113.92810374282467</v>
      </c>
    </row>
    <row r="71" spans="1:53" s="23" customFormat="1" ht="13.5" thickBot="1" x14ac:dyDescent="0.25">
      <c r="A71" s="1975" t="s">
        <v>216</v>
      </c>
      <c r="B71" s="2002" t="s">
        <v>191</v>
      </c>
      <c r="C71" s="2002"/>
      <c r="D71" s="1978"/>
      <c r="E71" s="1968" t="s">
        <v>230</v>
      </c>
      <c r="F71" s="1865">
        <f t="shared" ref="F71:AU71" si="73">SUM(F72)</f>
        <v>674676855</v>
      </c>
      <c r="G71" s="1945">
        <f>SUM(G72)</f>
        <v>172147422</v>
      </c>
      <c r="H71" s="1946">
        <f t="shared" si="73"/>
        <v>124459618</v>
      </c>
      <c r="I71" s="1947">
        <f t="shared" si="73"/>
        <v>83739586</v>
      </c>
      <c r="J71" s="1946">
        <f t="shared" si="73"/>
        <v>66533625</v>
      </c>
      <c r="K71" s="1948">
        <f t="shared" si="73"/>
        <v>227796604</v>
      </c>
      <c r="L71" s="1865">
        <f t="shared" si="73"/>
        <v>674676855</v>
      </c>
      <c r="M71" s="1945">
        <f>SUM(M72)</f>
        <v>172147422</v>
      </c>
      <c r="N71" s="1946">
        <f t="shared" si="73"/>
        <v>124459618</v>
      </c>
      <c r="O71" s="1947">
        <f t="shared" si="73"/>
        <v>83739586</v>
      </c>
      <c r="P71" s="1946">
        <f t="shared" si="73"/>
        <v>66533625</v>
      </c>
      <c r="Q71" s="1948">
        <f t="shared" si="73"/>
        <v>227796604</v>
      </c>
      <c r="R71" s="1865">
        <f t="shared" si="73"/>
        <v>684931804</v>
      </c>
      <c r="S71" s="1945">
        <f>SUM(S72)</f>
        <v>172147422</v>
      </c>
      <c r="T71" s="1946">
        <f t="shared" si="73"/>
        <v>127147800</v>
      </c>
      <c r="U71" s="1947">
        <f t="shared" si="73"/>
        <v>90056723</v>
      </c>
      <c r="V71" s="1946">
        <f t="shared" si="73"/>
        <v>67783255</v>
      </c>
      <c r="W71" s="1948">
        <f t="shared" si="73"/>
        <v>227796604</v>
      </c>
      <c r="X71" s="1865">
        <f t="shared" si="73"/>
        <v>687599193</v>
      </c>
      <c r="Y71" s="1945">
        <f>SUM(Y72)</f>
        <v>172147422</v>
      </c>
      <c r="Z71" s="1946">
        <f t="shared" si="73"/>
        <v>127147800</v>
      </c>
      <c r="AA71" s="1947">
        <f t="shared" si="73"/>
        <v>92724112</v>
      </c>
      <c r="AB71" s="1946">
        <f t="shared" si="73"/>
        <v>67783255</v>
      </c>
      <c r="AC71" s="1948">
        <f t="shared" si="73"/>
        <v>227796604</v>
      </c>
      <c r="AD71" s="1865">
        <f t="shared" si="73"/>
        <v>693467315</v>
      </c>
      <c r="AE71" s="1945">
        <f>SUM(AE72)</f>
        <v>172147422</v>
      </c>
      <c r="AF71" s="1946">
        <f t="shared" si="73"/>
        <v>127147800</v>
      </c>
      <c r="AG71" s="1947">
        <f t="shared" si="73"/>
        <v>92724112</v>
      </c>
      <c r="AH71" s="1946">
        <f t="shared" si="73"/>
        <v>67783255</v>
      </c>
      <c r="AI71" s="1948">
        <f t="shared" si="73"/>
        <v>233664726</v>
      </c>
      <c r="AJ71" s="2003">
        <f t="shared" si="73"/>
        <v>697643819</v>
      </c>
      <c r="AK71" s="2004">
        <f>SUM(AK72)</f>
        <v>190061110</v>
      </c>
      <c r="AL71" s="2005">
        <f t="shared" si="73"/>
        <v>123548666</v>
      </c>
      <c r="AM71" s="2006">
        <f t="shared" si="73"/>
        <v>96477306</v>
      </c>
      <c r="AN71" s="2005">
        <f t="shared" si="73"/>
        <v>58189358</v>
      </c>
      <c r="AO71" s="2007">
        <f t="shared" si="73"/>
        <v>229367379</v>
      </c>
      <c r="AP71" s="2003">
        <f t="shared" si="73"/>
        <v>697643819</v>
      </c>
      <c r="AQ71" s="2004">
        <f>SUM(AQ72)</f>
        <v>190061110</v>
      </c>
      <c r="AR71" s="2005">
        <f t="shared" si="73"/>
        <v>123548666</v>
      </c>
      <c r="AS71" s="2006">
        <f t="shared" si="73"/>
        <v>96477306</v>
      </c>
      <c r="AT71" s="2005">
        <f t="shared" si="73"/>
        <v>58189358</v>
      </c>
      <c r="AU71" s="2007">
        <f t="shared" si="73"/>
        <v>229367379</v>
      </c>
      <c r="AV71" s="3597">
        <f t="shared" si="72"/>
        <v>100</v>
      </c>
      <c r="AW71" s="3384">
        <f t="shared" si="72"/>
        <v>100</v>
      </c>
      <c r="AX71" s="3368">
        <f t="shared" si="72"/>
        <v>100</v>
      </c>
      <c r="AY71" s="3368">
        <f t="shared" si="72"/>
        <v>100</v>
      </c>
      <c r="AZ71" s="3368">
        <f t="shared" si="72"/>
        <v>100</v>
      </c>
      <c r="BA71" s="3368">
        <f t="shared" si="72"/>
        <v>100</v>
      </c>
    </row>
    <row r="72" spans="1:53" s="1884" customFormat="1" ht="25.5" x14ac:dyDescent="0.2">
      <c r="A72" s="2008"/>
      <c r="B72" s="2009"/>
      <c r="C72" s="2009" t="s">
        <v>217</v>
      </c>
      <c r="D72" s="2010"/>
      <c r="E72" s="2011" t="s">
        <v>231</v>
      </c>
      <c r="F72" s="1890">
        <f>SUM(G72:K72)</f>
        <v>674676855</v>
      </c>
      <c r="G72" s="1891">
        <f>SUM(G73+G74+G76+G77+G78+G75)</f>
        <v>172147422</v>
      </c>
      <c r="H72" s="1892">
        <f>SUM(H73+H74+H76+H77+H78+H75)</f>
        <v>124459618</v>
      </c>
      <c r="I72" s="1893">
        <f>SUM(I73+I74+I76+I77+I78+I75)</f>
        <v>83739586</v>
      </c>
      <c r="J72" s="1892">
        <f>SUM(J73+J74+J76+J77+J78+J75)</f>
        <v>66533625</v>
      </c>
      <c r="K72" s="1894">
        <f>SUM(K73+K74+K76+K77+K78+K75)</f>
        <v>227796604</v>
      </c>
      <c r="L72" s="1890">
        <f t="shared" ref="L72:L78" si="74">SUM(M72:Q72)</f>
        <v>674676855</v>
      </c>
      <c r="M72" s="1891">
        <f>SUM(M73+M74+M76+M77+M78+M75)</f>
        <v>172147422</v>
      </c>
      <c r="N72" s="1892">
        <f>SUM(N73+N74+N76+N77+N78+N75)</f>
        <v>124459618</v>
      </c>
      <c r="O72" s="1893">
        <f>SUM(O73+O74+O76+O77+O78+O75)</f>
        <v>83739586</v>
      </c>
      <c r="P72" s="1892">
        <f>SUM(P73+P74+P76+P77+P78+P75)</f>
        <v>66533625</v>
      </c>
      <c r="Q72" s="1894">
        <f>SUM(Q73+Q74+Q76+Q77+Q78+Q75)</f>
        <v>227796604</v>
      </c>
      <c r="R72" s="1890">
        <f t="shared" ref="R72:R78" si="75">SUM(S72:W72)</f>
        <v>684931804</v>
      </c>
      <c r="S72" s="1891">
        <f>SUM(S73+S74+S76+S77+S78+S75)</f>
        <v>172147422</v>
      </c>
      <c r="T72" s="1892">
        <f>SUM(T73+T74+T76+T77+T78+T75)</f>
        <v>127147800</v>
      </c>
      <c r="U72" s="1893">
        <f>SUM(U73+U74+U76+U77+U78+U75)</f>
        <v>90056723</v>
      </c>
      <c r="V72" s="1892">
        <f>SUM(V73+V74+V76+V77+V78+V75)</f>
        <v>67783255</v>
      </c>
      <c r="W72" s="1894">
        <f>SUM(W73+W74+W76+W77+W78+W75)</f>
        <v>227796604</v>
      </c>
      <c r="X72" s="1890">
        <f t="shared" ref="X72:X78" si="76">SUM(Y72:AC72)</f>
        <v>687599193</v>
      </c>
      <c r="Y72" s="1891">
        <f>SUM(Y73+Y74+Y76+Y77+Y78+Y75)</f>
        <v>172147422</v>
      </c>
      <c r="Z72" s="1892">
        <f>SUM(Z73+Z74+Z76+Z77+Z78+Z75)</f>
        <v>127147800</v>
      </c>
      <c r="AA72" s="1893">
        <f>SUM(AA73+AA74+AA76+AA77+AA78+AA75)</f>
        <v>92724112</v>
      </c>
      <c r="AB72" s="1892">
        <f>SUM(AB73+AB74+AB76+AB77+AB78+AB75)</f>
        <v>67783255</v>
      </c>
      <c r="AC72" s="1894">
        <f>SUM(AC73+AC74+AC76+AC77+AC78+AC75)</f>
        <v>227796604</v>
      </c>
      <c r="AD72" s="1890">
        <f t="shared" ref="AD72:AD78" si="77">SUM(AE72:AI72)</f>
        <v>693467315</v>
      </c>
      <c r="AE72" s="1891">
        <f>SUM(AE73+AE74+AE76+AE77+AE78+AE75)</f>
        <v>172147422</v>
      </c>
      <c r="AF72" s="1892">
        <f>SUM(AF73+AF74+AF76+AF77+AF78+AF75)</f>
        <v>127147800</v>
      </c>
      <c r="AG72" s="1893">
        <f>SUM(AG73+AG74+AG76+AG77+AG78+AG75)</f>
        <v>92724112</v>
      </c>
      <c r="AH72" s="1892">
        <f>SUM(AH73+AH74+AH76+AH77+AH78+AH75)</f>
        <v>67783255</v>
      </c>
      <c r="AI72" s="1894">
        <f>SUM(AI73+AI74+AI76+AI77+AI78+AI75)</f>
        <v>233664726</v>
      </c>
      <c r="AJ72" s="2012">
        <f t="shared" ref="AJ72:AJ78" si="78">SUM(AK72:AO72)</f>
        <v>697643819</v>
      </c>
      <c r="AK72" s="2013">
        <f>SUM(AK73+AK74+AK76+AK77+AK78+AK75)</f>
        <v>190061110</v>
      </c>
      <c r="AL72" s="2014">
        <f>SUM(AL73+AL74+AL76+AL77+AL78+AL75)</f>
        <v>123548666</v>
      </c>
      <c r="AM72" s="2015">
        <f>SUM(AM73+AM74+AM76+AM77+AM78+AM75)</f>
        <v>96477306</v>
      </c>
      <c r="AN72" s="2014">
        <f>SUM(AN73+AN74+AN76+AN77+AN78+AN75)</f>
        <v>58189358</v>
      </c>
      <c r="AO72" s="2016">
        <f>SUM(AO73+AO74+AO76+AO77+AO78+AO75)</f>
        <v>229367379</v>
      </c>
      <c r="AP72" s="2012">
        <f t="shared" ref="AP72:AP78" si="79">SUM(AQ72:AU72)</f>
        <v>697643819</v>
      </c>
      <c r="AQ72" s="2013">
        <f>SUM(AQ73+AQ74+AQ76+AQ77+AQ78+AQ75)</f>
        <v>190061110</v>
      </c>
      <c r="AR72" s="2014">
        <f>SUM(AR73+AR74+AR76+AR77+AR78+AR75)</f>
        <v>123548666</v>
      </c>
      <c r="AS72" s="2015">
        <f>SUM(AS73+AS74+AS76+AS77+AS78+AS75)</f>
        <v>96477306</v>
      </c>
      <c r="AT72" s="2014">
        <f>SUM(AT73+AT74+AT76+AT77+AT78+AT75)</f>
        <v>58189358</v>
      </c>
      <c r="AU72" s="3386">
        <f>SUM(AU73+AU74+AU76+AU77+AU78+AU75)</f>
        <v>229367379</v>
      </c>
      <c r="AV72" s="3598">
        <f t="shared" ref="AV72:AV77" si="80">SUM(AP72/AJ72)*100</f>
        <v>100</v>
      </c>
      <c r="AW72" s="3396">
        <f t="shared" ref="AW72:AW80" si="81">SUM(AQ72/AK72)*100</f>
        <v>100</v>
      </c>
      <c r="AX72" s="3396">
        <f t="shared" ref="AX72:AX77" si="82">SUM(AR72/AL72)*100</f>
        <v>100</v>
      </c>
      <c r="AY72" s="3396">
        <f t="shared" ref="AY72:AY77" si="83">SUM(AS72/AM72)*100</f>
        <v>100</v>
      </c>
      <c r="AZ72" s="3396">
        <f t="shared" ref="AZ72:AZ77" si="84">SUM(AT72/AN72)*100</f>
        <v>100</v>
      </c>
      <c r="BA72" s="3396">
        <f t="shared" ref="BA72:BA77" si="85">SUM(AU72/AO72)*100</f>
        <v>100</v>
      </c>
    </row>
    <row r="73" spans="1:53" s="1841" customFormat="1" ht="25.5" x14ac:dyDescent="0.2">
      <c r="A73" s="1971"/>
      <c r="B73" s="1972"/>
      <c r="C73" s="1988"/>
      <c r="D73" s="2017" t="s">
        <v>217</v>
      </c>
      <c r="E73" s="1832" t="s">
        <v>227</v>
      </c>
      <c r="F73" s="1833">
        <f t="shared" ref="F73:F78" si="86">SUM(G73:K73)</f>
        <v>0</v>
      </c>
      <c r="G73" s="1842"/>
      <c r="H73" s="526"/>
      <c r="I73" s="525"/>
      <c r="J73" s="526"/>
      <c r="K73" s="1835"/>
      <c r="L73" s="1833">
        <f t="shared" si="74"/>
        <v>0</v>
      </c>
      <c r="M73" s="1842"/>
      <c r="N73" s="526"/>
      <c r="O73" s="525"/>
      <c r="P73" s="526"/>
      <c r="Q73" s="1835"/>
      <c r="R73" s="1833">
        <f t="shared" si="75"/>
        <v>0</v>
      </c>
      <c r="S73" s="1842"/>
      <c r="T73" s="526"/>
      <c r="U73" s="525"/>
      <c r="V73" s="526"/>
      <c r="W73" s="1835"/>
      <c r="X73" s="1833">
        <f t="shared" si="76"/>
        <v>0</v>
      </c>
      <c r="Y73" s="1842"/>
      <c r="Z73" s="526"/>
      <c r="AA73" s="525"/>
      <c r="AB73" s="526"/>
      <c r="AC73" s="1835"/>
      <c r="AD73" s="1833">
        <f t="shared" si="77"/>
        <v>0</v>
      </c>
      <c r="AE73" s="1842"/>
      <c r="AF73" s="526"/>
      <c r="AG73" s="525"/>
      <c r="AH73" s="526"/>
      <c r="AI73" s="1835"/>
      <c r="AJ73" s="1836">
        <f t="shared" si="78"/>
        <v>0</v>
      </c>
      <c r="AK73" s="1843"/>
      <c r="AL73" s="1839"/>
      <c r="AM73" s="1838"/>
      <c r="AN73" s="1839"/>
      <c r="AO73" s="1840"/>
      <c r="AP73" s="1836">
        <f t="shared" si="79"/>
        <v>0</v>
      </c>
      <c r="AQ73" s="1843"/>
      <c r="AR73" s="1839"/>
      <c r="AS73" s="1838"/>
      <c r="AT73" s="1839"/>
      <c r="AU73" s="3377"/>
      <c r="AV73" s="3483">
        <v>0</v>
      </c>
      <c r="AW73" s="3396"/>
      <c r="AX73" s="3396"/>
      <c r="AY73" s="3396"/>
      <c r="AZ73" s="3396"/>
      <c r="BA73" s="3396"/>
    </row>
    <row r="74" spans="1:53" s="1841" customFormat="1" x14ac:dyDescent="0.2">
      <c r="A74" s="1971"/>
      <c r="B74" s="1972"/>
      <c r="C74" s="1988"/>
      <c r="D74" s="2017" t="s">
        <v>218</v>
      </c>
      <c r="E74" s="1832" t="s">
        <v>192</v>
      </c>
      <c r="F74" s="1833">
        <f t="shared" si="86"/>
        <v>0</v>
      </c>
      <c r="G74" s="1842"/>
      <c r="H74" s="526"/>
      <c r="I74" s="525"/>
      <c r="J74" s="526"/>
      <c r="K74" s="1835"/>
      <c r="L74" s="1833">
        <f t="shared" si="74"/>
        <v>0</v>
      </c>
      <c r="M74" s="1842"/>
      <c r="N74" s="526"/>
      <c r="O74" s="525"/>
      <c r="P74" s="526"/>
      <c r="Q74" s="1835"/>
      <c r="R74" s="1833">
        <f t="shared" si="75"/>
        <v>0</v>
      </c>
      <c r="S74" s="1842"/>
      <c r="T74" s="526"/>
      <c r="U74" s="525"/>
      <c r="V74" s="526"/>
      <c r="W74" s="1835"/>
      <c r="X74" s="1833">
        <f t="shared" si="76"/>
        <v>0</v>
      </c>
      <c r="Y74" s="1842"/>
      <c r="Z74" s="526"/>
      <c r="AA74" s="525"/>
      <c r="AB74" s="526"/>
      <c r="AC74" s="1835"/>
      <c r="AD74" s="1833">
        <f t="shared" si="77"/>
        <v>0</v>
      </c>
      <c r="AE74" s="1842"/>
      <c r="AF74" s="526"/>
      <c r="AG74" s="525"/>
      <c r="AH74" s="526"/>
      <c r="AI74" s="1835"/>
      <c r="AJ74" s="1836">
        <f t="shared" si="78"/>
        <v>0</v>
      </c>
      <c r="AK74" s="1843"/>
      <c r="AL74" s="1839"/>
      <c r="AM74" s="1838"/>
      <c r="AN74" s="1839"/>
      <c r="AO74" s="1840"/>
      <c r="AP74" s="1836">
        <f t="shared" si="79"/>
        <v>0</v>
      </c>
      <c r="AQ74" s="1843"/>
      <c r="AR74" s="1839"/>
      <c r="AS74" s="1838"/>
      <c r="AT74" s="1839"/>
      <c r="AU74" s="3377"/>
      <c r="AV74" s="3483">
        <v>0</v>
      </c>
      <c r="AW74" s="3396"/>
      <c r="AX74" s="3396"/>
      <c r="AY74" s="3396"/>
      <c r="AZ74" s="3396"/>
      <c r="BA74" s="3396"/>
    </row>
    <row r="75" spans="1:53" s="1841" customFormat="1" x14ac:dyDescent="0.2">
      <c r="A75" s="1971"/>
      <c r="B75" s="1972"/>
      <c r="C75" s="1988"/>
      <c r="D75" s="2017"/>
      <c r="E75" s="1832" t="s">
        <v>105</v>
      </c>
      <c r="F75" s="1833">
        <f t="shared" si="86"/>
        <v>0</v>
      </c>
      <c r="G75" s="1842"/>
      <c r="H75" s="526"/>
      <c r="I75" s="525"/>
      <c r="J75" s="526"/>
      <c r="K75" s="1835"/>
      <c r="L75" s="1833">
        <f t="shared" si="74"/>
        <v>0</v>
      </c>
      <c r="M75" s="1842"/>
      <c r="N75" s="526"/>
      <c r="O75" s="525"/>
      <c r="P75" s="526"/>
      <c r="Q75" s="1835"/>
      <c r="R75" s="1833">
        <f t="shared" si="75"/>
        <v>0</v>
      </c>
      <c r="S75" s="1842"/>
      <c r="T75" s="526"/>
      <c r="U75" s="525"/>
      <c r="V75" s="526"/>
      <c r="W75" s="1835"/>
      <c r="X75" s="1833">
        <f t="shared" si="76"/>
        <v>0</v>
      </c>
      <c r="Y75" s="1842"/>
      <c r="Z75" s="526"/>
      <c r="AA75" s="525"/>
      <c r="AB75" s="526"/>
      <c r="AC75" s="1835"/>
      <c r="AD75" s="1833">
        <f t="shared" si="77"/>
        <v>0</v>
      </c>
      <c r="AE75" s="1842"/>
      <c r="AF75" s="526"/>
      <c r="AG75" s="525"/>
      <c r="AH75" s="526"/>
      <c r="AI75" s="1835"/>
      <c r="AJ75" s="1836">
        <f t="shared" si="78"/>
        <v>17913688</v>
      </c>
      <c r="AK75" s="1843">
        <v>17913688</v>
      </c>
      <c r="AL75" s="1839"/>
      <c r="AM75" s="1838"/>
      <c r="AN75" s="1839"/>
      <c r="AO75" s="1840"/>
      <c r="AP75" s="1836">
        <f t="shared" si="79"/>
        <v>17913688</v>
      </c>
      <c r="AQ75" s="1843">
        <v>17913688</v>
      </c>
      <c r="AR75" s="1839"/>
      <c r="AS75" s="1838"/>
      <c r="AT75" s="1839"/>
      <c r="AU75" s="3377"/>
      <c r="AV75" s="3483">
        <f t="shared" si="80"/>
        <v>100</v>
      </c>
      <c r="AW75" s="3396">
        <f t="shared" si="81"/>
        <v>100</v>
      </c>
      <c r="AX75" s="3396"/>
      <c r="AY75" s="3396"/>
      <c r="AZ75" s="3396"/>
      <c r="BA75" s="3396"/>
    </row>
    <row r="76" spans="1:53" s="1841" customFormat="1" x14ac:dyDescent="0.2">
      <c r="A76" s="1971"/>
      <c r="B76" s="1972"/>
      <c r="C76" s="1988"/>
      <c r="D76" s="2017" t="s">
        <v>219</v>
      </c>
      <c r="E76" s="1832" t="s">
        <v>226</v>
      </c>
      <c r="F76" s="1833">
        <f t="shared" si="86"/>
        <v>175064500</v>
      </c>
      <c r="G76" s="2018">
        <v>172147422</v>
      </c>
      <c r="H76" s="526">
        <v>610226</v>
      </c>
      <c r="I76" s="525">
        <v>1989011</v>
      </c>
      <c r="J76" s="526">
        <v>81945</v>
      </c>
      <c r="K76" s="1835">
        <v>235896</v>
      </c>
      <c r="L76" s="1833">
        <f t="shared" si="74"/>
        <v>175064500</v>
      </c>
      <c r="M76" s="2018">
        <v>172147422</v>
      </c>
      <c r="N76" s="526">
        <v>610226</v>
      </c>
      <c r="O76" s="525">
        <v>1989011</v>
      </c>
      <c r="P76" s="526">
        <v>81945</v>
      </c>
      <c r="Q76" s="1835">
        <v>235896</v>
      </c>
      <c r="R76" s="1833">
        <f t="shared" si="75"/>
        <v>175064500</v>
      </c>
      <c r="S76" s="2018">
        <v>172147422</v>
      </c>
      <c r="T76" s="526">
        <v>610226</v>
      </c>
      <c r="U76" s="525">
        <v>1989011</v>
      </c>
      <c r="V76" s="526">
        <v>81945</v>
      </c>
      <c r="W76" s="1835">
        <v>235896</v>
      </c>
      <c r="X76" s="1833">
        <f t="shared" si="76"/>
        <v>175064500</v>
      </c>
      <c r="Y76" s="2018">
        <v>172147422</v>
      </c>
      <c r="Z76" s="526">
        <v>610226</v>
      </c>
      <c r="AA76" s="525">
        <v>1989011</v>
      </c>
      <c r="AB76" s="526">
        <v>81945</v>
      </c>
      <c r="AC76" s="1835">
        <v>235896</v>
      </c>
      <c r="AD76" s="1833">
        <f t="shared" si="77"/>
        <v>175064500</v>
      </c>
      <c r="AE76" s="2018">
        <v>172147422</v>
      </c>
      <c r="AF76" s="526">
        <v>610226</v>
      </c>
      <c r="AG76" s="525">
        <v>1989011</v>
      </c>
      <c r="AH76" s="526">
        <v>81945</v>
      </c>
      <c r="AI76" s="1835">
        <v>235896</v>
      </c>
      <c r="AJ76" s="1836">
        <f t="shared" si="78"/>
        <v>175064500</v>
      </c>
      <c r="AK76" s="1843">
        <v>172147422</v>
      </c>
      <c r="AL76" s="1839">
        <v>610226</v>
      </c>
      <c r="AM76" s="1838">
        <v>1989011</v>
      </c>
      <c r="AN76" s="1839">
        <v>81945</v>
      </c>
      <c r="AO76" s="1840">
        <v>235896</v>
      </c>
      <c r="AP76" s="1836">
        <f t="shared" si="79"/>
        <v>175064500</v>
      </c>
      <c r="AQ76" s="1843">
        <v>172147422</v>
      </c>
      <c r="AR76" s="1839">
        <v>610226</v>
      </c>
      <c r="AS76" s="1838">
        <v>1989011</v>
      </c>
      <c r="AT76" s="1839">
        <v>81945</v>
      </c>
      <c r="AU76" s="3377">
        <v>235896</v>
      </c>
      <c r="AV76" s="3483">
        <f t="shared" si="80"/>
        <v>100</v>
      </c>
      <c r="AW76" s="3396">
        <f t="shared" si="81"/>
        <v>100</v>
      </c>
      <c r="AX76" s="3396">
        <f t="shared" si="82"/>
        <v>100</v>
      </c>
      <c r="AY76" s="3396">
        <f t="shared" si="83"/>
        <v>100</v>
      </c>
      <c r="AZ76" s="3396">
        <f t="shared" si="84"/>
        <v>100</v>
      </c>
      <c r="BA76" s="3396">
        <f t="shared" si="85"/>
        <v>100</v>
      </c>
    </row>
    <row r="77" spans="1:53" s="1841" customFormat="1" x14ac:dyDescent="0.2">
      <c r="A77" s="1973"/>
      <c r="B77" s="1974"/>
      <c r="C77" s="1993"/>
      <c r="D77" s="2019" t="s">
        <v>187</v>
      </c>
      <c r="E77" s="1851" t="s">
        <v>193</v>
      </c>
      <c r="F77" s="1833">
        <f>SUM(G77:K77)</f>
        <v>499612355</v>
      </c>
      <c r="G77" s="1842"/>
      <c r="H77" s="526">
        <v>123849392</v>
      </c>
      <c r="I77" s="525">
        <v>81750575</v>
      </c>
      <c r="J77" s="526">
        <v>66451680</v>
      </c>
      <c r="K77" s="1835">
        <v>227560708</v>
      </c>
      <c r="L77" s="1833">
        <f t="shared" si="74"/>
        <v>499612355</v>
      </c>
      <c r="M77" s="1842"/>
      <c r="N77" s="526">
        <v>123849392</v>
      </c>
      <c r="O77" s="525">
        <v>81750575</v>
      </c>
      <c r="P77" s="526">
        <v>66451680</v>
      </c>
      <c r="Q77" s="1835">
        <v>227560708</v>
      </c>
      <c r="R77" s="1833">
        <f t="shared" si="75"/>
        <v>509867304</v>
      </c>
      <c r="S77" s="1842"/>
      <c r="T77" s="526">
        <v>126537574</v>
      </c>
      <c r="U77" s="525">
        <v>88067712</v>
      </c>
      <c r="V77" s="526">
        <v>67701310</v>
      </c>
      <c r="W77" s="1835">
        <v>227560708</v>
      </c>
      <c r="X77" s="1833">
        <f t="shared" si="76"/>
        <v>512534693</v>
      </c>
      <c r="Y77" s="1842"/>
      <c r="Z77" s="526">
        <v>126537574</v>
      </c>
      <c r="AA77" s="525">
        <v>90735101</v>
      </c>
      <c r="AB77" s="526">
        <v>67701310</v>
      </c>
      <c r="AC77" s="1835">
        <v>227560708</v>
      </c>
      <c r="AD77" s="1833">
        <f t="shared" si="77"/>
        <v>518402815</v>
      </c>
      <c r="AE77" s="1842"/>
      <c r="AF77" s="526">
        <v>126537574</v>
      </c>
      <c r="AG77" s="525">
        <v>90735101</v>
      </c>
      <c r="AH77" s="526">
        <v>67701310</v>
      </c>
      <c r="AI77" s="1835">
        <v>233428830</v>
      </c>
      <c r="AJ77" s="1836">
        <f t="shared" si="78"/>
        <v>504665631</v>
      </c>
      <c r="AK77" s="1843"/>
      <c r="AL77" s="1839">
        <v>122938440</v>
      </c>
      <c r="AM77" s="1838">
        <v>94488295</v>
      </c>
      <c r="AN77" s="1839">
        <v>58107413</v>
      </c>
      <c r="AO77" s="1840">
        <v>229131483</v>
      </c>
      <c r="AP77" s="1836">
        <f t="shared" si="79"/>
        <v>504665631</v>
      </c>
      <c r="AQ77" s="1843"/>
      <c r="AR77" s="1839">
        <v>122938440</v>
      </c>
      <c r="AS77" s="1838">
        <v>94488295</v>
      </c>
      <c r="AT77" s="1839">
        <v>58107413</v>
      </c>
      <c r="AU77" s="3377">
        <v>229131483</v>
      </c>
      <c r="AV77" s="3483">
        <f t="shared" si="80"/>
        <v>100</v>
      </c>
      <c r="AW77" s="3396">
        <v>0</v>
      </c>
      <c r="AX77" s="3396">
        <f t="shared" si="82"/>
        <v>100</v>
      </c>
      <c r="AY77" s="3396">
        <f t="shared" si="83"/>
        <v>100</v>
      </c>
      <c r="AZ77" s="3396">
        <f t="shared" si="84"/>
        <v>100</v>
      </c>
      <c r="BA77" s="3396">
        <f t="shared" si="85"/>
        <v>100</v>
      </c>
    </row>
    <row r="78" spans="1:53" s="1841" customFormat="1" ht="13.5" thickBot="1" x14ac:dyDescent="0.25">
      <c r="A78" s="1973"/>
      <c r="B78" s="1974"/>
      <c r="C78" s="2020"/>
      <c r="D78" s="2019" t="s">
        <v>224</v>
      </c>
      <c r="E78" s="1851" t="s">
        <v>228</v>
      </c>
      <c r="F78" s="1942">
        <f t="shared" si="86"/>
        <v>0</v>
      </c>
      <c r="G78" s="1852"/>
      <c r="H78" s="1853"/>
      <c r="I78" s="1854"/>
      <c r="J78" s="1853"/>
      <c r="K78" s="1855"/>
      <c r="L78" s="1942">
        <f t="shared" si="74"/>
        <v>0</v>
      </c>
      <c r="M78" s="1852"/>
      <c r="N78" s="1853"/>
      <c r="O78" s="1854"/>
      <c r="P78" s="1853"/>
      <c r="Q78" s="1855"/>
      <c r="R78" s="1942">
        <f t="shared" si="75"/>
        <v>0</v>
      </c>
      <c r="S78" s="1852"/>
      <c r="T78" s="1853"/>
      <c r="U78" s="1854"/>
      <c r="V78" s="1853"/>
      <c r="W78" s="1855"/>
      <c r="X78" s="1942">
        <f t="shared" si="76"/>
        <v>0</v>
      </c>
      <c r="Y78" s="1852"/>
      <c r="Z78" s="1853"/>
      <c r="AA78" s="1854"/>
      <c r="AB78" s="1853"/>
      <c r="AC78" s="1855"/>
      <c r="AD78" s="1942">
        <f t="shared" si="77"/>
        <v>0</v>
      </c>
      <c r="AE78" s="1852"/>
      <c r="AF78" s="1853"/>
      <c r="AG78" s="1854"/>
      <c r="AH78" s="1853"/>
      <c r="AI78" s="1855"/>
      <c r="AJ78" s="1943">
        <f t="shared" si="78"/>
        <v>0</v>
      </c>
      <c r="AK78" s="1856"/>
      <c r="AL78" s="1857"/>
      <c r="AM78" s="1858"/>
      <c r="AN78" s="1857"/>
      <c r="AO78" s="1859"/>
      <c r="AP78" s="1943">
        <f t="shared" si="79"/>
        <v>0</v>
      </c>
      <c r="AQ78" s="1856"/>
      <c r="AR78" s="1857"/>
      <c r="AS78" s="1858"/>
      <c r="AT78" s="1857"/>
      <c r="AU78" s="3378"/>
      <c r="AV78" s="3608">
        <v>0</v>
      </c>
      <c r="AW78" s="3396"/>
      <c r="AX78" s="3396"/>
      <c r="AY78" s="3396"/>
      <c r="AZ78" s="3396"/>
      <c r="BA78" s="3396"/>
    </row>
    <row r="79" spans="1:53" s="625" customFormat="1" ht="13.5" thickBot="1" x14ac:dyDescent="0.25">
      <c r="A79" s="3751"/>
      <c r="B79" s="3752"/>
      <c r="C79" s="3752"/>
      <c r="D79" s="3753"/>
      <c r="E79" s="2021" t="s">
        <v>238</v>
      </c>
      <c r="F79" s="2022">
        <f t="shared" ref="F79:K79" si="87">SUM(F70+F71)</f>
        <v>1588322135</v>
      </c>
      <c r="G79" s="2023">
        <f t="shared" si="87"/>
        <v>1053914373</v>
      </c>
      <c r="H79" s="2024">
        <f t="shared" si="87"/>
        <v>125234618</v>
      </c>
      <c r="I79" s="2025">
        <f t="shared" si="87"/>
        <v>105970115</v>
      </c>
      <c r="J79" s="2024">
        <f t="shared" si="87"/>
        <v>73315425</v>
      </c>
      <c r="K79" s="2026">
        <f t="shared" si="87"/>
        <v>229887604</v>
      </c>
      <c r="L79" s="2022">
        <f t="shared" ref="L79:Q79" si="88">SUM(L70+L71)</f>
        <v>1749630000</v>
      </c>
      <c r="M79" s="2023">
        <f t="shared" si="88"/>
        <v>1215222238</v>
      </c>
      <c r="N79" s="2024">
        <f t="shared" si="88"/>
        <v>125234618</v>
      </c>
      <c r="O79" s="2025">
        <f t="shared" si="88"/>
        <v>105970115</v>
      </c>
      <c r="P79" s="2024">
        <f t="shared" si="88"/>
        <v>73315425</v>
      </c>
      <c r="Q79" s="2026">
        <f t="shared" si="88"/>
        <v>229887604</v>
      </c>
      <c r="R79" s="2022">
        <f t="shared" ref="R79:W79" si="89">SUM(R70+R71)</f>
        <v>1853784034</v>
      </c>
      <c r="S79" s="2023">
        <f t="shared" si="89"/>
        <v>1303360473</v>
      </c>
      <c r="T79" s="2024">
        <f t="shared" si="89"/>
        <v>127922800</v>
      </c>
      <c r="U79" s="2025">
        <f t="shared" si="89"/>
        <v>113470854</v>
      </c>
      <c r="V79" s="2024">
        <f t="shared" si="89"/>
        <v>79142303</v>
      </c>
      <c r="W79" s="2026">
        <f t="shared" si="89"/>
        <v>229887604</v>
      </c>
      <c r="X79" s="2022">
        <f t="shared" ref="X79:AC79" si="90">SUM(X70+X71)</f>
        <v>2116940013</v>
      </c>
      <c r="Y79" s="2023">
        <f t="shared" si="90"/>
        <v>1546549063</v>
      </c>
      <c r="Z79" s="2024">
        <f t="shared" si="90"/>
        <v>127922800</v>
      </c>
      <c r="AA79" s="2025">
        <f t="shared" si="90"/>
        <v>116138243</v>
      </c>
      <c r="AB79" s="2024">
        <f t="shared" si="90"/>
        <v>96442303</v>
      </c>
      <c r="AC79" s="2026">
        <f t="shared" si="90"/>
        <v>229887604</v>
      </c>
      <c r="AD79" s="2022">
        <f t="shared" ref="AD79:AO79" si="91">SUM(AD70+AD71)</f>
        <v>2145249905</v>
      </c>
      <c r="AE79" s="2023">
        <f t="shared" si="91"/>
        <v>1568224135</v>
      </c>
      <c r="AF79" s="2024">
        <f t="shared" si="91"/>
        <v>128122800</v>
      </c>
      <c r="AG79" s="2025">
        <f t="shared" si="91"/>
        <v>116704941</v>
      </c>
      <c r="AH79" s="2024">
        <f t="shared" si="91"/>
        <v>96442303</v>
      </c>
      <c r="AI79" s="2026">
        <f t="shared" si="91"/>
        <v>235755726</v>
      </c>
      <c r="AJ79" s="2027">
        <f t="shared" si="91"/>
        <v>2183903102</v>
      </c>
      <c r="AK79" s="2028">
        <f t="shared" si="91"/>
        <v>1637121864</v>
      </c>
      <c r="AL79" s="2029">
        <f t="shared" si="91"/>
        <v>124523666</v>
      </c>
      <c r="AM79" s="2030">
        <f t="shared" si="91"/>
        <v>105546016</v>
      </c>
      <c r="AN79" s="2029">
        <f t="shared" si="91"/>
        <v>85263262</v>
      </c>
      <c r="AO79" s="2031">
        <f t="shared" si="91"/>
        <v>231448294</v>
      </c>
      <c r="AP79" s="2027">
        <f t="shared" ref="AP79:AU79" si="92">SUM(AP70+AP71)</f>
        <v>2184779986</v>
      </c>
      <c r="AQ79" s="2028">
        <f t="shared" si="92"/>
        <v>1637145050</v>
      </c>
      <c r="AR79" s="2029">
        <f t="shared" si="92"/>
        <v>124387532</v>
      </c>
      <c r="AS79" s="2030">
        <f t="shared" si="92"/>
        <v>106246016</v>
      </c>
      <c r="AT79" s="2029">
        <f t="shared" si="92"/>
        <v>85263262</v>
      </c>
      <c r="AU79" s="2031">
        <f t="shared" si="92"/>
        <v>231738126</v>
      </c>
      <c r="AV79" s="3597">
        <f t="shared" ref="AV79:BA79" si="93">SUM(AP79/AJ79)*100</f>
        <v>100.04015214773938</v>
      </c>
      <c r="AW79" s="3384">
        <f t="shared" si="93"/>
        <v>100.00141626597934</v>
      </c>
      <c r="AX79" s="3368">
        <f t="shared" si="93"/>
        <v>99.89067620286734</v>
      </c>
      <c r="AY79" s="3368">
        <f t="shared" si="93"/>
        <v>100.66321783287395</v>
      </c>
      <c r="AZ79" s="3368">
        <f t="shared" si="93"/>
        <v>100</v>
      </c>
      <c r="BA79" s="3368">
        <f t="shared" si="93"/>
        <v>100.12522537755235</v>
      </c>
    </row>
    <row r="80" spans="1:53" s="23" customFormat="1" ht="13.5" thickBot="1" x14ac:dyDescent="0.25">
      <c r="A80" s="2032"/>
      <c r="B80" s="2033"/>
      <c r="C80" s="2033"/>
      <c r="D80" s="2033"/>
      <c r="E80" s="2034" t="s">
        <v>193</v>
      </c>
      <c r="F80" s="2035">
        <f>SUM(G80:K80)</f>
        <v>-499612355</v>
      </c>
      <c r="G80" s="2036">
        <v>-499612355</v>
      </c>
      <c r="H80" s="2037"/>
      <c r="I80" s="2038"/>
      <c r="J80" s="2037"/>
      <c r="K80" s="2039"/>
      <c r="L80" s="2035">
        <f>SUM(M80:Q80)</f>
        <v>-499612355</v>
      </c>
      <c r="M80" s="2036">
        <v>-499612355</v>
      </c>
      <c r="N80" s="2037"/>
      <c r="O80" s="2038"/>
      <c r="P80" s="2037"/>
      <c r="Q80" s="2039"/>
      <c r="R80" s="2035">
        <f>SUM(S80:W80)</f>
        <v>-509867304</v>
      </c>
      <c r="S80" s="2036">
        <v>-509867304</v>
      </c>
      <c r="T80" s="2037"/>
      <c r="U80" s="2038"/>
      <c r="V80" s="2037"/>
      <c r="W80" s="2039"/>
      <c r="X80" s="2035">
        <f>SUM(Y80:AC80)</f>
        <v>-512534693</v>
      </c>
      <c r="Y80" s="2036">
        <v>-512534693</v>
      </c>
      <c r="Z80" s="2037"/>
      <c r="AA80" s="2038"/>
      <c r="AB80" s="2037"/>
      <c r="AC80" s="2039"/>
      <c r="AD80" s="2035">
        <f>SUM(AE80:AI80)</f>
        <v>-518402815</v>
      </c>
      <c r="AE80" s="2036">
        <v>-518402815</v>
      </c>
      <c r="AF80" s="2037"/>
      <c r="AG80" s="2038"/>
      <c r="AH80" s="2037"/>
      <c r="AI80" s="2039"/>
      <c r="AJ80" s="2040">
        <f>SUM(AK80:AO80)</f>
        <v>-504665631</v>
      </c>
      <c r="AK80" s="2041">
        <v>-504665631</v>
      </c>
      <c r="AL80" s="2042"/>
      <c r="AM80" s="2043"/>
      <c r="AN80" s="2042"/>
      <c r="AO80" s="2044"/>
      <c r="AP80" s="2040">
        <f>SUM(AQ80:AU80)</f>
        <v>-504665631</v>
      </c>
      <c r="AQ80" s="2041">
        <v>-504665631</v>
      </c>
      <c r="AR80" s="2042"/>
      <c r="AS80" s="2043"/>
      <c r="AT80" s="2042"/>
      <c r="AU80" s="2044"/>
      <c r="AV80" s="3609">
        <f>SUM(AP80/AJ80)*100</f>
        <v>100</v>
      </c>
      <c r="AW80" s="3396">
        <f t="shared" si="81"/>
        <v>100</v>
      </c>
      <c r="AX80" s="3365"/>
      <c r="AY80" s="3365"/>
      <c r="AZ80" s="3372"/>
      <c r="BA80" s="3370"/>
    </row>
    <row r="81" spans="1:53" s="625" customFormat="1" ht="13.5" thickBot="1" x14ac:dyDescent="0.25">
      <c r="A81" s="2045"/>
      <c r="B81" s="2046"/>
      <c r="C81" s="2046"/>
      <c r="D81" s="2046"/>
      <c r="E81" s="2047" t="s">
        <v>189</v>
      </c>
      <c r="F81" s="1865">
        <f t="shared" ref="F81:K81" si="94">SUM(F79:F80)</f>
        <v>1088709780</v>
      </c>
      <c r="G81" s="1945">
        <f t="shared" si="94"/>
        <v>554302018</v>
      </c>
      <c r="H81" s="1946">
        <f t="shared" si="94"/>
        <v>125234618</v>
      </c>
      <c r="I81" s="1947">
        <f t="shared" si="94"/>
        <v>105970115</v>
      </c>
      <c r="J81" s="1946">
        <f t="shared" si="94"/>
        <v>73315425</v>
      </c>
      <c r="K81" s="1948">
        <f t="shared" si="94"/>
        <v>229887604</v>
      </c>
      <c r="L81" s="1865">
        <f t="shared" ref="L81:Q81" si="95">SUM(L79:L80)</f>
        <v>1250017645</v>
      </c>
      <c r="M81" s="1945">
        <f t="shared" si="95"/>
        <v>715609883</v>
      </c>
      <c r="N81" s="1946">
        <f t="shared" si="95"/>
        <v>125234618</v>
      </c>
      <c r="O81" s="1947">
        <f t="shared" si="95"/>
        <v>105970115</v>
      </c>
      <c r="P81" s="1946">
        <f t="shared" si="95"/>
        <v>73315425</v>
      </c>
      <c r="Q81" s="1948">
        <f t="shared" si="95"/>
        <v>229887604</v>
      </c>
      <c r="R81" s="1865">
        <f t="shared" ref="R81:W81" si="96">SUM(R79:R80)</f>
        <v>1343916730</v>
      </c>
      <c r="S81" s="1945">
        <f t="shared" si="96"/>
        <v>793493169</v>
      </c>
      <c r="T81" s="1946">
        <f t="shared" si="96"/>
        <v>127922800</v>
      </c>
      <c r="U81" s="1947">
        <f t="shared" si="96"/>
        <v>113470854</v>
      </c>
      <c r="V81" s="1946">
        <f t="shared" si="96"/>
        <v>79142303</v>
      </c>
      <c r="W81" s="1948">
        <f t="shared" si="96"/>
        <v>229887604</v>
      </c>
      <c r="X81" s="1865">
        <f t="shared" ref="X81:AC81" si="97">SUM(X79:X80)</f>
        <v>1604405320</v>
      </c>
      <c r="Y81" s="1945">
        <f t="shared" si="97"/>
        <v>1034014370</v>
      </c>
      <c r="Z81" s="1946">
        <f t="shared" si="97"/>
        <v>127922800</v>
      </c>
      <c r="AA81" s="1947">
        <f t="shared" si="97"/>
        <v>116138243</v>
      </c>
      <c r="AB81" s="1946">
        <f t="shared" si="97"/>
        <v>96442303</v>
      </c>
      <c r="AC81" s="1948">
        <f t="shared" si="97"/>
        <v>229887604</v>
      </c>
      <c r="AD81" s="1865">
        <f t="shared" ref="AD81:AO81" si="98">SUM(AD79:AD80)</f>
        <v>1626847090</v>
      </c>
      <c r="AE81" s="1945">
        <f t="shared" si="98"/>
        <v>1049821320</v>
      </c>
      <c r="AF81" s="1946">
        <f t="shared" si="98"/>
        <v>128122800</v>
      </c>
      <c r="AG81" s="1947">
        <f t="shared" si="98"/>
        <v>116704941</v>
      </c>
      <c r="AH81" s="1946">
        <f t="shared" si="98"/>
        <v>96442303</v>
      </c>
      <c r="AI81" s="1948">
        <f t="shared" si="98"/>
        <v>235755726</v>
      </c>
      <c r="AJ81" s="2048">
        <f t="shared" si="98"/>
        <v>1679237471</v>
      </c>
      <c r="AK81" s="2049">
        <f t="shared" si="98"/>
        <v>1132456233</v>
      </c>
      <c r="AL81" s="2050">
        <f t="shared" si="98"/>
        <v>124523666</v>
      </c>
      <c r="AM81" s="2051">
        <f t="shared" si="98"/>
        <v>105546016</v>
      </c>
      <c r="AN81" s="2050">
        <f t="shared" si="98"/>
        <v>85263262</v>
      </c>
      <c r="AO81" s="2052">
        <f t="shared" si="98"/>
        <v>231448294</v>
      </c>
      <c r="AP81" s="2048">
        <f t="shared" ref="AP81:AU81" si="99">SUM(AP79:AP80)</f>
        <v>1680114355</v>
      </c>
      <c r="AQ81" s="2049">
        <f t="shared" si="99"/>
        <v>1132479419</v>
      </c>
      <c r="AR81" s="2050">
        <f t="shared" si="99"/>
        <v>124387532</v>
      </c>
      <c r="AS81" s="2051">
        <f t="shared" si="99"/>
        <v>106246016</v>
      </c>
      <c r="AT81" s="2050">
        <f t="shared" si="99"/>
        <v>85263262</v>
      </c>
      <c r="AU81" s="2052">
        <f t="shared" si="99"/>
        <v>231738126</v>
      </c>
      <c r="AV81" s="3597">
        <f>SUM(AP81/AJ81)*100</f>
        <v>100.05221917776035</v>
      </c>
      <c r="AW81" s="3384">
        <f>SUM(AQ81/AK81)*100</f>
        <v>100.0020474080432</v>
      </c>
      <c r="AX81" s="3368">
        <f>SUM(AR81/AL81)*100</f>
        <v>99.89067620286734</v>
      </c>
      <c r="AY81" s="3368">
        <f>SUM(AS81/AM81)*100</f>
        <v>100.66321783287395</v>
      </c>
      <c r="AZ81" s="3368">
        <f>SUM(AT81/AN81)*100</f>
        <v>100</v>
      </c>
      <c r="BA81" s="3368">
        <f>SUM(AU81/AO81)*100</f>
        <v>100.12522537755235</v>
      </c>
    </row>
    <row r="82" spans="1:53" s="23" customFormat="1" x14ac:dyDescent="0.2">
      <c r="A82" s="2053"/>
      <c r="B82" s="2053"/>
      <c r="C82" s="2053"/>
      <c r="D82" s="2053"/>
      <c r="E82" s="2054"/>
      <c r="F82" s="2055"/>
      <c r="G82" s="2055"/>
      <c r="H82" s="2055"/>
      <c r="I82" s="2055"/>
      <c r="J82" s="2055"/>
      <c r="K82" s="2055"/>
      <c r="L82" s="2055"/>
      <c r="M82" s="2055"/>
      <c r="N82" s="2055"/>
      <c r="O82" s="2055"/>
      <c r="P82" s="2055"/>
      <c r="Q82" s="2055"/>
      <c r="R82" s="2055"/>
      <c r="S82" s="2055"/>
      <c r="T82" s="2055"/>
      <c r="U82" s="2055"/>
      <c r="V82" s="2055"/>
      <c r="W82" s="2055"/>
      <c r="X82" s="2055"/>
      <c r="Y82" s="2055"/>
      <c r="Z82" s="2055"/>
      <c r="AA82" s="2055"/>
      <c r="AB82" s="2055"/>
      <c r="AC82" s="2055"/>
      <c r="AD82" s="2055"/>
      <c r="AE82" s="2055"/>
      <c r="AF82" s="2055"/>
      <c r="AG82" s="2055"/>
      <c r="AH82" s="2055"/>
      <c r="AI82" s="2055"/>
      <c r="AJ82" s="2056"/>
      <c r="AK82" s="2056"/>
      <c r="AL82" s="2056"/>
      <c r="AM82" s="2056"/>
      <c r="AN82" s="2056"/>
      <c r="AO82" s="2056"/>
      <c r="AP82" s="2056"/>
      <c r="AQ82" s="2056"/>
      <c r="AR82" s="2056"/>
      <c r="AS82" s="2056"/>
      <c r="AT82" s="2056"/>
      <c r="AU82" s="2056"/>
      <c r="AV82" s="2879"/>
      <c r="AW82" s="2879"/>
      <c r="AX82" s="2879"/>
      <c r="AY82" s="2879"/>
      <c r="AZ82" s="2879"/>
      <c r="BA82" s="2879"/>
    </row>
    <row r="83" spans="1:53" s="23" customFormat="1" ht="13.5" thickBot="1" x14ac:dyDescent="0.25">
      <c r="A83" s="2053"/>
      <c r="B83" s="2053"/>
      <c r="C83" s="2053"/>
      <c r="D83" s="2053"/>
      <c r="E83" s="2054"/>
      <c r="F83" s="2055"/>
      <c r="G83" s="2055"/>
      <c r="H83" s="2055"/>
      <c r="I83" s="2055"/>
      <c r="J83" s="2055"/>
      <c r="K83" s="2055"/>
      <c r="L83" s="2055"/>
      <c r="M83" s="2055"/>
      <c r="N83" s="2055"/>
      <c r="O83" s="2055"/>
      <c r="P83" s="2055"/>
      <c r="Q83" s="2055"/>
      <c r="R83" s="2055"/>
      <c r="S83" s="2055"/>
      <c r="T83" s="2055"/>
      <c r="U83" s="2055"/>
      <c r="V83" s="2055"/>
      <c r="W83" s="2055"/>
      <c r="X83" s="2055"/>
      <c r="Y83" s="2055"/>
      <c r="Z83" s="2055"/>
      <c r="AA83" s="2055"/>
      <c r="AB83" s="2055"/>
      <c r="AC83" s="2055"/>
      <c r="AD83" s="2055"/>
      <c r="AE83" s="2055"/>
      <c r="AF83" s="2055"/>
      <c r="AG83" s="2055"/>
      <c r="AH83" s="3738"/>
      <c r="AI83" s="3738"/>
      <c r="AJ83" s="2057"/>
      <c r="AK83" s="2057"/>
      <c r="AL83" s="2057"/>
      <c r="AM83" s="2057"/>
      <c r="AN83" s="2057"/>
      <c r="AO83" s="2057"/>
      <c r="AP83" s="2057"/>
      <c r="AQ83" s="2057"/>
      <c r="AR83" s="2057"/>
      <c r="AS83" s="2057"/>
      <c r="AT83" s="2057"/>
      <c r="AU83" s="2057"/>
      <c r="AV83" s="2880"/>
      <c r="AW83" s="2880"/>
      <c r="AX83" s="2880"/>
      <c r="AY83" s="2880"/>
      <c r="AZ83" s="2880"/>
      <c r="BA83" s="2880"/>
    </row>
    <row r="84" spans="1:53" s="23" customFormat="1" ht="13.5" thickBot="1" x14ac:dyDescent="0.25">
      <c r="A84" s="3742"/>
      <c r="B84" s="3743"/>
      <c r="C84" s="3743"/>
      <c r="D84" s="3744"/>
      <c r="E84" s="2058" t="s">
        <v>241</v>
      </c>
      <c r="F84" s="3735" t="s">
        <v>628</v>
      </c>
      <c r="G84" s="3736"/>
      <c r="H84" s="3736"/>
      <c r="I84" s="3736"/>
      <c r="J84" s="3736"/>
      <c r="K84" s="3737"/>
      <c r="L84" s="3735" t="s">
        <v>635</v>
      </c>
      <c r="M84" s="3736"/>
      <c r="N84" s="3736"/>
      <c r="O84" s="3736"/>
      <c r="P84" s="3736"/>
      <c r="Q84" s="3737"/>
      <c r="R84" s="3735" t="s">
        <v>725</v>
      </c>
      <c r="S84" s="3736"/>
      <c r="T84" s="3736"/>
      <c r="U84" s="3736"/>
      <c r="V84" s="3736"/>
      <c r="W84" s="3737"/>
      <c r="X84" s="3735" t="s">
        <v>811</v>
      </c>
      <c r="Y84" s="3736"/>
      <c r="Z84" s="3736"/>
      <c r="AA84" s="3736"/>
      <c r="AB84" s="3736"/>
      <c r="AC84" s="3737"/>
      <c r="AD84" s="3735" t="s">
        <v>850</v>
      </c>
      <c r="AE84" s="3736"/>
      <c r="AF84" s="3736"/>
      <c r="AG84" s="3736"/>
      <c r="AH84" s="3736"/>
      <c r="AI84" s="3737"/>
      <c r="AJ84" s="3724" t="s">
        <v>893</v>
      </c>
      <c r="AK84" s="3725"/>
      <c r="AL84" s="3725"/>
      <c r="AM84" s="3725"/>
      <c r="AN84" s="3725"/>
      <c r="AO84" s="3726"/>
      <c r="AP84" s="3719" t="s">
        <v>1785</v>
      </c>
      <c r="AQ84" s="3720"/>
      <c r="AR84" s="3720"/>
      <c r="AS84" s="3720"/>
      <c r="AT84" s="3720"/>
      <c r="AU84" s="3720"/>
      <c r="AV84" s="3720"/>
      <c r="AW84" s="3720"/>
      <c r="AX84" s="3720"/>
      <c r="AY84" s="3720"/>
      <c r="AZ84" s="3720"/>
      <c r="BA84" s="3721"/>
    </row>
    <row r="85" spans="1:53" s="23" customFormat="1" ht="13.5" thickBot="1" x14ac:dyDescent="0.25">
      <c r="A85" s="3745" t="s">
        <v>194</v>
      </c>
      <c r="B85" s="3746"/>
      <c r="C85" s="3746"/>
      <c r="D85" s="3747"/>
      <c r="E85" s="2059" t="s">
        <v>92</v>
      </c>
      <c r="F85" s="2060" t="s">
        <v>102</v>
      </c>
      <c r="G85" s="2061" t="s">
        <v>101</v>
      </c>
      <c r="H85" s="2062" t="s">
        <v>232</v>
      </c>
      <c r="I85" s="2061" t="s">
        <v>130</v>
      </c>
      <c r="J85" s="2062" t="s">
        <v>153</v>
      </c>
      <c r="K85" s="2063" t="s">
        <v>98</v>
      </c>
      <c r="L85" s="2060" t="s">
        <v>102</v>
      </c>
      <c r="M85" s="2061" t="s">
        <v>101</v>
      </c>
      <c r="N85" s="2062" t="s">
        <v>232</v>
      </c>
      <c r="O85" s="2061" t="s">
        <v>130</v>
      </c>
      <c r="P85" s="2062" t="s">
        <v>153</v>
      </c>
      <c r="Q85" s="2063" t="s">
        <v>98</v>
      </c>
      <c r="R85" s="2060" t="s">
        <v>102</v>
      </c>
      <c r="S85" s="2061" t="s">
        <v>101</v>
      </c>
      <c r="T85" s="2062" t="s">
        <v>232</v>
      </c>
      <c r="U85" s="2061" t="s">
        <v>130</v>
      </c>
      <c r="V85" s="2062" t="s">
        <v>153</v>
      </c>
      <c r="W85" s="2063" t="s">
        <v>98</v>
      </c>
      <c r="X85" s="2060" t="s">
        <v>102</v>
      </c>
      <c r="Y85" s="2061" t="s">
        <v>101</v>
      </c>
      <c r="Z85" s="2062" t="s">
        <v>232</v>
      </c>
      <c r="AA85" s="2061" t="s">
        <v>130</v>
      </c>
      <c r="AB85" s="2062" t="s">
        <v>153</v>
      </c>
      <c r="AC85" s="2063" t="s">
        <v>98</v>
      </c>
      <c r="AD85" s="2060" t="s">
        <v>102</v>
      </c>
      <c r="AE85" s="2061" t="s">
        <v>101</v>
      </c>
      <c r="AF85" s="2062" t="s">
        <v>232</v>
      </c>
      <c r="AG85" s="2061" t="s">
        <v>130</v>
      </c>
      <c r="AH85" s="2062" t="s">
        <v>153</v>
      </c>
      <c r="AI85" s="2063" t="s">
        <v>98</v>
      </c>
      <c r="AJ85" s="2064" t="s">
        <v>102</v>
      </c>
      <c r="AK85" s="2065" t="s">
        <v>101</v>
      </c>
      <c r="AL85" s="2066" t="s">
        <v>232</v>
      </c>
      <c r="AM85" s="2065" t="s">
        <v>130</v>
      </c>
      <c r="AN85" s="2066" t="s">
        <v>153</v>
      </c>
      <c r="AO85" s="2067" t="s">
        <v>98</v>
      </c>
      <c r="AP85" s="2064" t="s">
        <v>102</v>
      </c>
      <c r="AQ85" s="2309" t="s">
        <v>101</v>
      </c>
      <c r="AR85" s="2066" t="s">
        <v>232</v>
      </c>
      <c r="AS85" s="2309" t="s">
        <v>130</v>
      </c>
      <c r="AT85" s="2066" t="s">
        <v>153</v>
      </c>
      <c r="AU85" s="3244" t="s">
        <v>98</v>
      </c>
      <c r="AV85" s="3716" t="s">
        <v>102</v>
      </c>
      <c r="AW85" s="3387" t="s">
        <v>101</v>
      </c>
      <c r="AX85" s="2881" t="s">
        <v>232</v>
      </c>
      <c r="AY85" s="2882" t="s">
        <v>130</v>
      </c>
      <c r="AZ85" s="2881" t="s">
        <v>153</v>
      </c>
      <c r="BA85" s="3392" t="s">
        <v>98</v>
      </c>
    </row>
    <row r="86" spans="1:53" s="1752" customFormat="1" ht="13.5" thickBot="1" x14ac:dyDescent="0.25">
      <c r="A86" s="2068"/>
      <c r="B86" s="2069"/>
      <c r="C86" s="2069"/>
      <c r="D86" s="2070"/>
      <c r="E86" s="2071" t="s">
        <v>602</v>
      </c>
      <c r="F86" s="1713"/>
      <c r="G86" s="2072">
        <v>1</v>
      </c>
      <c r="H86" s="2073">
        <v>2</v>
      </c>
      <c r="I86" s="2074">
        <v>3</v>
      </c>
      <c r="J86" s="2073">
        <v>4</v>
      </c>
      <c r="K86" s="2075">
        <v>5</v>
      </c>
      <c r="L86" s="1713"/>
      <c r="M86" s="2072">
        <v>1</v>
      </c>
      <c r="N86" s="2073">
        <v>2</v>
      </c>
      <c r="O86" s="2074">
        <v>3</v>
      </c>
      <c r="P86" s="2073">
        <v>4</v>
      </c>
      <c r="Q86" s="2075">
        <v>5</v>
      </c>
      <c r="R86" s="1713"/>
      <c r="S86" s="2072">
        <v>1</v>
      </c>
      <c r="T86" s="2073">
        <v>2</v>
      </c>
      <c r="U86" s="2074">
        <v>3</v>
      </c>
      <c r="V86" s="2073">
        <v>4</v>
      </c>
      <c r="W86" s="2075">
        <v>5</v>
      </c>
      <c r="X86" s="1713"/>
      <c r="Y86" s="2072">
        <v>1</v>
      </c>
      <c r="Z86" s="2073">
        <v>2</v>
      </c>
      <c r="AA86" s="2074">
        <v>3</v>
      </c>
      <c r="AB86" s="2073">
        <v>4</v>
      </c>
      <c r="AC86" s="2075">
        <v>5</v>
      </c>
      <c r="AD86" s="1713"/>
      <c r="AE86" s="2072">
        <v>1</v>
      </c>
      <c r="AF86" s="2073">
        <v>2</v>
      </c>
      <c r="AG86" s="2074">
        <v>3</v>
      </c>
      <c r="AH86" s="2073">
        <v>4</v>
      </c>
      <c r="AI86" s="2075">
        <v>5</v>
      </c>
      <c r="AJ86" s="2076"/>
      <c r="AK86" s="2077">
        <v>1</v>
      </c>
      <c r="AL86" s="2078">
        <v>2</v>
      </c>
      <c r="AM86" s="2079">
        <v>3</v>
      </c>
      <c r="AN86" s="2078">
        <v>4</v>
      </c>
      <c r="AO86" s="2080">
        <v>5</v>
      </c>
      <c r="AP86" s="2308"/>
      <c r="AQ86" s="2077">
        <v>1</v>
      </c>
      <c r="AR86" s="2078">
        <v>2</v>
      </c>
      <c r="AS86" s="2079">
        <v>3</v>
      </c>
      <c r="AT86" s="2078">
        <v>4</v>
      </c>
      <c r="AU86" s="3595">
        <v>5</v>
      </c>
      <c r="AV86" s="3717"/>
      <c r="AW86" s="2077">
        <v>1</v>
      </c>
      <c r="AX86" s="2078">
        <v>2</v>
      </c>
      <c r="AY86" s="2079">
        <v>3</v>
      </c>
      <c r="AZ86" s="2078">
        <v>4</v>
      </c>
      <c r="BA86" s="2080">
        <v>5</v>
      </c>
    </row>
    <row r="87" spans="1:53" s="625" customFormat="1" ht="26.25" thickBot="1" x14ac:dyDescent="0.25">
      <c r="A87" s="1965"/>
      <c r="B87" s="2081"/>
      <c r="C87" s="2081"/>
      <c r="D87" s="2082"/>
      <c r="E87" s="2083" t="s">
        <v>268</v>
      </c>
      <c r="F87" s="1865">
        <f t="shared" ref="F87:F124" si="100">SUM(G87:K87)</f>
        <v>857125947</v>
      </c>
      <c r="G87" s="2084">
        <f>SUM(G88+G89+G90+G91+G92)</f>
        <v>332665939</v>
      </c>
      <c r="H87" s="1947">
        <f>SUM(H88+H89+H90+H91+H92)</f>
        <v>123329618</v>
      </c>
      <c r="I87" s="1946">
        <f>SUM(I88+I89+I90+I91+I92)</f>
        <v>99948061</v>
      </c>
      <c r="J87" s="1947">
        <f>SUM(J88+J89+J90+J91+J92)</f>
        <v>71294725</v>
      </c>
      <c r="K87" s="2085">
        <f>SUM(K88+K89+K90+K91+K92)</f>
        <v>229887604</v>
      </c>
      <c r="L87" s="1865">
        <f t="shared" ref="L87:L93" si="101">SUM(M87:Q87)</f>
        <v>933241170</v>
      </c>
      <c r="M87" s="2084">
        <f>SUM(M88+M89+M90+M91+M92)</f>
        <v>410581162</v>
      </c>
      <c r="N87" s="1947">
        <f>SUM(N88+N89+N90+N91+N92)</f>
        <v>121829618</v>
      </c>
      <c r="O87" s="1946">
        <f>SUM(O88+O89+O90+O91+O92)</f>
        <v>99948061</v>
      </c>
      <c r="P87" s="1947">
        <f>SUM(P88+P89+P90+P91+P92)</f>
        <v>71294725</v>
      </c>
      <c r="Q87" s="2085">
        <f>SUM(Q88+Q89+Q90+Q91+Q92)</f>
        <v>229587604</v>
      </c>
      <c r="R87" s="1865">
        <f t="shared" ref="R87:R114" si="102">SUM(S87:W87)</f>
        <v>978004727</v>
      </c>
      <c r="S87" s="2084">
        <f>SUM(S88+S89+S90+S91+S92)</f>
        <v>439512522</v>
      </c>
      <c r="T87" s="1947">
        <f>SUM(T88+T89+T90+T91+T92)</f>
        <v>125517800</v>
      </c>
      <c r="U87" s="1946">
        <f>SUM(U88+U89+U90+U91+U92)</f>
        <v>106265198</v>
      </c>
      <c r="V87" s="1947">
        <f>SUM(V88+V89+V90+V91+V92)</f>
        <v>77121603</v>
      </c>
      <c r="W87" s="2085">
        <f>SUM(W88+W89+W90+W91+W92)</f>
        <v>229587604</v>
      </c>
      <c r="X87" s="1865">
        <f t="shared" ref="X87:X114" si="103">SUM(Y87:AC87)</f>
        <v>1012402644</v>
      </c>
      <c r="Y87" s="2084">
        <f>SUM(Y88+Y89+Y90+Y91+Y92)</f>
        <v>465943050</v>
      </c>
      <c r="Z87" s="1947">
        <f>SUM(Z88+Z89+Z90+Z91+Z92)</f>
        <v>125517800</v>
      </c>
      <c r="AA87" s="1946">
        <f>SUM(AA88+AA89+AA90+AA91+AA92)</f>
        <v>108932587</v>
      </c>
      <c r="AB87" s="1947">
        <f>SUM(AB88+AB89+AB90+AB91+AB92)</f>
        <v>82421603</v>
      </c>
      <c r="AC87" s="2085">
        <f>SUM(AC88+AC89+AC90+AC91+AC92)</f>
        <v>229587604</v>
      </c>
      <c r="AD87" s="1865">
        <f t="shared" ref="AD87:AD114" si="104">SUM(AE87:AI87)</f>
        <v>1037916101</v>
      </c>
      <c r="AE87" s="2084">
        <f>SUM(AE88+AE89+AE90+AE91+AE92)</f>
        <v>485388385</v>
      </c>
      <c r="AF87" s="1947">
        <f>SUM(AF88+AF89+AF90+AF91+AF92)</f>
        <v>125717800</v>
      </c>
      <c r="AG87" s="1946">
        <f>SUM(AG88+AG89+AG90+AG91+AG92)</f>
        <v>108932587</v>
      </c>
      <c r="AH87" s="1947">
        <f>SUM(AH88+AH89+AH90+AH91+AH92)</f>
        <v>82421603</v>
      </c>
      <c r="AI87" s="2085">
        <f>SUM(AI88+AI89+AI90+AI91+AI92)</f>
        <v>235455726</v>
      </c>
      <c r="AJ87" s="1866">
        <f t="shared" ref="AJ87:AJ114" si="105">SUM(AK87:AO87)</f>
        <v>959412816</v>
      </c>
      <c r="AK87" s="2086">
        <f>SUM(AK88+AK89+AK90+AK91+AK92)</f>
        <v>435991792</v>
      </c>
      <c r="AL87" s="1951">
        <f>SUM(AL88+AL89+AL90+AL91+AL92)</f>
        <v>122636476</v>
      </c>
      <c r="AM87" s="1950">
        <f>SUM(AM88+AM89+AM90+AM91+AM92)</f>
        <v>98721432</v>
      </c>
      <c r="AN87" s="1951">
        <f>SUM(AN88+AN89+AN90+AN91+AN92)</f>
        <v>70841208</v>
      </c>
      <c r="AO87" s="2087">
        <f>SUM(AO88+AO89+AO90+AO91+AO92)</f>
        <v>231221908</v>
      </c>
      <c r="AP87" s="1866">
        <f t="shared" ref="AP87:AP114" si="106">SUM(AQ87:AU87)</f>
        <v>950045323</v>
      </c>
      <c r="AQ87" s="2086">
        <f>SUM(AQ88+AQ89+AQ90+AQ91+AQ92)</f>
        <v>435991792</v>
      </c>
      <c r="AR87" s="1951">
        <f>SUM(AR88+AR89+AR90+AR91+AR92)</f>
        <v>121922389</v>
      </c>
      <c r="AS87" s="1950">
        <f>SUM(AS88+AS89+AS90+AS91+AS92)</f>
        <v>98204019</v>
      </c>
      <c r="AT87" s="1951">
        <f>SUM(AT88+AT89+AT90+AT91+AT92)</f>
        <v>62893809</v>
      </c>
      <c r="AU87" s="1950">
        <f>SUM(AU88+AU89+AU90+AU91+AU92)</f>
        <v>231033314</v>
      </c>
      <c r="AV87" s="3597">
        <f>SUM(AP87/AJ87)*100</f>
        <v>99.023622277732841</v>
      </c>
      <c r="AW87" s="3594">
        <f>SUM(AQ87/AK87)*100</f>
        <v>100</v>
      </c>
      <c r="AX87" s="3594">
        <f t="shared" ref="AX87:BA87" si="107">SUM(AR87/AL87)*100</f>
        <v>99.417720548330166</v>
      </c>
      <c r="AY87" s="3594">
        <f t="shared" si="107"/>
        <v>99.475885844119432</v>
      </c>
      <c r="AZ87" s="3594">
        <f t="shared" si="107"/>
        <v>88.781389780930894</v>
      </c>
      <c r="BA87" s="3385">
        <f t="shared" si="107"/>
        <v>99.91843592952273</v>
      </c>
    </row>
    <row r="88" spans="1:53" s="23" customFormat="1" x14ac:dyDescent="0.2">
      <c r="A88" s="2088" t="s">
        <v>233</v>
      </c>
      <c r="B88" s="1886">
        <v>1</v>
      </c>
      <c r="C88" s="2089"/>
      <c r="D88" s="2090"/>
      <c r="E88" s="2091" t="s">
        <v>195</v>
      </c>
      <c r="F88" s="1818">
        <f t="shared" si="100"/>
        <v>439463701</v>
      </c>
      <c r="G88" s="2092">
        <v>80258729</v>
      </c>
      <c r="H88" s="1821">
        <v>86912199</v>
      </c>
      <c r="I88" s="516">
        <v>71365796</v>
      </c>
      <c r="J88" s="516">
        <v>40824162</v>
      </c>
      <c r="K88" s="1822">
        <v>160102815</v>
      </c>
      <c r="L88" s="1818">
        <f t="shared" si="101"/>
        <v>439463701</v>
      </c>
      <c r="M88" s="2092">
        <v>80258729</v>
      </c>
      <c r="N88" s="1821">
        <v>86912199</v>
      </c>
      <c r="O88" s="516">
        <v>71365796</v>
      </c>
      <c r="P88" s="516">
        <v>40824162</v>
      </c>
      <c r="Q88" s="1822">
        <v>160102815</v>
      </c>
      <c r="R88" s="1818">
        <f t="shared" si="102"/>
        <v>448907459</v>
      </c>
      <c r="S88" s="2092">
        <v>80258729</v>
      </c>
      <c r="T88" s="1821">
        <v>88600381</v>
      </c>
      <c r="U88" s="516">
        <v>77019636</v>
      </c>
      <c r="V88" s="516">
        <v>42925898</v>
      </c>
      <c r="W88" s="1822">
        <v>160102815</v>
      </c>
      <c r="X88" s="1818">
        <f t="shared" si="103"/>
        <v>457805138</v>
      </c>
      <c r="Y88" s="2092">
        <v>88027887</v>
      </c>
      <c r="Z88" s="1821">
        <v>88600381</v>
      </c>
      <c r="AA88" s="516">
        <v>79148157</v>
      </c>
      <c r="AB88" s="516">
        <v>42925898</v>
      </c>
      <c r="AC88" s="1822">
        <v>159102815</v>
      </c>
      <c r="AD88" s="1818">
        <f t="shared" si="104"/>
        <v>463523260</v>
      </c>
      <c r="AE88" s="2092">
        <v>88777887</v>
      </c>
      <c r="AF88" s="1821">
        <v>88600381</v>
      </c>
      <c r="AG88" s="516">
        <v>79148157</v>
      </c>
      <c r="AH88" s="516">
        <v>42925898</v>
      </c>
      <c r="AI88" s="1822">
        <v>164070937</v>
      </c>
      <c r="AJ88" s="1823">
        <f t="shared" si="105"/>
        <v>445210558</v>
      </c>
      <c r="AK88" s="2093">
        <v>87746393</v>
      </c>
      <c r="AL88" s="1826">
        <v>84492446</v>
      </c>
      <c r="AM88" s="2094">
        <v>72020470</v>
      </c>
      <c r="AN88" s="2094">
        <v>39033781</v>
      </c>
      <c r="AO88" s="1827">
        <v>161917468</v>
      </c>
      <c r="AP88" s="1823">
        <f t="shared" si="106"/>
        <v>445210558</v>
      </c>
      <c r="AQ88" s="2093">
        <v>87746393</v>
      </c>
      <c r="AR88" s="1826">
        <v>84492446</v>
      </c>
      <c r="AS88" s="2094">
        <v>72020470</v>
      </c>
      <c r="AT88" s="2094">
        <v>39033781</v>
      </c>
      <c r="AU88" s="2094">
        <v>161917468</v>
      </c>
      <c r="AV88" s="3598">
        <f t="shared" ref="AV88:AV89" si="108">SUM(AP88/AJ88)*100</f>
        <v>100</v>
      </c>
      <c r="AW88" s="3596">
        <f t="shared" ref="AW88:AW89" si="109">SUM(AQ88/AK88)*100</f>
        <v>100</v>
      </c>
      <c r="AX88" s="3593">
        <f t="shared" ref="AX88:AX89" si="110">SUM(AR88/AL88)*100</f>
        <v>100</v>
      </c>
      <c r="AY88" s="3593">
        <f t="shared" ref="AY88:AY89" si="111">SUM(AS88/AM88)*100</f>
        <v>100</v>
      </c>
      <c r="AZ88" s="3593">
        <f t="shared" ref="AZ88:AZ89" si="112">SUM(AT88/AN88)*100</f>
        <v>100</v>
      </c>
      <c r="BA88" s="3593">
        <f t="shared" ref="BA88:BA89" si="113">SUM(AU88/AO88)*100</f>
        <v>100</v>
      </c>
    </row>
    <row r="89" spans="1:53" s="23" customFormat="1" ht="25.5" x14ac:dyDescent="0.2">
      <c r="A89" s="2095" t="s">
        <v>233</v>
      </c>
      <c r="B89" s="1901">
        <v>2</v>
      </c>
      <c r="C89" s="2096"/>
      <c r="D89" s="2097"/>
      <c r="E89" s="2098" t="s">
        <v>812</v>
      </c>
      <c r="F89" s="1833">
        <f t="shared" si="100"/>
        <v>73754986</v>
      </c>
      <c r="G89" s="2099">
        <v>10900950</v>
      </c>
      <c r="H89" s="2100">
        <v>13142419</v>
      </c>
      <c r="I89" s="526">
        <v>13208265</v>
      </c>
      <c r="J89" s="525">
        <v>6258563</v>
      </c>
      <c r="K89" s="527">
        <v>30244789</v>
      </c>
      <c r="L89" s="1833">
        <f t="shared" si="101"/>
        <v>73754986</v>
      </c>
      <c r="M89" s="2099">
        <v>10900950</v>
      </c>
      <c r="N89" s="2100">
        <v>13142419</v>
      </c>
      <c r="O89" s="526">
        <v>13208265</v>
      </c>
      <c r="P89" s="525">
        <v>6258563</v>
      </c>
      <c r="Q89" s="527">
        <v>30244789</v>
      </c>
      <c r="R89" s="1833">
        <f t="shared" si="102"/>
        <v>74087527</v>
      </c>
      <c r="S89" s="2099">
        <v>10900950</v>
      </c>
      <c r="T89" s="2100">
        <v>12842419</v>
      </c>
      <c r="U89" s="526">
        <v>13756562</v>
      </c>
      <c r="V89" s="525">
        <v>6342807</v>
      </c>
      <c r="W89" s="527">
        <v>30244789</v>
      </c>
      <c r="X89" s="1833">
        <f t="shared" si="103"/>
        <v>75135397</v>
      </c>
      <c r="Y89" s="2099">
        <v>11609952</v>
      </c>
      <c r="Z89" s="2100">
        <v>12842419</v>
      </c>
      <c r="AA89" s="526">
        <v>14095430</v>
      </c>
      <c r="AB89" s="525">
        <v>6342807</v>
      </c>
      <c r="AC89" s="527">
        <v>30244789</v>
      </c>
      <c r="AD89" s="1833">
        <f t="shared" si="104"/>
        <v>75451647</v>
      </c>
      <c r="AE89" s="2099">
        <v>12926202</v>
      </c>
      <c r="AF89" s="2100">
        <v>12842419</v>
      </c>
      <c r="AG89" s="526">
        <v>14095430</v>
      </c>
      <c r="AH89" s="525">
        <v>6342807</v>
      </c>
      <c r="AI89" s="527">
        <v>29244789</v>
      </c>
      <c r="AJ89" s="1836">
        <f t="shared" si="105"/>
        <v>69452557</v>
      </c>
      <c r="AK89" s="2101">
        <v>12613759</v>
      </c>
      <c r="AL89" s="2102">
        <v>12165786</v>
      </c>
      <c r="AM89" s="1839">
        <v>10701542</v>
      </c>
      <c r="AN89" s="1838">
        <v>5787156</v>
      </c>
      <c r="AO89" s="2103">
        <v>28184314</v>
      </c>
      <c r="AP89" s="1836">
        <f t="shared" si="106"/>
        <v>69452557</v>
      </c>
      <c r="AQ89" s="2101">
        <v>12613759</v>
      </c>
      <c r="AR89" s="2102">
        <v>12165786</v>
      </c>
      <c r="AS89" s="1839">
        <v>10701542</v>
      </c>
      <c r="AT89" s="1838">
        <v>5787156</v>
      </c>
      <c r="AU89" s="1839">
        <v>28184314</v>
      </c>
      <c r="AV89" s="3483">
        <f t="shared" si="108"/>
        <v>100</v>
      </c>
      <c r="AW89" s="3403">
        <f t="shared" si="109"/>
        <v>100</v>
      </c>
      <c r="AX89" s="3396">
        <f t="shared" si="110"/>
        <v>100</v>
      </c>
      <c r="AY89" s="3396">
        <f t="shared" si="111"/>
        <v>100</v>
      </c>
      <c r="AZ89" s="3396">
        <f t="shared" si="112"/>
        <v>100</v>
      </c>
      <c r="BA89" s="3396">
        <f t="shared" si="113"/>
        <v>100</v>
      </c>
    </row>
    <row r="90" spans="1:53" s="23" customFormat="1" x14ac:dyDescent="0.2">
      <c r="A90" s="2095" t="s">
        <v>233</v>
      </c>
      <c r="B90" s="1901">
        <v>3</v>
      </c>
      <c r="C90" s="2096"/>
      <c r="D90" s="2097"/>
      <c r="E90" s="2098" t="s">
        <v>196</v>
      </c>
      <c r="F90" s="1833">
        <f>SUM(G90:K90)</f>
        <v>288860612</v>
      </c>
      <c r="G90" s="2099">
        <v>186459612</v>
      </c>
      <c r="H90" s="525">
        <v>23275000</v>
      </c>
      <c r="I90" s="526">
        <v>15374000</v>
      </c>
      <c r="J90" s="525">
        <v>24212000</v>
      </c>
      <c r="K90" s="527">
        <v>39540000</v>
      </c>
      <c r="L90" s="1833">
        <f t="shared" si="101"/>
        <v>307060612</v>
      </c>
      <c r="M90" s="2099">
        <v>206459612</v>
      </c>
      <c r="N90" s="525">
        <v>21775000</v>
      </c>
      <c r="O90" s="526">
        <v>15374000</v>
      </c>
      <c r="P90" s="525">
        <v>24212000</v>
      </c>
      <c r="Q90" s="527">
        <v>39240000</v>
      </c>
      <c r="R90" s="1833">
        <f t="shared" si="102"/>
        <v>342047870</v>
      </c>
      <c r="S90" s="2099">
        <v>235390972</v>
      </c>
      <c r="T90" s="525">
        <v>24075000</v>
      </c>
      <c r="U90" s="526">
        <v>15489000</v>
      </c>
      <c r="V90" s="525">
        <v>27852898</v>
      </c>
      <c r="W90" s="527">
        <v>39240000</v>
      </c>
      <c r="X90" s="1833">
        <f t="shared" si="103"/>
        <v>366500238</v>
      </c>
      <c r="Y90" s="2099">
        <v>253343340</v>
      </c>
      <c r="Z90" s="525">
        <v>24075000</v>
      </c>
      <c r="AA90" s="526">
        <v>15689000</v>
      </c>
      <c r="AB90" s="525">
        <v>33152898</v>
      </c>
      <c r="AC90" s="527">
        <v>40240000</v>
      </c>
      <c r="AD90" s="1833">
        <f t="shared" si="104"/>
        <v>376861697</v>
      </c>
      <c r="AE90" s="2099">
        <v>261604799</v>
      </c>
      <c r="AF90" s="525">
        <v>24275000</v>
      </c>
      <c r="AG90" s="526">
        <v>15689000</v>
      </c>
      <c r="AH90" s="525">
        <v>33152898</v>
      </c>
      <c r="AI90" s="527">
        <v>42140000</v>
      </c>
      <c r="AJ90" s="1836">
        <f t="shared" si="105"/>
        <v>326136255</v>
      </c>
      <c r="AK90" s="2101">
        <v>217018194</v>
      </c>
      <c r="AL90" s="1838">
        <v>25978244</v>
      </c>
      <c r="AM90" s="1839">
        <v>15999420</v>
      </c>
      <c r="AN90" s="1838">
        <v>26020271</v>
      </c>
      <c r="AO90" s="2103">
        <v>41120126</v>
      </c>
      <c r="AP90" s="1836">
        <f t="shared" si="106"/>
        <v>316768762</v>
      </c>
      <c r="AQ90" s="2101">
        <v>217018194</v>
      </c>
      <c r="AR90" s="1838">
        <v>25264157</v>
      </c>
      <c r="AS90" s="1839">
        <v>15482007</v>
      </c>
      <c r="AT90" s="1838">
        <v>18072872</v>
      </c>
      <c r="AU90" s="1839">
        <v>40931532</v>
      </c>
      <c r="AV90" s="3483">
        <f t="shared" ref="AV90:AV92" si="114">SUM(AJ90/AP90)*100</f>
        <v>102.9572022635237</v>
      </c>
      <c r="AW90" s="3403">
        <f t="shared" ref="AW90:AW92" si="115">SUM(AQ90/AK90)*100</f>
        <v>100</v>
      </c>
      <c r="AX90" s="3396">
        <f t="shared" ref="AX90" si="116">SUM(AR90/AL90)*100</f>
        <v>97.251211436769935</v>
      </c>
      <c r="AY90" s="3396">
        <f t="shared" ref="AY90" si="117">SUM(AS90/AM90)*100</f>
        <v>96.766051519367579</v>
      </c>
      <c r="AZ90" s="3396">
        <f t="shared" ref="AZ90" si="118">SUM(AT90/AN90)*100</f>
        <v>69.456893819437923</v>
      </c>
      <c r="BA90" s="3396">
        <f t="shared" ref="BA90" si="119">SUM(AU90/AO90)*100</f>
        <v>99.541358409261676</v>
      </c>
    </row>
    <row r="91" spans="1:53" s="23" customFormat="1" x14ac:dyDescent="0.2">
      <c r="A91" s="2095" t="s">
        <v>233</v>
      </c>
      <c r="B91" s="1901">
        <v>4</v>
      </c>
      <c r="C91" s="2096"/>
      <c r="D91" s="2097"/>
      <c r="E91" s="2098" t="s">
        <v>197</v>
      </c>
      <c r="F91" s="1833">
        <f t="shared" si="100"/>
        <v>8770000</v>
      </c>
      <c r="G91" s="2099">
        <v>8770000</v>
      </c>
      <c r="H91" s="525">
        <v>0</v>
      </c>
      <c r="I91" s="526">
        <v>0</v>
      </c>
      <c r="J91" s="525">
        <v>0</v>
      </c>
      <c r="K91" s="527">
        <v>0</v>
      </c>
      <c r="L91" s="1833">
        <f t="shared" si="101"/>
        <v>8770000</v>
      </c>
      <c r="M91" s="2099">
        <v>8770000</v>
      </c>
      <c r="N91" s="525">
        <v>0</v>
      </c>
      <c r="O91" s="526">
        <v>0</v>
      </c>
      <c r="P91" s="525">
        <v>0</v>
      </c>
      <c r="Q91" s="527">
        <v>0</v>
      </c>
      <c r="R91" s="1833">
        <f t="shared" si="102"/>
        <v>8770000</v>
      </c>
      <c r="S91" s="2099">
        <v>8770000</v>
      </c>
      <c r="T91" s="525">
        <v>0</v>
      </c>
      <c r="U91" s="526">
        <v>0</v>
      </c>
      <c r="V91" s="525">
        <v>0</v>
      </c>
      <c r="W91" s="527">
        <v>0</v>
      </c>
      <c r="X91" s="1833">
        <f t="shared" si="103"/>
        <v>8770000</v>
      </c>
      <c r="Y91" s="2099">
        <v>8770000</v>
      </c>
      <c r="Z91" s="525">
        <v>0</v>
      </c>
      <c r="AA91" s="526">
        <v>0</v>
      </c>
      <c r="AB91" s="525">
        <v>0</v>
      </c>
      <c r="AC91" s="527">
        <v>0</v>
      </c>
      <c r="AD91" s="1833">
        <f t="shared" si="104"/>
        <v>8770000</v>
      </c>
      <c r="AE91" s="2099">
        <v>8770000</v>
      </c>
      <c r="AF91" s="525">
        <v>0</v>
      </c>
      <c r="AG91" s="526">
        <v>0</v>
      </c>
      <c r="AH91" s="525">
        <v>0</v>
      </c>
      <c r="AI91" s="527">
        <v>0</v>
      </c>
      <c r="AJ91" s="1836">
        <f t="shared" si="105"/>
        <v>4803751</v>
      </c>
      <c r="AK91" s="2101">
        <v>4803751</v>
      </c>
      <c r="AL91" s="1838">
        <v>0</v>
      </c>
      <c r="AM91" s="1839">
        <v>0</v>
      </c>
      <c r="AN91" s="1838">
        <v>0</v>
      </c>
      <c r="AO91" s="2103">
        <v>0</v>
      </c>
      <c r="AP91" s="1836">
        <f t="shared" si="106"/>
        <v>4803751</v>
      </c>
      <c r="AQ91" s="2101">
        <v>4803751</v>
      </c>
      <c r="AR91" s="1838">
        <v>0</v>
      </c>
      <c r="AS91" s="1839">
        <v>0</v>
      </c>
      <c r="AT91" s="1838">
        <v>0</v>
      </c>
      <c r="AU91" s="1839">
        <v>0</v>
      </c>
      <c r="AV91" s="3483">
        <f t="shared" si="114"/>
        <v>100</v>
      </c>
      <c r="AW91" s="3403">
        <f t="shared" si="115"/>
        <v>100</v>
      </c>
      <c r="AX91" s="3396"/>
      <c r="AY91" s="3396"/>
      <c r="AZ91" s="3396"/>
      <c r="BA91" s="3396"/>
    </row>
    <row r="92" spans="1:53" s="23" customFormat="1" ht="26.25" thickBot="1" x14ac:dyDescent="0.25">
      <c r="A92" s="2104" t="s">
        <v>233</v>
      </c>
      <c r="B92" s="2105">
        <v>5</v>
      </c>
      <c r="C92" s="2106"/>
      <c r="D92" s="2107"/>
      <c r="E92" s="2108" t="s">
        <v>274</v>
      </c>
      <c r="F92" s="1833">
        <f t="shared" si="100"/>
        <v>46276648</v>
      </c>
      <c r="G92" s="2109">
        <v>46276648</v>
      </c>
      <c r="H92" s="2110">
        <v>0</v>
      </c>
      <c r="I92" s="2111">
        <v>0</v>
      </c>
      <c r="J92" s="2110">
        <v>0</v>
      </c>
      <c r="K92" s="2112">
        <v>0</v>
      </c>
      <c r="L92" s="1833">
        <f t="shared" si="101"/>
        <v>104191871</v>
      </c>
      <c r="M92" s="2109">
        <v>104191871</v>
      </c>
      <c r="N92" s="2110">
        <v>0</v>
      </c>
      <c r="O92" s="2111">
        <v>0</v>
      </c>
      <c r="P92" s="2110">
        <v>0</v>
      </c>
      <c r="Q92" s="2112">
        <v>0</v>
      </c>
      <c r="R92" s="1833">
        <f t="shared" si="102"/>
        <v>104191871</v>
      </c>
      <c r="S92" s="2109">
        <v>104191871</v>
      </c>
      <c r="T92" s="2110">
        <v>0</v>
      </c>
      <c r="U92" s="2111">
        <v>0</v>
      </c>
      <c r="V92" s="2110">
        <v>0</v>
      </c>
      <c r="W92" s="2112">
        <v>0</v>
      </c>
      <c r="X92" s="1833">
        <f t="shared" si="103"/>
        <v>104191871</v>
      </c>
      <c r="Y92" s="2109">
        <v>104191871</v>
      </c>
      <c r="Z92" s="2110">
        <v>0</v>
      </c>
      <c r="AA92" s="2111">
        <v>0</v>
      </c>
      <c r="AB92" s="2110">
        <v>0</v>
      </c>
      <c r="AC92" s="2112">
        <v>0</v>
      </c>
      <c r="AD92" s="1833">
        <f t="shared" si="104"/>
        <v>113309497</v>
      </c>
      <c r="AE92" s="2109">
        <v>113309497</v>
      </c>
      <c r="AF92" s="2110">
        <v>0</v>
      </c>
      <c r="AG92" s="2111">
        <v>0</v>
      </c>
      <c r="AH92" s="2110">
        <v>0</v>
      </c>
      <c r="AI92" s="2112">
        <v>0</v>
      </c>
      <c r="AJ92" s="1836">
        <f t="shared" si="105"/>
        <v>113809695</v>
      </c>
      <c r="AK92" s="2113">
        <v>113809695</v>
      </c>
      <c r="AL92" s="2114">
        <v>0</v>
      </c>
      <c r="AM92" s="2115">
        <v>0</v>
      </c>
      <c r="AN92" s="2114">
        <v>0</v>
      </c>
      <c r="AO92" s="2116">
        <v>0</v>
      </c>
      <c r="AP92" s="1836">
        <f t="shared" si="106"/>
        <v>113809695</v>
      </c>
      <c r="AQ92" s="2113">
        <v>113809695</v>
      </c>
      <c r="AR92" s="2114">
        <v>0</v>
      </c>
      <c r="AS92" s="2115">
        <v>0</v>
      </c>
      <c r="AT92" s="2114">
        <v>0</v>
      </c>
      <c r="AU92" s="2115">
        <v>0</v>
      </c>
      <c r="AV92" s="3484">
        <f t="shared" si="114"/>
        <v>100</v>
      </c>
      <c r="AW92" s="3403">
        <f t="shared" si="115"/>
        <v>100</v>
      </c>
      <c r="AX92" s="3396"/>
      <c r="AY92" s="3396"/>
      <c r="AZ92" s="3396"/>
      <c r="BA92" s="3396"/>
    </row>
    <row r="93" spans="1:53" s="625" customFormat="1" ht="26.25" thickBot="1" x14ac:dyDescent="0.25">
      <c r="A93" s="2117"/>
      <c r="B93" s="1944"/>
      <c r="C93" s="2118"/>
      <c r="D93" s="2119"/>
      <c r="E93" s="2120" t="s">
        <v>276</v>
      </c>
      <c r="F93" s="1865">
        <f>SUM(G93:K93)</f>
        <v>214084730</v>
      </c>
      <c r="G93" s="1947">
        <f>SUM(G95+G103+G108+G94)</f>
        <v>204136976</v>
      </c>
      <c r="H93" s="1947">
        <f>SUM(H95+H103+H108+H94)</f>
        <v>1905000</v>
      </c>
      <c r="I93" s="1947">
        <f>SUM(I95+I103+I108+I94)</f>
        <v>6022054</v>
      </c>
      <c r="J93" s="1947">
        <f>SUM(J95+J103+J108+J94)</f>
        <v>2020700</v>
      </c>
      <c r="K93" s="1947">
        <f>SUM(K95+K103+K108+K94)</f>
        <v>0</v>
      </c>
      <c r="L93" s="1865">
        <f t="shared" si="101"/>
        <v>299277372</v>
      </c>
      <c r="M93" s="1947">
        <f>SUM(M95+M103+M108+M94)</f>
        <v>287529618</v>
      </c>
      <c r="N93" s="1947">
        <f>SUM(N95+N103+N108+N94)</f>
        <v>3405000</v>
      </c>
      <c r="O93" s="1947">
        <f>SUM(O95+O103+O108+O94)</f>
        <v>6022054</v>
      </c>
      <c r="P93" s="1947">
        <f>SUM(P95+P103+P108+P94)</f>
        <v>2020700</v>
      </c>
      <c r="Q93" s="1947">
        <f>SUM(Q95+Q103+Q108+Q94)</f>
        <v>300000</v>
      </c>
      <c r="R93" s="1865">
        <f t="shared" si="102"/>
        <v>348412900</v>
      </c>
      <c r="S93" s="1947">
        <f>SUM(S95+S103+S108+S94)</f>
        <v>336481544</v>
      </c>
      <c r="T93" s="1947">
        <f>SUM(T95+T103+T108+T94)</f>
        <v>2405000</v>
      </c>
      <c r="U93" s="1947">
        <f>SUM(U95+U103+U108+U94)</f>
        <v>7205656</v>
      </c>
      <c r="V93" s="1947">
        <f>SUM(V95+V103+V108+V94)</f>
        <v>2020700</v>
      </c>
      <c r="W93" s="1947">
        <f>SUM(W95+W103+W108+W94)</f>
        <v>300000</v>
      </c>
      <c r="X93" s="1865">
        <f t="shared" si="103"/>
        <v>574503573</v>
      </c>
      <c r="Y93" s="1947">
        <f>SUM(Y95+Y103+Y108+Y94)</f>
        <v>550572217</v>
      </c>
      <c r="Z93" s="1947">
        <f>SUM(Z95+Z103+Z108+Z94)</f>
        <v>2405000</v>
      </c>
      <c r="AA93" s="1947">
        <f>SUM(AA95+AA103+AA108+AA94)</f>
        <v>7205656</v>
      </c>
      <c r="AB93" s="1947">
        <f>SUM(AB95+AB103+AB108+AB94)</f>
        <v>14020700</v>
      </c>
      <c r="AC93" s="1947">
        <f>SUM(AC95+AC103+AC108+AC94)</f>
        <v>300000</v>
      </c>
      <c r="AD93" s="1865">
        <f t="shared" si="104"/>
        <v>571431886</v>
      </c>
      <c r="AE93" s="1947">
        <f>SUM(AE95+AE103+AE108+AE94)</f>
        <v>546933832</v>
      </c>
      <c r="AF93" s="1947">
        <f>SUM(AF95+AF103+AF108+AF94)</f>
        <v>2405000</v>
      </c>
      <c r="AG93" s="1947">
        <f>SUM(AG95+AG103+AG108+AG94)</f>
        <v>7772354</v>
      </c>
      <c r="AH93" s="1947">
        <f>SUM(AH95+AH103+AH108+AH94)</f>
        <v>14020700</v>
      </c>
      <c r="AI93" s="1947">
        <f>SUM(AI95+AI103+AI108+AI94)</f>
        <v>300000</v>
      </c>
      <c r="AJ93" s="1866">
        <f t="shared" si="105"/>
        <v>702325552</v>
      </c>
      <c r="AK93" s="1951">
        <f>SUM(AK95+AK103+AK108+AK94)</f>
        <v>678965338</v>
      </c>
      <c r="AL93" s="1951">
        <f>SUM(AL95+AL103+AL108+AL94)</f>
        <v>1887190</v>
      </c>
      <c r="AM93" s="1951">
        <f>SUM(AM95+AM103+AM108+AM94)</f>
        <v>6824584</v>
      </c>
      <c r="AN93" s="1951">
        <f>SUM(AN95+AN103+AN108+AN94)</f>
        <v>14422054</v>
      </c>
      <c r="AO93" s="1951">
        <f>SUM(AO95+AO103+AO108+AO94)</f>
        <v>226386</v>
      </c>
      <c r="AP93" s="1866">
        <f t="shared" si="106"/>
        <v>200603162</v>
      </c>
      <c r="AQ93" s="1951">
        <f>SUM(AQ95+AQ103+AQ108+AQ94)</f>
        <v>189078651</v>
      </c>
      <c r="AR93" s="1951">
        <f>SUM(AR95+AR103+AR108+AR94)</f>
        <v>1887190</v>
      </c>
      <c r="AS93" s="1951">
        <f>SUM(AS95+AS103+AS108+AS94)</f>
        <v>6824584</v>
      </c>
      <c r="AT93" s="1951">
        <f>SUM(AT95+AT103+AT108+AT94)</f>
        <v>2586351</v>
      </c>
      <c r="AU93" s="1951">
        <f>SUM(AU95+AU103+AU108+AU94)</f>
        <v>226386</v>
      </c>
      <c r="AV93" s="3597">
        <f>SUM(AP93/AJ93)*100</f>
        <v>28.562703069644265</v>
      </c>
      <c r="AW93" s="3594">
        <f>SUM(AQ93/AK93)*100</f>
        <v>27.848056508593078</v>
      </c>
      <c r="AX93" s="3594">
        <f t="shared" ref="AX93" si="120">SUM(AR93/AL93)*100</f>
        <v>100</v>
      </c>
      <c r="AY93" s="3594">
        <f t="shared" ref="AY93" si="121">SUM(AS93/AM93)*100</f>
        <v>100</v>
      </c>
      <c r="AZ93" s="3594">
        <f t="shared" ref="AZ93" si="122">SUM(AT93/AN93)*100</f>
        <v>17.933305477846638</v>
      </c>
      <c r="BA93" s="3385">
        <f t="shared" ref="BA93" si="123">SUM(AU93/AO93)*100</f>
        <v>100</v>
      </c>
    </row>
    <row r="94" spans="1:53" s="625" customFormat="1" ht="13.5" thickBot="1" x14ac:dyDescent="0.25">
      <c r="A94" s="2121" t="s">
        <v>233</v>
      </c>
      <c r="B94" s="2122">
        <v>5</v>
      </c>
      <c r="C94" s="2123"/>
      <c r="D94" s="2124"/>
      <c r="E94" s="2125" t="s">
        <v>99</v>
      </c>
      <c r="F94" s="2035">
        <f t="shared" si="100"/>
        <v>10740000</v>
      </c>
      <c r="G94" s="2126">
        <v>10740000</v>
      </c>
      <c r="H94" s="2127">
        <v>0</v>
      </c>
      <c r="I94" s="2024">
        <v>0</v>
      </c>
      <c r="J94" s="2127">
        <v>0</v>
      </c>
      <c r="K94" s="2128">
        <v>0</v>
      </c>
      <c r="L94" s="2035">
        <f t="shared" ref="L94:L114" si="124">SUM(M94:Q94)</f>
        <v>25676242</v>
      </c>
      <c r="M94" s="2126">
        <v>25676242</v>
      </c>
      <c r="N94" s="2127">
        <v>0</v>
      </c>
      <c r="O94" s="2024">
        <v>0</v>
      </c>
      <c r="P94" s="2127">
        <v>0</v>
      </c>
      <c r="Q94" s="2128">
        <v>0</v>
      </c>
      <c r="R94" s="2035">
        <f t="shared" si="102"/>
        <v>29976161</v>
      </c>
      <c r="S94" s="2126">
        <v>29976161</v>
      </c>
      <c r="T94" s="2127">
        <v>0</v>
      </c>
      <c r="U94" s="2024">
        <v>0</v>
      </c>
      <c r="V94" s="2127">
        <v>0</v>
      </c>
      <c r="W94" s="2128">
        <v>0</v>
      </c>
      <c r="X94" s="2035">
        <f t="shared" si="103"/>
        <v>73326834</v>
      </c>
      <c r="Y94" s="2126">
        <v>73326834</v>
      </c>
      <c r="Z94" s="2127">
        <v>0</v>
      </c>
      <c r="AA94" s="2024">
        <v>0</v>
      </c>
      <c r="AB94" s="2127">
        <v>0</v>
      </c>
      <c r="AC94" s="2128">
        <v>0</v>
      </c>
      <c r="AD94" s="2035">
        <f t="shared" si="104"/>
        <v>60772553</v>
      </c>
      <c r="AE94" s="2126">
        <v>60772553</v>
      </c>
      <c r="AF94" s="2127">
        <v>0</v>
      </c>
      <c r="AG94" s="2024">
        <v>0</v>
      </c>
      <c r="AH94" s="2127">
        <v>0</v>
      </c>
      <c r="AI94" s="2128">
        <v>0</v>
      </c>
      <c r="AJ94" s="2040">
        <f t="shared" si="105"/>
        <v>18844621</v>
      </c>
      <c r="AK94" s="2129">
        <v>18844621</v>
      </c>
      <c r="AL94" s="2130">
        <v>0</v>
      </c>
      <c r="AM94" s="2131">
        <v>0</v>
      </c>
      <c r="AN94" s="2130">
        <v>0</v>
      </c>
      <c r="AO94" s="2132">
        <v>0</v>
      </c>
      <c r="AP94" s="2040">
        <f t="shared" si="106"/>
        <v>0</v>
      </c>
      <c r="AQ94" s="2129">
        <v>0</v>
      </c>
      <c r="AR94" s="2130">
        <v>0</v>
      </c>
      <c r="AS94" s="2131">
        <v>0</v>
      </c>
      <c r="AT94" s="2130">
        <v>0</v>
      </c>
      <c r="AU94" s="2132">
        <v>0</v>
      </c>
      <c r="AV94" s="3597">
        <f>SUM(AP94/AJ94)*100</f>
        <v>0</v>
      </c>
      <c r="AW94" s="3594">
        <f t="shared" ref="AW94:AW98" si="125">SUM(AQ94/AK94)*100</f>
        <v>0</v>
      </c>
      <c r="AX94" s="3594">
        <v>0</v>
      </c>
      <c r="AY94" s="3594">
        <v>0</v>
      </c>
      <c r="AZ94" s="3594">
        <v>0</v>
      </c>
      <c r="BA94" s="3385">
        <v>0</v>
      </c>
    </row>
    <row r="95" spans="1:53" s="23" customFormat="1" ht="13.5" thickBot="1" x14ac:dyDescent="0.25">
      <c r="A95" s="2117" t="s">
        <v>233</v>
      </c>
      <c r="B95" s="1944">
        <v>6</v>
      </c>
      <c r="C95" s="2133"/>
      <c r="D95" s="2134"/>
      <c r="E95" s="1968" t="s">
        <v>179</v>
      </c>
      <c r="F95" s="1865">
        <f t="shared" si="100"/>
        <v>138839430</v>
      </c>
      <c r="G95" s="2084">
        <f>SUM(G96:G102)</f>
        <v>133499081</v>
      </c>
      <c r="H95" s="2135">
        <f>SUM(H96:H102)</f>
        <v>1905000</v>
      </c>
      <c r="I95" s="2135">
        <f>SUM(I96:I102)</f>
        <v>1414649</v>
      </c>
      <c r="J95" s="2135">
        <f>SUM(J96:J102)</f>
        <v>2020700</v>
      </c>
      <c r="K95" s="1948">
        <f>SUM(K96:K102)</f>
        <v>0</v>
      </c>
      <c r="L95" s="1865">
        <f t="shared" si="124"/>
        <v>205989430</v>
      </c>
      <c r="M95" s="2084">
        <f>SUM(M96:M102)</f>
        <v>198849081</v>
      </c>
      <c r="N95" s="2135">
        <f>SUM(N96:N102)</f>
        <v>3405000</v>
      </c>
      <c r="O95" s="2135">
        <f>SUM(O96:O102)</f>
        <v>1414649</v>
      </c>
      <c r="P95" s="2135">
        <f>SUM(P96:P102)</f>
        <v>2020700</v>
      </c>
      <c r="Q95" s="1948">
        <f>SUM(Q96:Q102)</f>
        <v>300000</v>
      </c>
      <c r="R95" s="1865">
        <f t="shared" si="102"/>
        <v>249954437</v>
      </c>
      <c r="S95" s="2084">
        <f>SUM(S96:S102)</f>
        <v>243501088</v>
      </c>
      <c r="T95" s="2135">
        <f>SUM(T96:T102)</f>
        <v>2405000</v>
      </c>
      <c r="U95" s="2135">
        <f>SUM(U96:U102)</f>
        <v>1727649</v>
      </c>
      <c r="V95" s="2135">
        <f>SUM(V96:V102)</f>
        <v>2020700</v>
      </c>
      <c r="W95" s="1948">
        <f>SUM(W96:W102)</f>
        <v>300000</v>
      </c>
      <c r="X95" s="1865">
        <f t="shared" si="103"/>
        <v>432694437</v>
      </c>
      <c r="Y95" s="2084">
        <f>SUM(Y96:Y102)</f>
        <v>414241088</v>
      </c>
      <c r="Z95" s="2135">
        <f>SUM(Z96:Z102)</f>
        <v>2405000</v>
      </c>
      <c r="AA95" s="2135">
        <f>SUM(AA96:AA102)</f>
        <v>1727649</v>
      </c>
      <c r="AB95" s="2135">
        <f>SUM(AB96:AB102)</f>
        <v>14020700</v>
      </c>
      <c r="AC95" s="1948">
        <f>SUM(AC96:AC102)</f>
        <v>300000</v>
      </c>
      <c r="AD95" s="1865">
        <f t="shared" si="104"/>
        <v>442177031</v>
      </c>
      <c r="AE95" s="2084">
        <f>SUM(AE96:AE102)</f>
        <v>423156984</v>
      </c>
      <c r="AF95" s="2135">
        <f>SUM(AF96:AF102)</f>
        <v>2405000</v>
      </c>
      <c r="AG95" s="2135">
        <f>SUM(AG96:AG102)</f>
        <v>2294347</v>
      </c>
      <c r="AH95" s="2135">
        <f>SUM(AH96:AH102)</f>
        <v>14020700</v>
      </c>
      <c r="AI95" s="1948">
        <f>SUM(AI96:AI102)</f>
        <v>300000</v>
      </c>
      <c r="AJ95" s="1866">
        <f t="shared" si="105"/>
        <v>592886950</v>
      </c>
      <c r="AK95" s="2086">
        <f>SUM(AK96:AK102)</f>
        <v>575004743</v>
      </c>
      <c r="AL95" s="2136">
        <f>SUM(AL96:AL102)</f>
        <v>1887190</v>
      </c>
      <c r="AM95" s="2136">
        <f>SUM(AM96:AM102)</f>
        <v>1346577</v>
      </c>
      <c r="AN95" s="2136">
        <f>SUM(AN96:AN102)</f>
        <v>14422054</v>
      </c>
      <c r="AO95" s="1952">
        <f>SUM(AO96:AO102)</f>
        <v>226386</v>
      </c>
      <c r="AP95" s="1866">
        <f t="shared" si="106"/>
        <v>143601124</v>
      </c>
      <c r="AQ95" s="2086">
        <f>SUM(AQ96:AQ102)</f>
        <v>137554620</v>
      </c>
      <c r="AR95" s="2136">
        <f>SUM(AR96:AR102)</f>
        <v>1887190</v>
      </c>
      <c r="AS95" s="2136">
        <f>SUM(AS96:AS102)</f>
        <v>1346577</v>
      </c>
      <c r="AT95" s="2136">
        <f>SUM(AT96:AT102)</f>
        <v>2586351</v>
      </c>
      <c r="AU95" s="1952">
        <f>SUM(AU96:AU102)</f>
        <v>226386</v>
      </c>
      <c r="AV95" s="3597">
        <f>SUM(AP95/AJ95)*100</f>
        <v>24.220658592670997</v>
      </c>
      <c r="AW95" s="3594">
        <f t="shared" si="125"/>
        <v>23.922345280550147</v>
      </c>
      <c r="AX95" s="3594">
        <f t="shared" ref="AX95:AX98" si="126">SUM(AR95/AL95)*100</f>
        <v>100</v>
      </c>
      <c r="AY95" s="3594">
        <f t="shared" ref="AY95:AY98" si="127">SUM(AS95/AM95)*100</f>
        <v>100</v>
      </c>
      <c r="AZ95" s="3594">
        <f t="shared" ref="AZ95:AZ99" si="128">SUM(AT95/AN95)*100</f>
        <v>17.933305477846638</v>
      </c>
      <c r="BA95" s="3385">
        <f t="shared" ref="BA95:BA98" si="129">SUM(AU95/AO95)*100</f>
        <v>100</v>
      </c>
    </row>
    <row r="96" spans="1:53" s="1828" customFormat="1" x14ac:dyDescent="0.2">
      <c r="A96" s="2137"/>
      <c r="B96" s="1868"/>
      <c r="C96" s="1981" t="s">
        <v>217</v>
      </c>
      <c r="D96" s="1992"/>
      <c r="E96" s="1817" t="s">
        <v>198</v>
      </c>
      <c r="F96" s="1818">
        <f t="shared" si="100"/>
        <v>0</v>
      </c>
      <c r="G96" s="2092">
        <v>0</v>
      </c>
      <c r="H96" s="1821">
        <v>0</v>
      </c>
      <c r="I96" s="1820">
        <v>0</v>
      </c>
      <c r="J96" s="1821">
        <v>0</v>
      </c>
      <c r="K96" s="2138">
        <v>0</v>
      </c>
      <c r="L96" s="1818">
        <f t="shared" si="124"/>
        <v>0</v>
      </c>
      <c r="M96" s="2092">
        <v>0</v>
      </c>
      <c r="N96" s="1821">
        <v>0</v>
      </c>
      <c r="O96" s="1820">
        <v>0</v>
      </c>
      <c r="P96" s="1821">
        <v>0</v>
      </c>
      <c r="Q96" s="2138">
        <v>0</v>
      </c>
      <c r="R96" s="1818">
        <f t="shared" si="102"/>
        <v>0</v>
      </c>
      <c r="S96" s="2092">
        <v>0</v>
      </c>
      <c r="T96" s="1821">
        <v>0</v>
      </c>
      <c r="U96" s="1820">
        <v>0</v>
      </c>
      <c r="V96" s="1821">
        <v>0</v>
      </c>
      <c r="W96" s="2138">
        <v>0</v>
      </c>
      <c r="X96" s="1818">
        <f t="shared" si="103"/>
        <v>0</v>
      </c>
      <c r="Y96" s="2092">
        <v>0</v>
      </c>
      <c r="Z96" s="1821">
        <v>0</v>
      </c>
      <c r="AA96" s="1820">
        <v>0</v>
      </c>
      <c r="AB96" s="1821">
        <v>0</v>
      </c>
      <c r="AC96" s="2138">
        <v>0</v>
      </c>
      <c r="AD96" s="1818">
        <f t="shared" si="104"/>
        <v>0</v>
      </c>
      <c r="AE96" s="2092">
        <v>0</v>
      </c>
      <c r="AF96" s="1821">
        <v>0</v>
      </c>
      <c r="AG96" s="1820">
        <v>0</v>
      </c>
      <c r="AH96" s="1821">
        <v>0</v>
      </c>
      <c r="AI96" s="2138">
        <v>0</v>
      </c>
      <c r="AJ96" s="1823">
        <f t="shared" si="105"/>
        <v>423056</v>
      </c>
      <c r="AK96" s="2093">
        <v>0</v>
      </c>
      <c r="AL96" s="1826">
        <v>335024</v>
      </c>
      <c r="AM96" s="1825">
        <v>37638</v>
      </c>
      <c r="AN96" s="1826">
        <v>50394</v>
      </c>
      <c r="AO96" s="2139">
        <v>0</v>
      </c>
      <c r="AP96" s="1823">
        <f t="shared" si="106"/>
        <v>423056</v>
      </c>
      <c r="AQ96" s="2093">
        <v>0</v>
      </c>
      <c r="AR96" s="1826">
        <v>335024</v>
      </c>
      <c r="AS96" s="1825">
        <v>37638</v>
      </c>
      <c r="AT96" s="1826">
        <v>50394</v>
      </c>
      <c r="AU96" s="1825">
        <v>0</v>
      </c>
      <c r="AV96" s="3483">
        <f t="shared" ref="AV96:AV102" si="130">SUM(AP96/AJ96)*100</f>
        <v>100</v>
      </c>
      <c r="AW96" s="3403">
        <v>0</v>
      </c>
      <c r="AX96" s="3396">
        <f t="shared" si="126"/>
        <v>100</v>
      </c>
      <c r="AY96" s="3396">
        <f t="shared" si="127"/>
        <v>100</v>
      </c>
      <c r="AZ96" s="3396">
        <f t="shared" si="128"/>
        <v>100</v>
      </c>
      <c r="BA96" s="3396">
        <v>0</v>
      </c>
    </row>
    <row r="97" spans="1:53" s="1828" customFormat="1" x14ac:dyDescent="0.2">
      <c r="A97" s="1829"/>
      <c r="B97" s="2140"/>
      <c r="C97" s="1991" t="s">
        <v>218</v>
      </c>
      <c r="D97" s="1992"/>
      <c r="E97" s="1832" t="s">
        <v>199</v>
      </c>
      <c r="F97" s="1833">
        <f t="shared" si="100"/>
        <v>102000000</v>
      </c>
      <c r="G97" s="2099">
        <v>102000000</v>
      </c>
      <c r="H97" s="525">
        <v>0</v>
      </c>
      <c r="I97" s="526">
        <v>0</v>
      </c>
      <c r="J97" s="525">
        <v>0</v>
      </c>
      <c r="K97" s="527">
        <v>0</v>
      </c>
      <c r="L97" s="1833">
        <f t="shared" si="124"/>
        <v>153118200</v>
      </c>
      <c r="M97" s="2099">
        <v>153118200</v>
      </c>
      <c r="N97" s="525">
        <v>0</v>
      </c>
      <c r="O97" s="526">
        <v>0</v>
      </c>
      <c r="P97" s="525">
        <v>0</v>
      </c>
      <c r="Q97" s="527">
        <v>0</v>
      </c>
      <c r="R97" s="1833">
        <f t="shared" si="102"/>
        <v>197770207</v>
      </c>
      <c r="S97" s="2099">
        <v>197770207</v>
      </c>
      <c r="T97" s="525">
        <v>0</v>
      </c>
      <c r="U97" s="526">
        <v>0</v>
      </c>
      <c r="V97" s="525">
        <v>0</v>
      </c>
      <c r="W97" s="527">
        <v>0</v>
      </c>
      <c r="X97" s="1833">
        <f t="shared" si="103"/>
        <v>341659207</v>
      </c>
      <c r="Y97" s="2099">
        <v>332210207</v>
      </c>
      <c r="Z97" s="525">
        <v>0</v>
      </c>
      <c r="AA97" s="526">
        <v>0</v>
      </c>
      <c r="AB97" s="525">
        <v>9449000</v>
      </c>
      <c r="AC97" s="527">
        <v>0</v>
      </c>
      <c r="AD97" s="1833">
        <f t="shared" si="104"/>
        <v>350575103</v>
      </c>
      <c r="AE97" s="2099">
        <v>341126103</v>
      </c>
      <c r="AF97" s="525">
        <v>0</v>
      </c>
      <c r="AG97" s="526">
        <v>0</v>
      </c>
      <c r="AH97" s="525">
        <v>9449000</v>
      </c>
      <c r="AI97" s="527">
        <v>0</v>
      </c>
      <c r="AJ97" s="1836">
        <f t="shared" si="105"/>
        <v>427579963</v>
      </c>
      <c r="AK97" s="2101">
        <v>418155663</v>
      </c>
      <c r="AL97" s="1838"/>
      <c r="AM97" s="1839"/>
      <c r="AN97" s="1838">
        <v>9424300</v>
      </c>
      <c r="AO97" s="2103">
        <v>0</v>
      </c>
      <c r="AP97" s="1836">
        <f t="shared" si="106"/>
        <v>126472238</v>
      </c>
      <c r="AQ97" s="2101">
        <v>126472238</v>
      </c>
      <c r="AR97" s="1838"/>
      <c r="AS97" s="1839"/>
      <c r="AT97" s="1838"/>
      <c r="AU97" s="1839">
        <v>0</v>
      </c>
      <c r="AV97" s="3483">
        <f t="shared" si="130"/>
        <v>29.578616620068328</v>
      </c>
      <c r="AW97" s="3403">
        <f t="shared" si="125"/>
        <v>30.245252950215335</v>
      </c>
      <c r="AX97" s="3396">
        <v>0</v>
      </c>
      <c r="AY97" s="3396">
        <v>0</v>
      </c>
      <c r="AZ97" s="3396">
        <f t="shared" si="128"/>
        <v>0</v>
      </c>
      <c r="BA97" s="3396">
        <v>0</v>
      </c>
    </row>
    <row r="98" spans="1:53" s="1828" customFormat="1" ht="25.5" x14ac:dyDescent="0.2">
      <c r="A98" s="1829"/>
      <c r="B98" s="2140"/>
      <c r="C98" s="1991" t="s">
        <v>219</v>
      </c>
      <c r="D98" s="1992"/>
      <c r="E98" s="1832" t="s">
        <v>200</v>
      </c>
      <c r="F98" s="1833">
        <f t="shared" si="100"/>
        <v>1067000</v>
      </c>
      <c r="G98" s="2099">
        <v>67000</v>
      </c>
      <c r="H98" s="525">
        <v>1000000</v>
      </c>
      <c r="I98" s="526">
        <v>0</v>
      </c>
      <c r="J98" s="525"/>
      <c r="K98" s="527">
        <v>0</v>
      </c>
      <c r="L98" s="1833">
        <f t="shared" si="124"/>
        <v>1067000</v>
      </c>
      <c r="M98" s="2099">
        <v>67000</v>
      </c>
      <c r="N98" s="525">
        <v>1000000</v>
      </c>
      <c r="O98" s="526">
        <v>0</v>
      </c>
      <c r="P98" s="525"/>
      <c r="Q98" s="527">
        <v>0</v>
      </c>
      <c r="R98" s="1833">
        <f t="shared" si="102"/>
        <v>1067000</v>
      </c>
      <c r="S98" s="2099">
        <v>67000</v>
      </c>
      <c r="T98" s="525">
        <v>1000000</v>
      </c>
      <c r="U98" s="526">
        <v>0</v>
      </c>
      <c r="V98" s="525"/>
      <c r="W98" s="527">
        <v>0</v>
      </c>
      <c r="X98" s="1833">
        <f t="shared" si="103"/>
        <v>1067000</v>
      </c>
      <c r="Y98" s="2099">
        <v>67000</v>
      </c>
      <c r="Z98" s="525">
        <v>1000000</v>
      </c>
      <c r="AA98" s="526">
        <v>0</v>
      </c>
      <c r="AB98" s="525"/>
      <c r="AC98" s="527">
        <v>0</v>
      </c>
      <c r="AD98" s="1833">
        <f t="shared" si="104"/>
        <v>1633698</v>
      </c>
      <c r="AE98" s="2099">
        <v>67000</v>
      </c>
      <c r="AF98" s="525">
        <v>1000000</v>
      </c>
      <c r="AG98" s="526">
        <v>566698</v>
      </c>
      <c r="AH98" s="525"/>
      <c r="AI98" s="527">
        <v>0</v>
      </c>
      <c r="AJ98" s="1836">
        <f t="shared" si="105"/>
        <v>910559</v>
      </c>
      <c r="AK98" s="2101">
        <v>67000</v>
      </c>
      <c r="AL98" s="1838">
        <v>170480</v>
      </c>
      <c r="AM98" s="1839">
        <v>313228</v>
      </c>
      <c r="AN98" s="1838">
        <v>340268</v>
      </c>
      <c r="AO98" s="2103">
        <v>19583</v>
      </c>
      <c r="AP98" s="1836">
        <f t="shared" si="106"/>
        <v>843559</v>
      </c>
      <c r="AQ98" s="2101">
        <v>0</v>
      </c>
      <c r="AR98" s="1838">
        <v>170480</v>
      </c>
      <c r="AS98" s="1839">
        <v>313228</v>
      </c>
      <c r="AT98" s="1838">
        <v>340268</v>
      </c>
      <c r="AU98" s="1839">
        <v>19583</v>
      </c>
      <c r="AV98" s="3483">
        <f t="shared" si="130"/>
        <v>92.641882623750902</v>
      </c>
      <c r="AW98" s="3403">
        <f t="shared" si="125"/>
        <v>0</v>
      </c>
      <c r="AX98" s="3396">
        <f t="shared" si="126"/>
        <v>100</v>
      </c>
      <c r="AY98" s="3396">
        <f t="shared" si="127"/>
        <v>100</v>
      </c>
      <c r="AZ98" s="3396">
        <f t="shared" si="128"/>
        <v>100</v>
      </c>
      <c r="BA98" s="3396">
        <f t="shared" si="129"/>
        <v>100</v>
      </c>
    </row>
    <row r="99" spans="1:53" s="1828" customFormat="1" ht="25.5" x14ac:dyDescent="0.2">
      <c r="A99" s="1829"/>
      <c r="B99" s="1830"/>
      <c r="C99" s="1991" t="s">
        <v>220</v>
      </c>
      <c r="D99" s="1992"/>
      <c r="E99" s="1832" t="s">
        <v>201</v>
      </c>
      <c r="F99" s="1833">
        <f t="shared" si="100"/>
        <v>28189386</v>
      </c>
      <c r="G99" s="2099">
        <v>24735489</v>
      </c>
      <c r="H99" s="525">
        <v>500000</v>
      </c>
      <c r="I99" s="526">
        <v>1113897</v>
      </c>
      <c r="J99" s="525">
        <v>1840000</v>
      </c>
      <c r="K99" s="527"/>
      <c r="L99" s="1833">
        <f t="shared" si="124"/>
        <v>29955386</v>
      </c>
      <c r="M99" s="2099">
        <v>25085489</v>
      </c>
      <c r="N99" s="525">
        <v>1680000</v>
      </c>
      <c r="O99" s="526">
        <v>1113897</v>
      </c>
      <c r="P99" s="525">
        <v>1840000</v>
      </c>
      <c r="Q99" s="527">
        <v>236000</v>
      </c>
      <c r="R99" s="1833">
        <f t="shared" si="102"/>
        <v>29268386</v>
      </c>
      <c r="S99" s="2099">
        <v>25085489</v>
      </c>
      <c r="T99" s="525">
        <v>680000</v>
      </c>
      <c r="U99" s="526">
        <v>1426897</v>
      </c>
      <c r="V99" s="525">
        <v>1840000</v>
      </c>
      <c r="W99" s="527">
        <v>236000</v>
      </c>
      <c r="X99" s="1833">
        <f t="shared" si="103"/>
        <v>65568386</v>
      </c>
      <c r="Y99" s="2099">
        <v>61385489</v>
      </c>
      <c r="Z99" s="525">
        <v>680000</v>
      </c>
      <c r="AA99" s="526">
        <v>1426897</v>
      </c>
      <c r="AB99" s="525">
        <v>1840000</v>
      </c>
      <c r="AC99" s="527">
        <v>236000</v>
      </c>
      <c r="AD99" s="1833">
        <f t="shared" si="104"/>
        <v>65568386</v>
      </c>
      <c r="AE99" s="2099">
        <v>61385489</v>
      </c>
      <c r="AF99" s="525">
        <v>680000</v>
      </c>
      <c r="AG99" s="526">
        <v>1426897</v>
      </c>
      <c r="AH99" s="525">
        <v>1840000</v>
      </c>
      <c r="AI99" s="527">
        <v>236000</v>
      </c>
      <c r="AJ99" s="1836">
        <f t="shared" si="105"/>
        <v>95895619</v>
      </c>
      <c r="AK99" s="2101">
        <v>92014489</v>
      </c>
      <c r="AL99" s="1838">
        <v>1091449</v>
      </c>
      <c r="AM99" s="1839">
        <v>709429</v>
      </c>
      <c r="AN99" s="1838">
        <v>1898191</v>
      </c>
      <c r="AO99" s="2103">
        <v>182061</v>
      </c>
      <c r="AP99" s="1836">
        <f t="shared" si="106"/>
        <v>8632345</v>
      </c>
      <c r="AQ99" s="2101">
        <v>4751215</v>
      </c>
      <c r="AR99" s="1838">
        <v>1091449</v>
      </c>
      <c r="AS99" s="1839">
        <v>709429</v>
      </c>
      <c r="AT99" s="1838">
        <v>1898191</v>
      </c>
      <c r="AU99" s="1839">
        <v>182061</v>
      </c>
      <c r="AV99" s="3483">
        <f t="shared" si="130"/>
        <v>9.0018137324917848</v>
      </c>
      <c r="AW99" s="3403">
        <f>SUM(AQ99/AK99)*100</f>
        <v>5.1635509272892879</v>
      </c>
      <c r="AX99" s="3396">
        <f>SUM(AR99/AL99)*100</f>
        <v>100</v>
      </c>
      <c r="AY99" s="3396">
        <f>SUM(AS99/AM99)*100</f>
        <v>100</v>
      </c>
      <c r="AZ99" s="3396">
        <f t="shared" si="128"/>
        <v>100</v>
      </c>
      <c r="BA99" s="3396">
        <f>SUM(AU99/AO99)*100</f>
        <v>100</v>
      </c>
    </row>
    <row r="100" spans="1:53" s="1828" customFormat="1" x14ac:dyDescent="0.2">
      <c r="A100" s="1829"/>
      <c r="B100" s="1830"/>
      <c r="C100" s="1991" t="s">
        <v>215</v>
      </c>
      <c r="D100" s="1992"/>
      <c r="E100" s="1832" t="s">
        <v>202</v>
      </c>
      <c r="F100" s="1833">
        <f t="shared" si="100"/>
        <v>0</v>
      </c>
      <c r="G100" s="2099">
        <v>0</v>
      </c>
      <c r="H100" s="525">
        <v>0</v>
      </c>
      <c r="I100" s="526">
        <v>0</v>
      </c>
      <c r="J100" s="525">
        <v>0</v>
      </c>
      <c r="K100" s="527">
        <v>0</v>
      </c>
      <c r="L100" s="1833">
        <f t="shared" si="124"/>
        <v>0</v>
      </c>
      <c r="M100" s="2099">
        <v>0</v>
      </c>
      <c r="N100" s="525">
        <v>0</v>
      </c>
      <c r="O100" s="526">
        <v>0</v>
      </c>
      <c r="P100" s="525">
        <v>0</v>
      </c>
      <c r="Q100" s="527">
        <v>0</v>
      </c>
      <c r="R100" s="1833">
        <f t="shared" si="102"/>
        <v>0</v>
      </c>
      <c r="S100" s="2099">
        <v>0</v>
      </c>
      <c r="T100" s="525">
        <v>0</v>
      </c>
      <c r="U100" s="526">
        <v>0</v>
      </c>
      <c r="V100" s="525">
        <v>0</v>
      </c>
      <c r="W100" s="527">
        <v>0</v>
      </c>
      <c r="X100" s="1833">
        <f t="shared" si="103"/>
        <v>0</v>
      </c>
      <c r="Y100" s="2099">
        <v>0</v>
      </c>
      <c r="Z100" s="525">
        <v>0</v>
      </c>
      <c r="AA100" s="526">
        <v>0</v>
      </c>
      <c r="AB100" s="525">
        <v>0</v>
      </c>
      <c r="AC100" s="527">
        <v>0</v>
      </c>
      <c r="AD100" s="1833">
        <f t="shared" si="104"/>
        <v>0</v>
      </c>
      <c r="AE100" s="2099">
        <v>0</v>
      </c>
      <c r="AF100" s="525">
        <v>0</v>
      </c>
      <c r="AG100" s="526">
        <v>0</v>
      </c>
      <c r="AH100" s="525">
        <v>0</v>
      </c>
      <c r="AI100" s="527">
        <v>0</v>
      </c>
      <c r="AJ100" s="1836">
        <f t="shared" si="105"/>
        <v>0</v>
      </c>
      <c r="AK100" s="2101">
        <v>0</v>
      </c>
      <c r="AL100" s="1838">
        <v>0</v>
      </c>
      <c r="AM100" s="1839">
        <v>0</v>
      </c>
      <c r="AN100" s="1838">
        <v>0</v>
      </c>
      <c r="AO100" s="2103">
        <v>0</v>
      </c>
      <c r="AP100" s="1836">
        <f t="shared" si="106"/>
        <v>0</v>
      </c>
      <c r="AQ100" s="2101">
        <v>0</v>
      </c>
      <c r="AR100" s="1838">
        <v>0</v>
      </c>
      <c r="AS100" s="1839">
        <v>0</v>
      </c>
      <c r="AT100" s="1838">
        <v>0</v>
      </c>
      <c r="AU100" s="1839">
        <v>0</v>
      </c>
      <c r="AV100" s="3483">
        <v>0</v>
      </c>
      <c r="AW100" s="3403"/>
      <c r="AX100" s="3397"/>
      <c r="AY100" s="3396"/>
      <c r="AZ100" s="3397"/>
      <c r="BA100" s="3398"/>
    </row>
    <row r="101" spans="1:53" s="1828" customFormat="1" ht="25.5" x14ac:dyDescent="0.2">
      <c r="A101" s="1829"/>
      <c r="B101" s="1830"/>
      <c r="C101" s="1991" t="s">
        <v>187</v>
      </c>
      <c r="D101" s="1992"/>
      <c r="E101" s="1832" t="s">
        <v>203</v>
      </c>
      <c r="F101" s="1833">
        <f t="shared" si="100"/>
        <v>0</v>
      </c>
      <c r="G101" s="2099">
        <v>0</v>
      </c>
      <c r="H101" s="525">
        <v>0</v>
      </c>
      <c r="I101" s="526">
        <v>0</v>
      </c>
      <c r="J101" s="525">
        <v>0</v>
      </c>
      <c r="K101" s="527">
        <v>0</v>
      </c>
      <c r="L101" s="1833">
        <f t="shared" si="124"/>
        <v>0</v>
      </c>
      <c r="M101" s="2099">
        <v>0</v>
      </c>
      <c r="N101" s="525">
        <v>0</v>
      </c>
      <c r="O101" s="526">
        <v>0</v>
      </c>
      <c r="P101" s="525">
        <v>0</v>
      </c>
      <c r="Q101" s="527">
        <v>0</v>
      </c>
      <c r="R101" s="1833">
        <f t="shared" si="102"/>
        <v>0</v>
      </c>
      <c r="S101" s="2099">
        <v>0</v>
      </c>
      <c r="T101" s="525">
        <v>0</v>
      </c>
      <c r="U101" s="526">
        <v>0</v>
      </c>
      <c r="V101" s="525">
        <v>0</v>
      </c>
      <c r="W101" s="527">
        <v>0</v>
      </c>
      <c r="X101" s="1833">
        <f t="shared" si="103"/>
        <v>0</v>
      </c>
      <c r="Y101" s="2099">
        <v>0</v>
      </c>
      <c r="Z101" s="525">
        <v>0</v>
      </c>
      <c r="AA101" s="526">
        <v>0</v>
      </c>
      <c r="AB101" s="525">
        <v>0</v>
      </c>
      <c r="AC101" s="527">
        <v>0</v>
      </c>
      <c r="AD101" s="1833">
        <f t="shared" si="104"/>
        <v>0</v>
      </c>
      <c r="AE101" s="2099">
        <v>0</v>
      </c>
      <c r="AF101" s="525">
        <v>0</v>
      </c>
      <c r="AG101" s="526">
        <v>0</v>
      </c>
      <c r="AH101" s="525">
        <v>0</v>
      </c>
      <c r="AI101" s="527">
        <v>0</v>
      </c>
      <c r="AJ101" s="1836">
        <f t="shared" si="105"/>
        <v>0</v>
      </c>
      <c r="AK101" s="2101">
        <v>0</v>
      </c>
      <c r="AL101" s="1838">
        <v>0</v>
      </c>
      <c r="AM101" s="1839">
        <v>0</v>
      </c>
      <c r="AN101" s="1838">
        <v>0</v>
      </c>
      <c r="AO101" s="2103">
        <v>0</v>
      </c>
      <c r="AP101" s="1836">
        <f t="shared" si="106"/>
        <v>0</v>
      </c>
      <c r="AQ101" s="2101">
        <v>0</v>
      </c>
      <c r="AR101" s="1838">
        <v>0</v>
      </c>
      <c r="AS101" s="1839">
        <v>0</v>
      </c>
      <c r="AT101" s="1838">
        <v>0</v>
      </c>
      <c r="AU101" s="1839">
        <v>0</v>
      </c>
      <c r="AV101" s="3483">
        <v>0</v>
      </c>
      <c r="AW101" s="3403"/>
      <c r="AX101" s="3397"/>
      <c r="AY101" s="3396"/>
      <c r="AZ101" s="3397"/>
      <c r="BA101" s="3398"/>
    </row>
    <row r="102" spans="1:53" s="1828" customFormat="1" ht="26.25" thickBot="1" x14ac:dyDescent="0.25">
      <c r="A102" s="2141"/>
      <c r="B102" s="1849"/>
      <c r="C102" s="2142" t="s">
        <v>224</v>
      </c>
      <c r="D102" s="2143"/>
      <c r="E102" s="1878" t="s">
        <v>204</v>
      </c>
      <c r="F102" s="1942">
        <f t="shared" si="100"/>
        <v>7583044</v>
      </c>
      <c r="G102" s="2144">
        <v>6696592</v>
      </c>
      <c r="H102" s="1854">
        <v>405000</v>
      </c>
      <c r="I102" s="1853">
        <v>300752</v>
      </c>
      <c r="J102" s="1854">
        <v>180700</v>
      </c>
      <c r="K102" s="2145"/>
      <c r="L102" s="1942">
        <f t="shared" si="124"/>
        <v>21848844</v>
      </c>
      <c r="M102" s="2144">
        <v>20578392</v>
      </c>
      <c r="N102" s="1854">
        <v>725000</v>
      </c>
      <c r="O102" s="1853">
        <v>300752</v>
      </c>
      <c r="P102" s="1854">
        <v>180700</v>
      </c>
      <c r="Q102" s="2145">
        <v>64000</v>
      </c>
      <c r="R102" s="1942">
        <f t="shared" si="102"/>
        <v>21848844</v>
      </c>
      <c r="S102" s="2144">
        <v>20578392</v>
      </c>
      <c r="T102" s="1854">
        <v>725000</v>
      </c>
      <c r="U102" s="1853">
        <v>300752</v>
      </c>
      <c r="V102" s="1854">
        <v>180700</v>
      </c>
      <c r="W102" s="2145">
        <v>64000</v>
      </c>
      <c r="X102" s="1942">
        <f t="shared" si="103"/>
        <v>24399844</v>
      </c>
      <c r="Y102" s="2144">
        <v>20578392</v>
      </c>
      <c r="Z102" s="1854">
        <v>725000</v>
      </c>
      <c r="AA102" s="1853">
        <v>300752</v>
      </c>
      <c r="AB102" s="1854">
        <v>2731700</v>
      </c>
      <c r="AC102" s="2145">
        <v>64000</v>
      </c>
      <c r="AD102" s="1942">
        <f t="shared" si="104"/>
        <v>24399844</v>
      </c>
      <c r="AE102" s="2144">
        <v>20578392</v>
      </c>
      <c r="AF102" s="1854">
        <v>725000</v>
      </c>
      <c r="AG102" s="1853">
        <v>300752</v>
      </c>
      <c r="AH102" s="1854">
        <v>2731700</v>
      </c>
      <c r="AI102" s="2145">
        <v>64000</v>
      </c>
      <c r="AJ102" s="1943">
        <f t="shared" si="105"/>
        <v>68077753</v>
      </c>
      <c r="AK102" s="2146">
        <v>64767591</v>
      </c>
      <c r="AL102" s="1858">
        <v>290237</v>
      </c>
      <c r="AM102" s="1857">
        <v>286282</v>
      </c>
      <c r="AN102" s="1858">
        <v>2708901</v>
      </c>
      <c r="AO102" s="2147">
        <v>24742</v>
      </c>
      <c r="AP102" s="1943">
        <f t="shared" si="106"/>
        <v>7229926</v>
      </c>
      <c r="AQ102" s="2146">
        <v>6331167</v>
      </c>
      <c r="AR102" s="1858">
        <v>290237</v>
      </c>
      <c r="AS102" s="1857">
        <v>286282</v>
      </c>
      <c r="AT102" s="1858">
        <v>297498</v>
      </c>
      <c r="AU102" s="1857">
        <v>24742</v>
      </c>
      <c r="AV102" s="3483">
        <f t="shared" si="130"/>
        <v>10.620100813256865</v>
      </c>
      <c r="AW102" s="3403">
        <f>SUM(AQ102/AK102)*100</f>
        <v>9.7752084063154356</v>
      </c>
      <c r="AX102" s="3403">
        <f t="shared" ref="AX102:BA102" si="131">SUM(AR102/AL102)*100</f>
        <v>100</v>
      </c>
      <c r="AY102" s="3403">
        <f t="shared" si="131"/>
        <v>100</v>
      </c>
      <c r="AZ102" s="3403">
        <f t="shared" si="131"/>
        <v>10.982239661028586</v>
      </c>
      <c r="BA102" s="3403">
        <f t="shared" si="131"/>
        <v>100</v>
      </c>
    </row>
    <row r="103" spans="1:53" s="23" customFormat="1" ht="13.5" thickBot="1" x14ac:dyDescent="0.25">
      <c r="A103" s="2148" t="s">
        <v>233</v>
      </c>
      <c r="B103" s="2149">
        <v>7</v>
      </c>
      <c r="C103" s="2150"/>
      <c r="D103" s="2151"/>
      <c r="E103" s="2152" t="s">
        <v>145</v>
      </c>
      <c r="F103" s="1865">
        <f t="shared" si="100"/>
        <v>54492800</v>
      </c>
      <c r="G103" s="2084">
        <f>SUM(G104+G105+G106+G107)</f>
        <v>49885395</v>
      </c>
      <c r="H103" s="1947">
        <f>SUM(H104+H105+H106+H107)</f>
        <v>0</v>
      </c>
      <c r="I103" s="1946">
        <f>SUM(I104+I105+I106+I107)</f>
        <v>4607405</v>
      </c>
      <c r="J103" s="1947">
        <f>SUM(J104+J105+J106+J107)</f>
        <v>0</v>
      </c>
      <c r="K103" s="2085">
        <f>SUM(K104+K105+K106+K107)</f>
        <v>0</v>
      </c>
      <c r="L103" s="1865">
        <f t="shared" si="124"/>
        <v>57492800</v>
      </c>
      <c r="M103" s="2084">
        <f>SUM(M104+M105+M106+M107)</f>
        <v>52885395</v>
      </c>
      <c r="N103" s="1947">
        <f>SUM(N104+N105+N106+N107)</f>
        <v>0</v>
      </c>
      <c r="O103" s="1946">
        <f>SUM(O104+O105+O106+O107)</f>
        <v>4607405</v>
      </c>
      <c r="P103" s="1947">
        <f>SUM(P104+P105+P106+P107)</f>
        <v>0</v>
      </c>
      <c r="Q103" s="2085">
        <f>SUM(Q104+Q105+Q106+Q107)</f>
        <v>0</v>
      </c>
      <c r="R103" s="1865">
        <f t="shared" si="102"/>
        <v>58363402</v>
      </c>
      <c r="S103" s="2084">
        <f>SUM(S104+S105+S106+S107)</f>
        <v>52885395</v>
      </c>
      <c r="T103" s="1947">
        <f>SUM(T104+T105+T106+T107)</f>
        <v>0</v>
      </c>
      <c r="U103" s="1946">
        <f>SUM(U104+U105+U106+U107)</f>
        <v>5478007</v>
      </c>
      <c r="V103" s="1947">
        <f>SUM(V104+V105+V106+V107)</f>
        <v>0</v>
      </c>
      <c r="W103" s="2085">
        <f>SUM(W104+W105+W106+W107)</f>
        <v>0</v>
      </c>
      <c r="X103" s="1865">
        <f t="shared" si="103"/>
        <v>58363402</v>
      </c>
      <c r="Y103" s="2084">
        <f>SUM(Y104+Y105+Y106+Y107)</f>
        <v>52885395</v>
      </c>
      <c r="Z103" s="1947">
        <f>SUM(Z104+Z105+Z106+Z107)</f>
        <v>0</v>
      </c>
      <c r="AA103" s="1946">
        <f>SUM(AA104+AA105+AA106+AA107)</f>
        <v>5478007</v>
      </c>
      <c r="AB103" s="1947">
        <f>SUM(AB104+AB105+AB106+AB107)</f>
        <v>0</v>
      </c>
      <c r="AC103" s="2085">
        <f>SUM(AC104+AC105+AC106+AC107)</f>
        <v>0</v>
      </c>
      <c r="AD103" s="1865">
        <f t="shared" si="104"/>
        <v>58363402</v>
      </c>
      <c r="AE103" s="2084">
        <f>SUM(AE104+AE105+AE106+AE107)</f>
        <v>52885395</v>
      </c>
      <c r="AF103" s="1947">
        <f>SUM(AF104+AF105+AF106+AF107)</f>
        <v>0</v>
      </c>
      <c r="AG103" s="1946">
        <f>SUM(AG104+AG105+AG106+AG107)</f>
        <v>5478007</v>
      </c>
      <c r="AH103" s="1947">
        <f>SUM(AH104+AH105+AH106+AH107)</f>
        <v>0</v>
      </c>
      <c r="AI103" s="2085">
        <f>SUM(AI104+AI105+AI106+AI107)</f>
        <v>0</v>
      </c>
      <c r="AJ103" s="1866">
        <f t="shared" si="105"/>
        <v>78563402</v>
      </c>
      <c r="AK103" s="2086">
        <f>SUM(AK104+AK105+AK106+AK107)</f>
        <v>73085395</v>
      </c>
      <c r="AL103" s="1951">
        <f>SUM(AL104+AL105+AL106+AL107)</f>
        <v>0</v>
      </c>
      <c r="AM103" s="1950">
        <f>SUM(AM104+AM105+AM106+AM107)</f>
        <v>5478007</v>
      </c>
      <c r="AN103" s="1951">
        <f>SUM(AN104+AN105+AN106+AN107)</f>
        <v>0</v>
      </c>
      <c r="AO103" s="2087">
        <f>SUM(AO104+AO105+AO106+AO107)</f>
        <v>0</v>
      </c>
      <c r="AP103" s="1866">
        <f t="shared" si="106"/>
        <v>44971459</v>
      </c>
      <c r="AQ103" s="2086">
        <f>SUM(AQ104+AQ105+AQ106+AQ107)</f>
        <v>39493452</v>
      </c>
      <c r="AR103" s="1951">
        <f>SUM(AR104+AR105+AR106+AR107)</f>
        <v>0</v>
      </c>
      <c r="AS103" s="1950">
        <f>SUM(AS104+AS105+AS106+AS107)</f>
        <v>5478007</v>
      </c>
      <c r="AT103" s="1951">
        <f>SUM(AT104+AT105+AT106+AT107)</f>
        <v>0</v>
      </c>
      <c r="AU103" s="2087">
        <f>SUM(AU104+AU105+AU106+AU107)</f>
        <v>0</v>
      </c>
      <c r="AV103" s="3597">
        <f>SUM(AP103/AJ103)*100</f>
        <v>57.242250023745157</v>
      </c>
      <c r="AW103" s="3594">
        <f>SUM(AQ103/AK103)*100</f>
        <v>54.037406516035112</v>
      </c>
      <c r="AX103" s="3594">
        <v>0</v>
      </c>
      <c r="AY103" s="3594">
        <f t="shared" ref="AY103:AY107" si="132">SUM(AS103/AM103)*100</f>
        <v>100</v>
      </c>
      <c r="AZ103" s="3594">
        <v>0</v>
      </c>
      <c r="BA103" s="3385">
        <v>0</v>
      </c>
    </row>
    <row r="104" spans="1:53" s="1828" customFormat="1" x14ac:dyDescent="0.2">
      <c r="A104" s="2137"/>
      <c r="B104" s="2140"/>
      <c r="C104" s="1991" t="s">
        <v>217</v>
      </c>
      <c r="D104" s="1992"/>
      <c r="E104" s="1817" t="s">
        <v>205</v>
      </c>
      <c r="F104" s="1818">
        <f t="shared" si="100"/>
        <v>3627878</v>
      </c>
      <c r="G104" s="2092"/>
      <c r="H104" s="1821">
        <v>0</v>
      </c>
      <c r="I104" s="1820">
        <v>3627878</v>
      </c>
      <c r="J104" s="1821">
        <v>0</v>
      </c>
      <c r="K104" s="2138"/>
      <c r="L104" s="1818">
        <f t="shared" si="124"/>
        <v>3627878</v>
      </c>
      <c r="M104" s="2092"/>
      <c r="N104" s="1821">
        <v>0</v>
      </c>
      <c r="O104" s="1820">
        <v>3627878</v>
      </c>
      <c r="P104" s="1821">
        <v>0</v>
      </c>
      <c r="Q104" s="2138"/>
      <c r="R104" s="1818">
        <f t="shared" si="102"/>
        <v>4498480</v>
      </c>
      <c r="S104" s="2092"/>
      <c r="T104" s="1821">
        <v>0</v>
      </c>
      <c r="U104" s="1820">
        <v>4498480</v>
      </c>
      <c r="V104" s="1821">
        <v>0</v>
      </c>
      <c r="W104" s="2138"/>
      <c r="X104" s="1818">
        <f t="shared" si="103"/>
        <v>4498480</v>
      </c>
      <c r="Y104" s="2092"/>
      <c r="Z104" s="1821">
        <v>0</v>
      </c>
      <c r="AA104" s="1820">
        <v>4498480</v>
      </c>
      <c r="AB104" s="1821">
        <v>0</v>
      </c>
      <c r="AC104" s="2138"/>
      <c r="AD104" s="1818">
        <f t="shared" si="104"/>
        <v>4498480</v>
      </c>
      <c r="AE104" s="2092"/>
      <c r="AF104" s="1821">
        <v>0</v>
      </c>
      <c r="AG104" s="1820">
        <v>4498480</v>
      </c>
      <c r="AH104" s="1821">
        <v>0</v>
      </c>
      <c r="AI104" s="2138"/>
      <c r="AJ104" s="1823">
        <f t="shared" si="105"/>
        <v>34243191</v>
      </c>
      <c r="AK104" s="2093">
        <v>29929800</v>
      </c>
      <c r="AL104" s="1826">
        <v>0</v>
      </c>
      <c r="AM104" s="1825">
        <v>4313391</v>
      </c>
      <c r="AN104" s="1826">
        <v>0</v>
      </c>
      <c r="AO104" s="2139"/>
      <c r="AP104" s="1823">
        <f t="shared" si="106"/>
        <v>34231940</v>
      </c>
      <c r="AQ104" s="2093">
        <v>29918549</v>
      </c>
      <c r="AR104" s="1826">
        <v>0</v>
      </c>
      <c r="AS104" s="1825">
        <v>4313391</v>
      </c>
      <c r="AT104" s="1826">
        <v>0</v>
      </c>
      <c r="AU104" s="1825"/>
      <c r="AV104" s="3483">
        <f t="shared" ref="AV104:AV107" si="133">SUM(AP104/AJ104)*100</f>
        <v>99.967143833061584</v>
      </c>
      <c r="AW104" s="3403">
        <f t="shared" ref="AW104:AW107" si="134">SUM(AQ104/AK104)*100</f>
        <v>99.962408703031755</v>
      </c>
      <c r="AX104" s="3396">
        <v>0</v>
      </c>
      <c r="AY104" s="3396">
        <f t="shared" si="132"/>
        <v>100</v>
      </c>
      <c r="AZ104" s="3396">
        <v>0</v>
      </c>
      <c r="BA104" s="3396">
        <v>0</v>
      </c>
    </row>
    <row r="105" spans="1:53" s="1828" customFormat="1" x14ac:dyDescent="0.2">
      <c r="A105" s="1829"/>
      <c r="B105" s="1845"/>
      <c r="C105" s="1988" t="s">
        <v>218</v>
      </c>
      <c r="D105" s="2017"/>
      <c r="E105" s="1832" t="s">
        <v>206</v>
      </c>
      <c r="F105" s="1833">
        <f t="shared" si="100"/>
        <v>0</v>
      </c>
      <c r="G105" s="2099">
        <v>0</v>
      </c>
      <c r="H105" s="525">
        <v>0</v>
      </c>
      <c r="I105" s="526">
        <v>0</v>
      </c>
      <c r="J105" s="525">
        <v>0</v>
      </c>
      <c r="K105" s="527">
        <v>0</v>
      </c>
      <c r="L105" s="1833">
        <f t="shared" si="124"/>
        <v>0</v>
      </c>
      <c r="M105" s="2099">
        <v>0</v>
      </c>
      <c r="N105" s="525">
        <v>0</v>
      </c>
      <c r="O105" s="526">
        <v>0</v>
      </c>
      <c r="P105" s="525">
        <v>0</v>
      </c>
      <c r="Q105" s="527">
        <v>0</v>
      </c>
      <c r="R105" s="1833">
        <f t="shared" si="102"/>
        <v>0</v>
      </c>
      <c r="S105" s="2099">
        <v>0</v>
      </c>
      <c r="T105" s="525">
        <v>0</v>
      </c>
      <c r="U105" s="526">
        <v>0</v>
      </c>
      <c r="V105" s="525">
        <v>0</v>
      </c>
      <c r="W105" s="527">
        <v>0</v>
      </c>
      <c r="X105" s="1833">
        <f t="shared" si="103"/>
        <v>0</v>
      </c>
      <c r="Y105" s="2099">
        <v>0</v>
      </c>
      <c r="Z105" s="525">
        <v>0</v>
      </c>
      <c r="AA105" s="526">
        <v>0</v>
      </c>
      <c r="AB105" s="525">
        <v>0</v>
      </c>
      <c r="AC105" s="527">
        <v>0</v>
      </c>
      <c r="AD105" s="1833">
        <f t="shared" si="104"/>
        <v>0</v>
      </c>
      <c r="AE105" s="2099">
        <v>0</v>
      </c>
      <c r="AF105" s="525">
        <v>0</v>
      </c>
      <c r="AG105" s="526">
        <v>0</v>
      </c>
      <c r="AH105" s="525">
        <v>0</v>
      </c>
      <c r="AI105" s="527">
        <v>0</v>
      </c>
      <c r="AJ105" s="1836">
        <f t="shared" si="105"/>
        <v>0</v>
      </c>
      <c r="AK105" s="2101">
        <v>0</v>
      </c>
      <c r="AL105" s="1838">
        <v>0</v>
      </c>
      <c r="AM105" s="1839">
        <v>0</v>
      </c>
      <c r="AN105" s="1838">
        <v>0</v>
      </c>
      <c r="AO105" s="2103">
        <v>0</v>
      </c>
      <c r="AP105" s="1836">
        <f t="shared" si="106"/>
        <v>0</v>
      </c>
      <c r="AQ105" s="2101">
        <v>0</v>
      </c>
      <c r="AR105" s="1838">
        <v>0</v>
      </c>
      <c r="AS105" s="1839">
        <v>0</v>
      </c>
      <c r="AT105" s="1838">
        <v>0</v>
      </c>
      <c r="AU105" s="1839">
        <v>0</v>
      </c>
      <c r="AV105" s="3483">
        <v>0</v>
      </c>
      <c r="AW105" s="3403"/>
      <c r="AX105" s="3396"/>
      <c r="AY105" s="3396"/>
      <c r="AZ105" s="3396"/>
      <c r="BA105" s="3396"/>
    </row>
    <row r="106" spans="1:53" s="1828" customFormat="1" x14ac:dyDescent="0.2">
      <c r="A106" s="1829"/>
      <c r="B106" s="1845"/>
      <c r="C106" s="1988" t="s">
        <v>219</v>
      </c>
      <c r="D106" s="2017"/>
      <c r="E106" s="1832" t="s">
        <v>207</v>
      </c>
      <c r="F106" s="1833">
        <f t="shared" si="100"/>
        <v>39705027</v>
      </c>
      <c r="G106" s="2099">
        <v>39705027</v>
      </c>
      <c r="H106" s="525">
        <v>0</v>
      </c>
      <c r="I106" s="526">
        <v>0</v>
      </c>
      <c r="J106" s="525">
        <v>0</v>
      </c>
      <c r="K106" s="527">
        <v>0</v>
      </c>
      <c r="L106" s="1833">
        <f t="shared" si="124"/>
        <v>42067027</v>
      </c>
      <c r="M106" s="2099">
        <v>42067027</v>
      </c>
      <c r="N106" s="525">
        <v>0</v>
      </c>
      <c r="O106" s="526">
        <v>0</v>
      </c>
      <c r="P106" s="525">
        <v>0</v>
      </c>
      <c r="Q106" s="527">
        <v>0</v>
      </c>
      <c r="R106" s="1833">
        <f t="shared" si="102"/>
        <v>42067027</v>
      </c>
      <c r="S106" s="2099">
        <v>42067027</v>
      </c>
      <c r="T106" s="525">
        <v>0</v>
      </c>
      <c r="U106" s="526">
        <v>0</v>
      </c>
      <c r="V106" s="525">
        <v>0</v>
      </c>
      <c r="W106" s="527">
        <v>0</v>
      </c>
      <c r="X106" s="1833">
        <f t="shared" si="103"/>
        <v>42067027</v>
      </c>
      <c r="Y106" s="2099">
        <v>42067027</v>
      </c>
      <c r="Z106" s="525">
        <v>0</v>
      </c>
      <c r="AA106" s="526">
        <v>0</v>
      </c>
      <c r="AB106" s="525">
        <v>0</v>
      </c>
      <c r="AC106" s="527">
        <v>0</v>
      </c>
      <c r="AD106" s="1833">
        <f t="shared" si="104"/>
        <v>42067027</v>
      </c>
      <c r="AE106" s="2099">
        <v>42067027</v>
      </c>
      <c r="AF106" s="525">
        <v>0</v>
      </c>
      <c r="AG106" s="526">
        <v>0</v>
      </c>
      <c r="AH106" s="525">
        <v>0</v>
      </c>
      <c r="AI106" s="527">
        <v>0</v>
      </c>
      <c r="AJ106" s="1836">
        <f t="shared" si="105"/>
        <v>32337427</v>
      </c>
      <c r="AK106" s="2101">
        <v>32337427</v>
      </c>
      <c r="AL106" s="1838">
        <v>0</v>
      </c>
      <c r="AM106" s="1839">
        <v>0</v>
      </c>
      <c r="AN106" s="1838">
        <v>0</v>
      </c>
      <c r="AO106" s="2103">
        <v>0</v>
      </c>
      <c r="AP106" s="1836">
        <f t="shared" si="106"/>
        <v>1348735</v>
      </c>
      <c r="AQ106" s="2101">
        <v>1348735</v>
      </c>
      <c r="AR106" s="1838">
        <v>0</v>
      </c>
      <c r="AS106" s="1839">
        <v>0</v>
      </c>
      <c r="AT106" s="1838">
        <v>0</v>
      </c>
      <c r="AU106" s="1839">
        <v>0</v>
      </c>
      <c r="AV106" s="3483">
        <f t="shared" si="133"/>
        <v>4.1708173009559477</v>
      </c>
      <c r="AW106" s="3403">
        <f t="shared" si="134"/>
        <v>4.1708173009559477</v>
      </c>
      <c r="AX106" s="3396"/>
      <c r="AY106" s="3396"/>
      <c r="AZ106" s="3396"/>
      <c r="BA106" s="3396"/>
    </row>
    <row r="107" spans="1:53" s="1828" customFormat="1" ht="26.25" thickBot="1" x14ac:dyDescent="0.25">
      <c r="A107" s="2153"/>
      <c r="B107" s="1848"/>
      <c r="C107" s="2020" t="s">
        <v>220</v>
      </c>
      <c r="D107" s="2154"/>
      <c r="E107" s="1878" t="s">
        <v>208</v>
      </c>
      <c r="F107" s="2155">
        <f t="shared" si="100"/>
        <v>11159895</v>
      </c>
      <c r="G107" s="2144">
        <v>10180368</v>
      </c>
      <c r="H107" s="1854">
        <v>0</v>
      </c>
      <c r="I107" s="1853">
        <v>979527</v>
      </c>
      <c r="J107" s="1854">
        <v>0</v>
      </c>
      <c r="K107" s="2145"/>
      <c r="L107" s="2155">
        <f t="shared" si="124"/>
        <v>11797895</v>
      </c>
      <c r="M107" s="2144">
        <v>10818368</v>
      </c>
      <c r="N107" s="1854">
        <v>0</v>
      </c>
      <c r="O107" s="1853">
        <v>979527</v>
      </c>
      <c r="P107" s="1854">
        <v>0</v>
      </c>
      <c r="Q107" s="2145"/>
      <c r="R107" s="2155">
        <f t="shared" si="102"/>
        <v>11797895</v>
      </c>
      <c r="S107" s="2144">
        <v>10818368</v>
      </c>
      <c r="T107" s="1854">
        <v>0</v>
      </c>
      <c r="U107" s="1853">
        <v>979527</v>
      </c>
      <c r="V107" s="1854">
        <v>0</v>
      </c>
      <c r="W107" s="2145"/>
      <c r="X107" s="2155">
        <f t="shared" si="103"/>
        <v>11797895</v>
      </c>
      <c r="Y107" s="2144">
        <v>10818368</v>
      </c>
      <c r="Z107" s="1854">
        <v>0</v>
      </c>
      <c r="AA107" s="1853">
        <v>979527</v>
      </c>
      <c r="AB107" s="1854">
        <v>0</v>
      </c>
      <c r="AC107" s="2145"/>
      <c r="AD107" s="2155">
        <f t="shared" si="104"/>
        <v>11797895</v>
      </c>
      <c r="AE107" s="2144">
        <v>10818368</v>
      </c>
      <c r="AF107" s="1854">
        <v>0</v>
      </c>
      <c r="AG107" s="1853">
        <v>979527</v>
      </c>
      <c r="AH107" s="1854">
        <v>0</v>
      </c>
      <c r="AI107" s="2145"/>
      <c r="AJ107" s="2156">
        <f t="shared" si="105"/>
        <v>11982784</v>
      </c>
      <c r="AK107" s="2146">
        <v>10818168</v>
      </c>
      <c r="AL107" s="1858">
        <v>0</v>
      </c>
      <c r="AM107" s="1857">
        <v>1164616</v>
      </c>
      <c r="AN107" s="1858">
        <v>0</v>
      </c>
      <c r="AO107" s="2147"/>
      <c r="AP107" s="2156">
        <f t="shared" si="106"/>
        <v>9390784</v>
      </c>
      <c r="AQ107" s="2146">
        <v>8226168</v>
      </c>
      <c r="AR107" s="1858">
        <v>0</v>
      </c>
      <c r="AS107" s="1857">
        <v>1164616</v>
      </c>
      <c r="AT107" s="1858">
        <v>0</v>
      </c>
      <c r="AU107" s="1857"/>
      <c r="AV107" s="3483">
        <f t="shared" si="133"/>
        <v>78.3689666775267</v>
      </c>
      <c r="AW107" s="3403">
        <f t="shared" si="134"/>
        <v>76.040305530474299</v>
      </c>
      <c r="AX107" s="3396">
        <v>0</v>
      </c>
      <c r="AY107" s="3396">
        <f t="shared" si="132"/>
        <v>100</v>
      </c>
      <c r="AZ107" s="3396">
        <v>0</v>
      </c>
      <c r="BA107" s="3396">
        <v>0</v>
      </c>
    </row>
    <row r="108" spans="1:53" s="1884" customFormat="1" ht="13.5" thickBot="1" x14ac:dyDescent="0.25">
      <c r="A108" s="1800" t="s">
        <v>233</v>
      </c>
      <c r="B108" s="2149">
        <v>8</v>
      </c>
      <c r="C108" s="2150"/>
      <c r="D108" s="2151"/>
      <c r="E108" s="2152" t="s">
        <v>180</v>
      </c>
      <c r="F108" s="1865">
        <f t="shared" si="100"/>
        <v>10012500</v>
      </c>
      <c r="G108" s="2084">
        <f>SUM(G109+G110+G111+G112+G113+G114)</f>
        <v>10012500</v>
      </c>
      <c r="H108" s="1947">
        <f>SUM(H109+H110+H111+H112+H113+H114)</f>
        <v>0</v>
      </c>
      <c r="I108" s="1946">
        <f>SUM(I109+I110+I111+I112+I113+I114)</f>
        <v>0</v>
      </c>
      <c r="J108" s="1947">
        <f>SUM(J109+J110+J111+J112+J113+J114)</f>
        <v>0</v>
      </c>
      <c r="K108" s="2085">
        <f>SUM(K109+K110+K111+K112+K113+K114)</f>
        <v>0</v>
      </c>
      <c r="L108" s="1865">
        <f t="shared" si="124"/>
        <v>10118900</v>
      </c>
      <c r="M108" s="2084">
        <f>SUM(M109+M110+M111+M112+M113+M114)</f>
        <v>10118900</v>
      </c>
      <c r="N108" s="1947">
        <f>SUM(N109+N110+N111+N112+N113+N114)</f>
        <v>0</v>
      </c>
      <c r="O108" s="1946">
        <f>SUM(O109+O110+O111+O112+O113+O114)</f>
        <v>0</v>
      </c>
      <c r="P108" s="1947">
        <f>SUM(P109+P110+P111+P112+P113+P114)</f>
        <v>0</v>
      </c>
      <c r="Q108" s="2085">
        <f>SUM(Q109+Q110+Q111+Q112+Q113+Q114)</f>
        <v>0</v>
      </c>
      <c r="R108" s="1865">
        <f t="shared" si="102"/>
        <v>10118900</v>
      </c>
      <c r="S108" s="2084">
        <f>SUM(S109+S110+S111+S112+S113+S114)</f>
        <v>10118900</v>
      </c>
      <c r="T108" s="1947">
        <f>SUM(T109+T110+T111+T112+T113+T114)</f>
        <v>0</v>
      </c>
      <c r="U108" s="1946">
        <f>SUM(U109+U110+U111+U112+U113+U114)</f>
        <v>0</v>
      </c>
      <c r="V108" s="1947">
        <f>SUM(V109+V110+V111+V112+V113+V114)</f>
        <v>0</v>
      </c>
      <c r="W108" s="2085">
        <f>SUM(W109+W110+W111+W112+W113+W114)</f>
        <v>0</v>
      </c>
      <c r="X108" s="1865">
        <f t="shared" si="103"/>
        <v>10118900</v>
      </c>
      <c r="Y108" s="2084">
        <f>SUM(Y109+Y110+Y111+Y112+Y113+Y114)</f>
        <v>10118900</v>
      </c>
      <c r="Z108" s="1947">
        <f>SUM(Z109+Z110+Z111+Z112+Z113+Z114)</f>
        <v>0</v>
      </c>
      <c r="AA108" s="1946">
        <f>SUM(AA109+AA110+AA111+AA112+AA113+AA114)</f>
        <v>0</v>
      </c>
      <c r="AB108" s="1947">
        <f>SUM(AB109+AB110+AB111+AB112+AB113+AB114)</f>
        <v>0</v>
      </c>
      <c r="AC108" s="2085">
        <f>SUM(AC109+AC110+AC111+AC112+AC113+AC114)</f>
        <v>0</v>
      </c>
      <c r="AD108" s="1865">
        <f t="shared" si="104"/>
        <v>10118900</v>
      </c>
      <c r="AE108" s="2084">
        <f>SUM(AE109+AE110+AE111+AE112+AE113+AE114)</f>
        <v>10118900</v>
      </c>
      <c r="AF108" s="1947">
        <f>SUM(AF109+AF110+AF111+AF112+AF113+AF114)</f>
        <v>0</v>
      </c>
      <c r="AG108" s="1946">
        <f>SUM(AG109+AG110+AG111+AG112+AG113+AG114)</f>
        <v>0</v>
      </c>
      <c r="AH108" s="1947">
        <f>SUM(AH109+AH110+AH111+AH112+AH113+AH114)</f>
        <v>0</v>
      </c>
      <c r="AI108" s="2085">
        <f>SUM(AI109+AI110+AI111+AI112+AI113+AI114)</f>
        <v>0</v>
      </c>
      <c r="AJ108" s="1866">
        <f t="shared" si="105"/>
        <v>12030579</v>
      </c>
      <c r="AK108" s="2086">
        <f>SUM(AK109+AK110+AK111+AK112+AK113+AK114)</f>
        <v>12030579</v>
      </c>
      <c r="AL108" s="1951">
        <f>SUM(AL109+AL110+AL111+AL112+AL113+AL114)</f>
        <v>0</v>
      </c>
      <c r="AM108" s="1950">
        <f>SUM(AM109+AM110+AM111+AM112+AM113+AM114)</f>
        <v>0</v>
      </c>
      <c r="AN108" s="1951">
        <f>SUM(AN109+AN110+AN111+AN112+AN113+AN114)</f>
        <v>0</v>
      </c>
      <c r="AO108" s="2087">
        <f>SUM(AO109+AO110+AO111+AO112+AO113+AO114)</f>
        <v>0</v>
      </c>
      <c r="AP108" s="1866">
        <f t="shared" si="106"/>
        <v>12030579</v>
      </c>
      <c r="AQ108" s="2086">
        <f>SUM(AQ109+AQ110+AQ111+AQ112+AQ113+AQ114)</f>
        <v>12030579</v>
      </c>
      <c r="AR108" s="1951">
        <f>SUM(AR109+AR110+AR111+AR112+AR113+AR114)</f>
        <v>0</v>
      </c>
      <c r="AS108" s="1950">
        <f>SUM(AS109+AS110+AS111+AS112+AS113+AS114)</f>
        <v>0</v>
      </c>
      <c r="AT108" s="1951">
        <f>SUM(AT109+AT110+AT111+AT112+AT113+AT114)</f>
        <v>0</v>
      </c>
      <c r="AU108" s="2087">
        <f>SUM(AU109+AU110+AU111+AU112+AU113+AU114)</f>
        <v>0</v>
      </c>
      <c r="AV108" s="3597">
        <f>SUM(AP108/AJ108)*100</f>
        <v>100</v>
      </c>
      <c r="AW108" s="3594">
        <f>SUM(AQ108/AK108)*100</f>
        <v>100</v>
      </c>
      <c r="AX108" s="3594">
        <v>0</v>
      </c>
      <c r="AY108" s="3594">
        <v>0</v>
      </c>
      <c r="AZ108" s="3594">
        <v>0</v>
      </c>
      <c r="BA108" s="3385">
        <v>0</v>
      </c>
    </row>
    <row r="109" spans="1:53" s="1828" customFormat="1" ht="38.25" x14ac:dyDescent="0.2">
      <c r="A109" s="2137"/>
      <c r="B109" s="1868"/>
      <c r="C109" s="1981" t="s">
        <v>217</v>
      </c>
      <c r="D109" s="2157"/>
      <c r="E109" s="2158" t="s">
        <v>106</v>
      </c>
      <c r="F109" s="1833">
        <f t="shared" si="100"/>
        <v>0</v>
      </c>
      <c r="G109" s="2092">
        <v>0</v>
      </c>
      <c r="H109" s="1821">
        <v>0</v>
      </c>
      <c r="I109" s="1820">
        <v>0</v>
      </c>
      <c r="J109" s="1821">
        <v>0</v>
      </c>
      <c r="K109" s="2138">
        <v>0</v>
      </c>
      <c r="L109" s="1833">
        <f t="shared" si="124"/>
        <v>0</v>
      </c>
      <c r="M109" s="2092">
        <v>0</v>
      </c>
      <c r="N109" s="1821">
        <v>0</v>
      </c>
      <c r="O109" s="1820">
        <v>0</v>
      </c>
      <c r="P109" s="1821">
        <v>0</v>
      </c>
      <c r="Q109" s="2138">
        <v>0</v>
      </c>
      <c r="R109" s="1833">
        <f t="shared" si="102"/>
        <v>0</v>
      </c>
      <c r="S109" s="2092">
        <v>0</v>
      </c>
      <c r="T109" s="1821">
        <v>0</v>
      </c>
      <c r="U109" s="1820">
        <v>0</v>
      </c>
      <c r="V109" s="1821">
        <v>0</v>
      </c>
      <c r="W109" s="2138">
        <v>0</v>
      </c>
      <c r="X109" s="1833">
        <f t="shared" si="103"/>
        <v>0</v>
      </c>
      <c r="Y109" s="2092">
        <v>0</v>
      </c>
      <c r="Z109" s="1821">
        <v>0</v>
      </c>
      <c r="AA109" s="1820">
        <v>0</v>
      </c>
      <c r="AB109" s="1821">
        <v>0</v>
      </c>
      <c r="AC109" s="2138">
        <v>0</v>
      </c>
      <c r="AD109" s="1833">
        <f t="shared" si="104"/>
        <v>0</v>
      </c>
      <c r="AE109" s="2092">
        <v>0</v>
      </c>
      <c r="AF109" s="1821">
        <v>0</v>
      </c>
      <c r="AG109" s="1820">
        <v>0</v>
      </c>
      <c r="AH109" s="1821">
        <v>0</v>
      </c>
      <c r="AI109" s="2138">
        <v>0</v>
      </c>
      <c r="AJ109" s="1836">
        <f t="shared" si="105"/>
        <v>0</v>
      </c>
      <c r="AK109" s="2093">
        <v>0</v>
      </c>
      <c r="AL109" s="1826">
        <v>0</v>
      </c>
      <c r="AM109" s="1825">
        <v>0</v>
      </c>
      <c r="AN109" s="1826">
        <v>0</v>
      </c>
      <c r="AO109" s="2139">
        <v>0</v>
      </c>
      <c r="AP109" s="1836">
        <f t="shared" si="106"/>
        <v>0</v>
      </c>
      <c r="AQ109" s="2093">
        <v>0</v>
      </c>
      <c r="AR109" s="1826">
        <v>0</v>
      </c>
      <c r="AS109" s="1825">
        <v>0</v>
      </c>
      <c r="AT109" s="1826">
        <v>0</v>
      </c>
      <c r="AU109" s="1825">
        <v>0</v>
      </c>
      <c r="AV109" s="3361"/>
      <c r="AW109" s="3402"/>
      <c r="AX109" s="3394"/>
      <c r="AY109" s="3393"/>
      <c r="AZ109" s="3394"/>
      <c r="BA109" s="3395"/>
    </row>
    <row r="110" spans="1:53" s="1828" customFormat="1" ht="38.25" x14ac:dyDescent="0.2">
      <c r="A110" s="1814"/>
      <c r="B110" s="2140"/>
      <c r="C110" s="1991" t="s">
        <v>218</v>
      </c>
      <c r="D110" s="1992"/>
      <c r="E110" s="1817" t="s">
        <v>107</v>
      </c>
      <c r="F110" s="1833">
        <f t="shared" si="100"/>
        <v>0</v>
      </c>
      <c r="G110" s="2099">
        <v>0</v>
      </c>
      <c r="H110" s="525">
        <v>0</v>
      </c>
      <c r="I110" s="526">
        <v>0</v>
      </c>
      <c r="J110" s="525">
        <v>0</v>
      </c>
      <c r="K110" s="527">
        <v>0</v>
      </c>
      <c r="L110" s="1833">
        <f t="shared" si="124"/>
        <v>0</v>
      </c>
      <c r="M110" s="2099">
        <v>0</v>
      </c>
      <c r="N110" s="525">
        <v>0</v>
      </c>
      <c r="O110" s="526">
        <v>0</v>
      </c>
      <c r="P110" s="525">
        <v>0</v>
      </c>
      <c r="Q110" s="527">
        <v>0</v>
      </c>
      <c r="R110" s="1833">
        <f t="shared" si="102"/>
        <v>0</v>
      </c>
      <c r="S110" s="2099">
        <v>0</v>
      </c>
      <c r="T110" s="525">
        <v>0</v>
      </c>
      <c r="U110" s="526">
        <v>0</v>
      </c>
      <c r="V110" s="525">
        <v>0</v>
      </c>
      <c r="W110" s="527">
        <v>0</v>
      </c>
      <c r="X110" s="1833">
        <f t="shared" si="103"/>
        <v>0</v>
      </c>
      <c r="Y110" s="2099">
        <v>0</v>
      </c>
      <c r="Z110" s="525">
        <v>0</v>
      </c>
      <c r="AA110" s="526">
        <v>0</v>
      </c>
      <c r="AB110" s="525">
        <v>0</v>
      </c>
      <c r="AC110" s="527">
        <v>0</v>
      </c>
      <c r="AD110" s="1833">
        <f t="shared" si="104"/>
        <v>0</v>
      </c>
      <c r="AE110" s="2099">
        <v>0</v>
      </c>
      <c r="AF110" s="525">
        <v>0</v>
      </c>
      <c r="AG110" s="526">
        <v>0</v>
      </c>
      <c r="AH110" s="525">
        <v>0</v>
      </c>
      <c r="AI110" s="527">
        <v>0</v>
      </c>
      <c r="AJ110" s="1836">
        <f t="shared" si="105"/>
        <v>0</v>
      </c>
      <c r="AK110" s="2101">
        <v>0</v>
      </c>
      <c r="AL110" s="1838">
        <v>0</v>
      </c>
      <c r="AM110" s="1839">
        <v>0</v>
      </c>
      <c r="AN110" s="1838">
        <v>0</v>
      </c>
      <c r="AO110" s="2103">
        <v>0</v>
      </c>
      <c r="AP110" s="1836">
        <f t="shared" si="106"/>
        <v>0</v>
      </c>
      <c r="AQ110" s="2101">
        <v>0</v>
      </c>
      <c r="AR110" s="1838">
        <v>0</v>
      </c>
      <c r="AS110" s="1839">
        <v>0</v>
      </c>
      <c r="AT110" s="1838">
        <v>0</v>
      </c>
      <c r="AU110" s="1839">
        <v>0</v>
      </c>
      <c r="AV110" s="3404"/>
      <c r="AW110" s="3403"/>
      <c r="AX110" s="3397"/>
      <c r="AY110" s="3396"/>
      <c r="AZ110" s="3397"/>
      <c r="BA110" s="3398"/>
    </row>
    <row r="111" spans="1:53" s="1828" customFormat="1" ht="38.25" x14ac:dyDescent="0.2">
      <c r="A111" s="1829"/>
      <c r="B111" s="1845"/>
      <c r="C111" s="1988" t="s">
        <v>219</v>
      </c>
      <c r="D111" s="2017"/>
      <c r="E111" s="1832" t="s">
        <v>637</v>
      </c>
      <c r="F111" s="1833">
        <f t="shared" si="100"/>
        <v>0</v>
      </c>
      <c r="G111" s="2099">
        <v>0</v>
      </c>
      <c r="H111" s="525">
        <v>0</v>
      </c>
      <c r="I111" s="526">
        <v>0</v>
      </c>
      <c r="J111" s="525">
        <v>0</v>
      </c>
      <c r="K111" s="527">
        <v>0</v>
      </c>
      <c r="L111" s="1833">
        <f t="shared" si="124"/>
        <v>0</v>
      </c>
      <c r="M111" s="2099">
        <v>0</v>
      </c>
      <c r="N111" s="525">
        <v>0</v>
      </c>
      <c r="O111" s="526">
        <v>0</v>
      </c>
      <c r="P111" s="525">
        <v>0</v>
      </c>
      <c r="Q111" s="527">
        <v>0</v>
      </c>
      <c r="R111" s="1833">
        <f t="shared" si="102"/>
        <v>0</v>
      </c>
      <c r="S111" s="2099">
        <v>0</v>
      </c>
      <c r="T111" s="525">
        <v>0</v>
      </c>
      <c r="U111" s="526">
        <v>0</v>
      </c>
      <c r="V111" s="525">
        <v>0</v>
      </c>
      <c r="W111" s="527">
        <v>0</v>
      </c>
      <c r="X111" s="1833">
        <f t="shared" si="103"/>
        <v>0</v>
      </c>
      <c r="Y111" s="2099">
        <v>0</v>
      </c>
      <c r="Z111" s="525">
        <v>0</v>
      </c>
      <c r="AA111" s="526">
        <v>0</v>
      </c>
      <c r="AB111" s="525">
        <v>0</v>
      </c>
      <c r="AC111" s="527">
        <v>0</v>
      </c>
      <c r="AD111" s="1833">
        <f t="shared" si="104"/>
        <v>0</v>
      </c>
      <c r="AE111" s="2099">
        <v>0</v>
      </c>
      <c r="AF111" s="525">
        <v>0</v>
      </c>
      <c r="AG111" s="526">
        <v>0</v>
      </c>
      <c r="AH111" s="525">
        <v>0</v>
      </c>
      <c r="AI111" s="527">
        <v>0</v>
      </c>
      <c r="AJ111" s="1836">
        <f t="shared" si="105"/>
        <v>0</v>
      </c>
      <c r="AK111" s="2101">
        <v>0</v>
      </c>
      <c r="AL111" s="1838">
        <v>0</v>
      </c>
      <c r="AM111" s="1839">
        <v>0</v>
      </c>
      <c r="AN111" s="1838">
        <v>0</v>
      </c>
      <c r="AO111" s="2103">
        <v>0</v>
      </c>
      <c r="AP111" s="1836">
        <f t="shared" si="106"/>
        <v>0</v>
      </c>
      <c r="AQ111" s="2101">
        <v>0</v>
      </c>
      <c r="AR111" s="1838">
        <v>0</v>
      </c>
      <c r="AS111" s="1839">
        <v>0</v>
      </c>
      <c r="AT111" s="1838">
        <v>0</v>
      </c>
      <c r="AU111" s="1839">
        <v>0</v>
      </c>
      <c r="AV111" s="3404"/>
      <c r="AW111" s="3403"/>
      <c r="AX111" s="3397"/>
      <c r="AY111" s="3396"/>
      <c r="AZ111" s="3397"/>
      <c r="BA111" s="3398"/>
    </row>
    <row r="112" spans="1:53" s="1828" customFormat="1" ht="12.75" customHeight="1" x14ac:dyDescent="0.2">
      <c r="A112" s="1829"/>
      <c r="B112" s="1845"/>
      <c r="C112" s="1988" t="s">
        <v>220</v>
      </c>
      <c r="D112" s="2017"/>
      <c r="E112" s="1832" t="s">
        <v>209</v>
      </c>
      <c r="F112" s="1833">
        <f t="shared" si="100"/>
        <v>0</v>
      </c>
      <c r="G112" s="2099">
        <v>0</v>
      </c>
      <c r="H112" s="525">
        <v>0</v>
      </c>
      <c r="I112" s="526">
        <v>0</v>
      </c>
      <c r="J112" s="525">
        <v>0</v>
      </c>
      <c r="K112" s="527">
        <v>0</v>
      </c>
      <c r="L112" s="1833">
        <f t="shared" si="124"/>
        <v>0</v>
      </c>
      <c r="M112" s="2099">
        <v>0</v>
      </c>
      <c r="N112" s="525">
        <v>0</v>
      </c>
      <c r="O112" s="526">
        <v>0</v>
      </c>
      <c r="P112" s="525">
        <v>0</v>
      </c>
      <c r="Q112" s="527">
        <v>0</v>
      </c>
      <c r="R112" s="1833">
        <f t="shared" si="102"/>
        <v>0</v>
      </c>
      <c r="S112" s="2099">
        <v>0</v>
      </c>
      <c r="T112" s="525">
        <v>0</v>
      </c>
      <c r="U112" s="526">
        <v>0</v>
      </c>
      <c r="V112" s="525">
        <v>0</v>
      </c>
      <c r="W112" s="527">
        <v>0</v>
      </c>
      <c r="X112" s="1833">
        <f t="shared" si="103"/>
        <v>0</v>
      </c>
      <c r="Y112" s="2099">
        <v>0</v>
      </c>
      <c r="Z112" s="525">
        <v>0</v>
      </c>
      <c r="AA112" s="526">
        <v>0</v>
      </c>
      <c r="AB112" s="525">
        <v>0</v>
      </c>
      <c r="AC112" s="527">
        <v>0</v>
      </c>
      <c r="AD112" s="1833">
        <f t="shared" si="104"/>
        <v>0</v>
      </c>
      <c r="AE112" s="2099">
        <v>0</v>
      </c>
      <c r="AF112" s="525">
        <v>0</v>
      </c>
      <c r="AG112" s="526">
        <v>0</v>
      </c>
      <c r="AH112" s="525">
        <v>0</v>
      </c>
      <c r="AI112" s="527">
        <v>0</v>
      </c>
      <c r="AJ112" s="1836">
        <f t="shared" si="105"/>
        <v>324084</v>
      </c>
      <c r="AK112" s="2101">
        <v>324084</v>
      </c>
      <c r="AL112" s="1838">
        <v>0</v>
      </c>
      <c r="AM112" s="1839">
        <v>0</v>
      </c>
      <c r="AN112" s="1838">
        <v>0</v>
      </c>
      <c r="AO112" s="2103">
        <v>0</v>
      </c>
      <c r="AP112" s="1836">
        <f t="shared" si="106"/>
        <v>324084</v>
      </c>
      <c r="AQ112" s="2101">
        <v>324084</v>
      </c>
      <c r="AR112" s="1838">
        <v>0</v>
      </c>
      <c r="AS112" s="1839">
        <v>0</v>
      </c>
      <c r="AT112" s="1838">
        <v>0</v>
      </c>
      <c r="AU112" s="1839">
        <v>0</v>
      </c>
      <c r="AV112" s="3483">
        <f t="shared" ref="AV112:AV114" si="135">SUM(AP112/AJ112)*100</f>
        <v>100</v>
      </c>
      <c r="AW112" s="3403">
        <f t="shared" ref="AW112:AW114" si="136">SUM(AQ112/AK112)*100</f>
        <v>100</v>
      </c>
      <c r="AX112" s="3397"/>
      <c r="AY112" s="3396"/>
      <c r="AZ112" s="3397"/>
      <c r="BA112" s="3398"/>
    </row>
    <row r="113" spans="1:53" s="1828" customFormat="1" x14ac:dyDescent="0.2">
      <c r="A113" s="1829"/>
      <c r="B113" s="1845"/>
      <c r="C113" s="1988" t="s">
        <v>224</v>
      </c>
      <c r="D113" s="2017"/>
      <c r="E113" s="1832" t="s">
        <v>210</v>
      </c>
      <c r="F113" s="1833">
        <f t="shared" si="100"/>
        <v>0</v>
      </c>
      <c r="G113" s="2099">
        <v>0</v>
      </c>
      <c r="H113" s="525">
        <v>0</v>
      </c>
      <c r="I113" s="526">
        <v>0</v>
      </c>
      <c r="J113" s="525">
        <v>0</v>
      </c>
      <c r="K113" s="527">
        <v>0</v>
      </c>
      <c r="L113" s="1833">
        <f t="shared" si="124"/>
        <v>0</v>
      </c>
      <c r="M113" s="2099">
        <v>0</v>
      </c>
      <c r="N113" s="525">
        <v>0</v>
      </c>
      <c r="O113" s="526">
        <v>0</v>
      </c>
      <c r="P113" s="525">
        <v>0</v>
      </c>
      <c r="Q113" s="527">
        <v>0</v>
      </c>
      <c r="R113" s="1833">
        <f t="shared" si="102"/>
        <v>0</v>
      </c>
      <c r="S113" s="2099">
        <v>0</v>
      </c>
      <c r="T113" s="525">
        <v>0</v>
      </c>
      <c r="U113" s="526">
        <v>0</v>
      </c>
      <c r="V113" s="525">
        <v>0</v>
      </c>
      <c r="W113" s="527">
        <v>0</v>
      </c>
      <c r="X113" s="1833">
        <f t="shared" si="103"/>
        <v>0</v>
      </c>
      <c r="Y113" s="2099">
        <v>0</v>
      </c>
      <c r="Z113" s="525">
        <v>0</v>
      </c>
      <c r="AA113" s="526">
        <v>0</v>
      </c>
      <c r="AB113" s="525">
        <v>0</v>
      </c>
      <c r="AC113" s="527">
        <v>0</v>
      </c>
      <c r="AD113" s="1833">
        <f t="shared" si="104"/>
        <v>0</v>
      </c>
      <c r="AE113" s="2099">
        <v>0</v>
      </c>
      <c r="AF113" s="525">
        <v>0</v>
      </c>
      <c r="AG113" s="526">
        <v>0</v>
      </c>
      <c r="AH113" s="525">
        <v>0</v>
      </c>
      <c r="AI113" s="527">
        <v>0</v>
      </c>
      <c r="AJ113" s="1836">
        <f t="shared" si="105"/>
        <v>0</v>
      </c>
      <c r="AK113" s="2101">
        <v>0</v>
      </c>
      <c r="AL113" s="1838">
        <v>0</v>
      </c>
      <c r="AM113" s="1839">
        <v>0</v>
      </c>
      <c r="AN113" s="1838">
        <v>0</v>
      </c>
      <c r="AO113" s="2103">
        <v>0</v>
      </c>
      <c r="AP113" s="1836">
        <f t="shared" si="106"/>
        <v>0</v>
      </c>
      <c r="AQ113" s="2101">
        <v>0</v>
      </c>
      <c r="AR113" s="1838">
        <v>0</v>
      </c>
      <c r="AS113" s="1839">
        <v>0</v>
      </c>
      <c r="AT113" s="1838">
        <v>0</v>
      </c>
      <c r="AU113" s="1839">
        <v>0</v>
      </c>
      <c r="AV113" s="3483">
        <v>0</v>
      </c>
      <c r="AW113" s="3403">
        <v>0</v>
      </c>
      <c r="AX113" s="3397"/>
      <c r="AY113" s="3396"/>
      <c r="AZ113" s="3397"/>
      <c r="BA113" s="3398"/>
    </row>
    <row r="114" spans="1:53" s="1828" customFormat="1" ht="13.5" customHeight="1" thickBot="1" x14ac:dyDescent="0.25">
      <c r="A114" s="2153"/>
      <c r="B114" s="2159"/>
      <c r="C114" s="1993" t="s">
        <v>225</v>
      </c>
      <c r="D114" s="2019"/>
      <c r="E114" s="1851" t="s">
        <v>636</v>
      </c>
      <c r="F114" s="2155">
        <f t="shared" si="100"/>
        <v>10012500</v>
      </c>
      <c r="G114" s="2144">
        <v>10012500</v>
      </c>
      <c r="H114" s="1854">
        <v>0</v>
      </c>
      <c r="I114" s="1853">
        <v>0</v>
      </c>
      <c r="J114" s="1854">
        <v>0</v>
      </c>
      <c r="K114" s="2145">
        <v>0</v>
      </c>
      <c r="L114" s="2155">
        <f t="shared" si="124"/>
        <v>10118900</v>
      </c>
      <c r="M114" s="2144">
        <v>10118900</v>
      </c>
      <c r="N114" s="1854">
        <v>0</v>
      </c>
      <c r="O114" s="1853">
        <v>0</v>
      </c>
      <c r="P114" s="1854">
        <v>0</v>
      </c>
      <c r="Q114" s="2145">
        <v>0</v>
      </c>
      <c r="R114" s="2155">
        <f t="shared" si="102"/>
        <v>10118900</v>
      </c>
      <c r="S114" s="2144">
        <v>10118900</v>
      </c>
      <c r="T114" s="1854">
        <v>0</v>
      </c>
      <c r="U114" s="1853">
        <v>0</v>
      </c>
      <c r="V114" s="1854">
        <v>0</v>
      </c>
      <c r="W114" s="2145">
        <v>0</v>
      </c>
      <c r="X114" s="2155">
        <f t="shared" si="103"/>
        <v>10118900</v>
      </c>
      <c r="Y114" s="2144">
        <v>10118900</v>
      </c>
      <c r="Z114" s="1854">
        <v>0</v>
      </c>
      <c r="AA114" s="1853">
        <v>0</v>
      </c>
      <c r="AB114" s="1854">
        <v>0</v>
      </c>
      <c r="AC114" s="2145">
        <v>0</v>
      </c>
      <c r="AD114" s="2155">
        <f t="shared" si="104"/>
        <v>10118900</v>
      </c>
      <c r="AE114" s="2144">
        <v>10118900</v>
      </c>
      <c r="AF114" s="1854">
        <v>0</v>
      </c>
      <c r="AG114" s="1853">
        <v>0</v>
      </c>
      <c r="AH114" s="1854">
        <v>0</v>
      </c>
      <c r="AI114" s="2145">
        <v>0</v>
      </c>
      <c r="AJ114" s="2156">
        <f t="shared" si="105"/>
        <v>11706495</v>
      </c>
      <c r="AK114" s="2146">
        <v>11706495</v>
      </c>
      <c r="AL114" s="1858">
        <v>0</v>
      </c>
      <c r="AM114" s="1857">
        <v>0</v>
      </c>
      <c r="AN114" s="1858">
        <v>0</v>
      </c>
      <c r="AO114" s="2147">
        <v>0</v>
      </c>
      <c r="AP114" s="2156">
        <f t="shared" si="106"/>
        <v>11706495</v>
      </c>
      <c r="AQ114" s="2146">
        <v>11706495</v>
      </c>
      <c r="AR114" s="1858">
        <v>0</v>
      </c>
      <c r="AS114" s="1857">
        <v>0</v>
      </c>
      <c r="AT114" s="1858">
        <v>0</v>
      </c>
      <c r="AU114" s="1857">
        <v>0</v>
      </c>
      <c r="AV114" s="3483">
        <f t="shared" si="135"/>
        <v>100</v>
      </c>
      <c r="AW114" s="3403">
        <f t="shared" si="136"/>
        <v>100</v>
      </c>
      <c r="AX114" s="3400"/>
      <c r="AY114" s="3399"/>
      <c r="AZ114" s="3400"/>
      <c r="BA114" s="3401"/>
    </row>
    <row r="115" spans="1:53" s="625" customFormat="1" ht="26.25" thickBot="1" x14ac:dyDescent="0.25">
      <c r="A115" s="3742"/>
      <c r="B115" s="3743"/>
      <c r="C115" s="3743"/>
      <c r="D115" s="3744"/>
      <c r="E115" s="1968" t="s">
        <v>211</v>
      </c>
      <c r="F115" s="1865">
        <f>SUM(G115:K115)</f>
        <v>1071210677</v>
      </c>
      <c r="G115" s="2084">
        <f>SUM(G87+G93)</f>
        <v>536802915</v>
      </c>
      <c r="H115" s="1947">
        <f>SUM(H87+H93)</f>
        <v>125234618</v>
      </c>
      <c r="I115" s="1946">
        <f>SUM(I87+I93)</f>
        <v>105970115</v>
      </c>
      <c r="J115" s="1947">
        <f>SUM(J87+J93)</f>
        <v>73315425</v>
      </c>
      <c r="K115" s="2085">
        <f>SUM(K87+K93)</f>
        <v>229887604</v>
      </c>
      <c r="L115" s="1865">
        <f t="shared" ref="L115:L124" si="137">SUM(M115:Q115)</f>
        <v>1232518542</v>
      </c>
      <c r="M115" s="2084">
        <f>SUM(M87+M93)</f>
        <v>698110780</v>
      </c>
      <c r="N115" s="1947">
        <f>SUM(N87+N93)</f>
        <v>125234618</v>
      </c>
      <c r="O115" s="1946">
        <f>SUM(O87+O93)</f>
        <v>105970115</v>
      </c>
      <c r="P115" s="1947">
        <f>SUM(P87+P93)</f>
        <v>73315425</v>
      </c>
      <c r="Q115" s="2085">
        <f>SUM(Q87+Q93)</f>
        <v>229887604</v>
      </c>
      <c r="R115" s="1865">
        <f t="shared" ref="R115:R124" si="138">SUM(S115:W115)</f>
        <v>1326417627</v>
      </c>
      <c r="S115" s="2084">
        <f>SUM(S87+S93)</f>
        <v>775994066</v>
      </c>
      <c r="T115" s="1947">
        <f>SUM(T87+T93)</f>
        <v>127922800</v>
      </c>
      <c r="U115" s="1946">
        <f>SUM(U87+U93)</f>
        <v>113470854</v>
      </c>
      <c r="V115" s="1947">
        <f>SUM(V87+V93)</f>
        <v>79142303</v>
      </c>
      <c r="W115" s="2085">
        <f>SUM(W87+W93)</f>
        <v>229887604</v>
      </c>
      <c r="X115" s="1865">
        <f t="shared" ref="X115:X124" si="139">SUM(Y115:AC115)</f>
        <v>1586906217</v>
      </c>
      <c r="Y115" s="2084">
        <f>SUM(Y87+Y93)</f>
        <v>1016515267</v>
      </c>
      <c r="Z115" s="1947">
        <f>SUM(Z87+Z93)</f>
        <v>127922800</v>
      </c>
      <c r="AA115" s="1946">
        <f>SUM(AA87+AA93)</f>
        <v>116138243</v>
      </c>
      <c r="AB115" s="1947">
        <f>SUM(AB87+AB93)</f>
        <v>96442303</v>
      </c>
      <c r="AC115" s="2085">
        <f>SUM(AC87+AC93)</f>
        <v>229887604</v>
      </c>
      <c r="AD115" s="1865">
        <f t="shared" ref="AD115:AD124" si="140">SUM(AE115:AI115)</f>
        <v>1609347987</v>
      </c>
      <c r="AE115" s="2084">
        <f>SUM(AE87+AE93)</f>
        <v>1032322217</v>
      </c>
      <c r="AF115" s="1947">
        <f>SUM(AF87+AF93)</f>
        <v>128122800</v>
      </c>
      <c r="AG115" s="1946">
        <f>SUM(AG87+AG93)</f>
        <v>116704941</v>
      </c>
      <c r="AH115" s="1947">
        <f>SUM(AH87+AH93)</f>
        <v>96442303</v>
      </c>
      <c r="AI115" s="2085">
        <f>SUM(AI87+AI93)</f>
        <v>235755726</v>
      </c>
      <c r="AJ115" s="2048">
        <f t="shared" ref="AJ115:AJ124" si="141">SUM(AK115:AO115)</f>
        <v>1661738368</v>
      </c>
      <c r="AK115" s="2160">
        <f>SUM(AK87+AK93)</f>
        <v>1114957130</v>
      </c>
      <c r="AL115" s="2051">
        <f>SUM(AL87+AL93)</f>
        <v>124523666</v>
      </c>
      <c r="AM115" s="2050">
        <f>SUM(AM87+AM93)</f>
        <v>105546016</v>
      </c>
      <c r="AN115" s="2051">
        <f>SUM(AN87+AN93)</f>
        <v>85263262</v>
      </c>
      <c r="AO115" s="2161">
        <f>SUM(AO87+AO93)</f>
        <v>231448294</v>
      </c>
      <c r="AP115" s="2048">
        <f t="shared" ref="AP115:AP124" si="142">SUM(AQ115:AU115)</f>
        <v>1150648485</v>
      </c>
      <c r="AQ115" s="2160">
        <f>SUM(AQ87+AQ93)</f>
        <v>625070443</v>
      </c>
      <c r="AR115" s="2051">
        <f>SUM(AR87+AR93)</f>
        <v>123809579</v>
      </c>
      <c r="AS115" s="2050">
        <f>SUM(AS87+AS93)</f>
        <v>105028603</v>
      </c>
      <c r="AT115" s="2051">
        <f>SUM(AT87+AT93)</f>
        <v>65480160</v>
      </c>
      <c r="AU115" s="2161">
        <f>SUM(AU87+AU93)</f>
        <v>231259700</v>
      </c>
      <c r="AV115" s="3597">
        <f>SUM(AP115/AJ115)*100</f>
        <v>69.243661165799125</v>
      </c>
      <c r="AW115" s="3594">
        <f>SUM(AQ115/AK115)*100</f>
        <v>56.062284923905551</v>
      </c>
      <c r="AX115" s="3594">
        <f t="shared" ref="AX115" si="143">SUM(AR115/AL115)*100</f>
        <v>99.42654515166619</v>
      </c>
      <c r="AY115" s="3594">
        <f t="shared" ref="AY115" si="144">SUM(AS115/AM115)*100</f>
        <v>99.509774959198836</v>
      </c>
      <c r="AZ115" s="3594">
        <f t="shared" ref="AZ115" si="145">SUM(AT115/AN115)*100</f>
        <v>76.797624749566822</v>
      </c>
      <c r="BA115" s="3385">
        <f t="shared" ref="BA115" si="146">SUM(AU115/AO115)*100</f>
        <v>99.91851570960381</v>
      </c>
    </row>
    <row r="116" spans="1:53" s="1884" customFormat="1" x14ac:dyDescent="0.2">
      <c r="A116" s="2162" t="s">
        <v>233</v>
      </c>
      <c r="B116" s="1886">
        <v>9</v>
      </c>
      <c r="C116" s="2163"/>
      <c r="D116" s="2090"/>
      <c r="E116" s="1889" t="s">
        <v>212</v>
      </c>
      <c r="F116" s="1890">
        <f>SUM(G116:K116)</f>
        <v>517111458</v>
      </c>
      <c r="G116" s="2164">
        <f>SUM(G117)</f>
        <v>517111458</v>
      </c>
      <c r="H116" s="1893">
        <f>SUM(H117)</f>
        <v>0</v>
      </c>
      <c r="I116" s="1892">
        <f>SUM(I117)</f>
        <v>0</v>
      </c>
      <c r="J116" s="1893">
        <f>SUM(J117)</f>
        <v>0</v>
      </c>
      <c r="K116" s="2165">
        <f>SUM(K117)</f>
        <v>0</v>
      </c>
      <c r="L116" s="1890">
        <f t="shared" si="137"/>
        <v>517111458</v>
      </c>
      <c r="M116" s="2164">
        <f>SUM(M117)</f>
        <v>517111458</v>
      </c>
      <c r="N116" s="1893">
        <f>SUM(N117)</f>
        <v>0</v>
      </c>
      <c r="O116" s="1892">
        <f>SUM(O117)</f>
        <v>0</v>
      </c>
      <c r="P116" s="1893">
        <f>SUM(P117)</f>
        <v>0</v>
      </c>
      <c r="Q116" s="2165">
        <f>SUM(Q117)</f>
        <v>0</v>
      </c>
      <c r="R116" s="1890">
        <f t="shared" si="138"/>
        <v>527366407</v>
      </c>
      <c r="S116" s="2164">
        <f>SUM(S117)</f>
        <v>527366407</v>
      </c>
      <c r="T116" s="1893">
        <f>SUM(T117)</f>
        <v>0</v>
      </c>
      <c r="U116" s="1892">
        <f>SUM(U117)</f>
        <v>0</v>
      </c>
      <c r="V116" s="1893">
        <f>SUM(V117)</f>
        <v>0</v>
      </c>
      <c r="W116" s="2165">
        <f>SUM(W117)</f>
        <v>0</v>
      </c>
      <c r="X116" s="1890">
        <f t="shared" si="139"/>
        <v>530033796</v>
      </c>
      <c r="Y116" s="2164">
        <f>SUM(Y117)</f>
        <v>530033796</v>
      </c>
      <c r="Z116" s="1893">
        <f>SUM(Z117)</f>
        <v>0</v>
      </c>
      <c r="AA116" s="1892">
        <f>SUM(AA117)</f>
        <v>0</v>
      </c>
      <c r="AB116" s="1893">
        <f>SUM(AB117)</f>
        <v>0</v>
      </c>
      <c r="AC116" s="2165">
        <f>SUM(AC117)</f>
        <v>0</v>
      </c>
      <c r="AD116" s="1890">
        <f t="shared" si="140"/>
        <v>535901918</v>
      </c>
      <c r="AE116" s="2164">
        <f>SUM(AE117)</f>
        <v>535901918</v>
      </c>
      <c r="AF116" s="1893">
        <f>SUM(AF117)</f>
        <v>0</v>
      </c>
      <c r="AG116" s="1892">
        <f>SUM(AG117)</f>
        <v>0</v>
      </c>
      <c r="AH116" s="1893">
        <f>SUM(AH117)</f>
        <v>0</v>
      </c>
      <c r="AI116" s="2165">
        <f>SUM(AI117)</f>
        <v>0</v>
      </c>
      <c r="AJ116" s="1895">
        <f t="shared" si="141"/>
        <v>522164734</v>
      </c>
      <c r="AK116" s="2166">
        <f>SUM(AK117)</f>
        <v>522164734</v>
      </c>
      <c r="AL116" s="1898">
        <f>SUM(AL117)</f>
        <v>0</v>
      </c>
      <c r="AM116" s="1897">
        <f>SUM(AM117)</f>
        <v>0</v>
      </c>
      <c r="AN116" s="1898">
        <f>SUM(AN117)</f>
        <v>0</v>
      </c>
      <c r="AO116" s="2167">
        <f>SUM(AO117)</f>
        <v>0</v>
      </c>
      <c r="AP116" s="1895">
        <f t="shared" si="142"/>
        <v>522164734</v>
      </c>
      <c r="AQ116" s="2166">
        <f>SUM(AQ117)</f>
        <v>522164734</v>
      </c>
      <c r="AR116" s="1898">
        <f>SUM(AR117)</f>
        <v>0</v>
      </c>
      <c r="AS116" s="1897">
        <f>SUM(AS117)</f>
        <v>0</v>
      </c>
      <c r="AT116" s="1898">
        <f>SUM(AT117)</f>
        <v>0</v>
      </c>
      <c r="AU116" s="1897">
        <f>SUM(AU117)</f>
        <v>0</v>
      </c>
      <c r="AV116" s="3483">
        <f t="shared" ref="AV116:AV122" si="147">SUM(AP116/AJ116)*100</f>
        <v>100</v>
      </c>
      <c r="AW116" s="3403">
        <f t="shared" ref="AW116:AW122" si="148">SUM(AQ116/AK116)*100</f>
        <v>100</v>
      </c>
      <c r="AX116" s="3388"/>
      <c r="AY116" s="3373"/>
      <c r="AZ116" s="3388"/>
      <c r="BA116" s="3363"/>
    </row>
    <row r="117" spans="1:53" s="1828" customFormat="1" x14ac:dyDescent="0.2">
      <c r="A117" s="1829"/>
      <c r="B117" s="2168"/>
      <c r="C117" s="2169">
        <v>1</v>
      </c>
      <c r="D117" s="2170"/>
      <c r="E117" s="2171" t="s">
        <v>235</v>
      </c>
      <c r="F117" s="1833">
        <f t="shared" si="100"/>
        <v>517111458</v>
      </c>
      <c r="G117" s="2172">
        <f>SUM(G118:G122)</f>
        <v>517111458</v>
      </c>
      <c r="H117" s="525">
        <f>SUM(H118+H119+H120+H121+H122)</f>
        <v>0</v>
      </c>
      <c r="I117" s="526">
        <f>SUM(I118+I119+I120+I121+I122)</f>
        <v>0</v>
      </c>
      <c r="J117" s="525">
        <f>SUM(J118+J119+J120+J121+J122)</f>
        <v>0</v>
      </c>
      <c r="K117" s="527">
        <f>SUM(K118+K119+K120+K121+K122)</f>
        <v>0</v>
      </c>
      <c r="L117" s="1833">
        <f t="shared" si="137"/>
        <v>517111458</v>
      </c>
      <c r="M117" s="2172">
        <f>SUM(M118:M122)</f>
        <v>517111458</v>
      </c>
      <c r="N117" s="525">
        <f>SUM(N118+N119+N120+N121+N122)</f>
        <v>0</v>
      </c>
      <c r="O117" s="526">
        <f>SUM(O118+O119+O120+O121+O122)</f>
        <v>0</v>
      </c>
      <c r="P117" s="525">
        <f>SUM(P118+P119+P120+P121+P122)</f>
        <v>0</v>
      </c>
      <c r="Q117" s="527">
        <f>SUM(Q118+Q119+Q120+Q121+Q122)</f>
        <v>0</v>
      </c>
      <c r="R117" s="1833">
        <f t="shared" si="138"/>
        <v>527366407</v>
      </c>
      <c r="S117" s="2172">
        <f>SUM(S118:S122)</f>
        <v>527366407</v>
      </c>
      <c r="T117" s="525">
        <f>SUM(T118+T119+T120+T121+T122)</f>
        <v>0</v>
      </c>
      <c r="U117" s="526">
        <f>SUM(U118+U119+U120+U121+U122)</f>
        <v>0</v>
      </c>
      <c r="V117" s="525">
        <f>SUM(V118+V119+V120+V121+V122)</f>
        <v>0</v>
      </c>
      <c r="W117" s="527">
        <f>SUM(W118+W119+W120+W121+W122)</f>
        <v>0</v>
      </c>
      <c r="X117" s="1833">
        <f t="shared" si="139"/>
        <v>530033796</v>
      </c>
      <c r="Y117" s="2172">
        <f>SUM(Y118:Y122)</f>
        <v>530033796</v>
      </c>
      <c r="Z117" s="525">
        <f>SUM(Z118+Z119+Z120+Z121+Z122)</f>
        <v>0</v>
      </c>
      <c r="AA117" s="526">
        <f>SUM(AA118+AA119+AA120+AA121+AA122)</f>
        <v>0</v>
      </c>
      <c r="AB117" s="525">
        <f>SUM(AB118+AB119+AB120+AB121+AB122)</f>
        <v>0</v>
      </c>
      <c r="AC117" s="527">
        <f>SUM(AC118+AC119+AC120+AC121+AC122)</f>
        <v>0</v>
      </c>
      <c r="AD117" s="1833">
        <f t="shared" si="140"/>
        <v>535901918</v>
      </c>
      <c r="AE117" s="2172">
        <f>SUM(AE118:AE122)</f>
        <v>535901918</v>
      </c>
      <c r="AF117" s="525">
        <f>SUM(AF118+AF119+AF120+AF121+AF122)</f>
        <v>0</v>
      </c>
      <c r="AG117" s="526">
        <f>SUM(AG118+AG119+AG120+AG121+AG122)</f>
        <v>0</v>
      </c>
      <c r="AH117" s="525">
        <f>SUM(AH118+AH119+AH120+AH121+AH122)</f>
        <v>0</v>
      </c>
      <c r="AI117" s="527">
        <f>SUM(AI118+AI119+AI120+AI121+AI122)</f>
        <v>0</v>
      </c>
      <c r="AJ117" s="1836">
        <f t="shared" si="141"/>
        <v>522164734</v>
      </c>
      <c r="AK117" s="2101">
        <f>SUM(AK118:AK122)</f>
        <v>522164734</v>
      </c>
      <c r="AL117" s="1838">
        <f>SUM(AL118+AL119+AL120+AL121+AL122)</f>
        <v>0</v>
      </c>
      <c r="AM117" s="1839">
        <f>SUM(AM118+AM119+AM120+AM121+AM122)</f>
        <v>0</v>
      </c>
      <c r="AN117" s="1838">
        <f>SUM(AN118+AN119+AN120+AN121+AN122)</f>
        <v>0</v>
      </c>
      <c r="AO117" s="2103">
        <f>SUM(AO118+AO119+AO120+AO121+AO122)</f>
        <v>0</v>
      </c>
      <c r="AP117" s="1836">
        <f t="shared" si="142"/>
        <v>522164734</v>
      </c>
      <c r="AQ117" s="2101">
        <f>SUM(AQ118:AQ122)</f>
        <v>522164734</v>
      </c>
      <c r="AR117" s="1838">
        <f>SUM(AR118+AR119+AR120+AR121+AR122)</f>
        <v>0</v>
      </c>
      <c r="AS117" s="1839">
        <f>SUM(AS118+AS119+AS120+AS121+AS122)</f>
        <v>0</v>
      </c>
      <c r="AT117" s="1838">
        <f>SUM(AT118+AT119+AT120+AT121+AT122)</f>
        <v>0</v>
      </c>
      <c r="AU117" s="1839">
        <f>SUM(AU118+AU119+AU120+AU121+AU122)</f>
        <v>0</v>
      </c>
      <c r="AV117" s="3483">
        <f t="shared" si="147"/>
        <v>100</v>
      </c>
      <c r="AW117" s="3403">
        <f t="shared" si="148"/>
        <v>100</v>
      </c>
      <c r="AX117" s="3389"/>
      <c r="AY117" s="3376"/>
      <c r="AZ117" s="3389"/>
      <c r="BA117" s="3380"/>
    </row>
    <row r="118" spans="1:53" s="1828" customFormat="1" ht="25.5" x14ac:dyDescent="0.2">
      <c r="A118" s="1829"/>
      <c r="B118" s="1845"/>
      <c r="C118" s="2173"/>
      <c r="D118" s="2017" t="s">
        <v>217</v>
      </c>
      <c r="E118" s="1832" t="s">
        <v>108</v>
      </c>
      <c r="F118" s="1957">
        <f t="shared" si="100"/>
        <v>0</v>
      </c>
      <c r="G118" s="2099">
        <v>0</v>
      </c>
      <c r="H118" s="525">
        <v>0</v>
      </c>
      <c r="I118" s="526">
        <v>0</v>
      </c>
      <c r="J118" s="525">
        <v>0</v>
      </c>
      <c r="K118" s="527">
        <v>0</v>
      </c>
      <c r="L118" s="1957">
        <f t="shared" si="137"/>
        <v>0</v>
      </c>
      <c r="M118" s="2099">
        <v>0</v>
      </c>
      <c r="N118" s="525">
        <v>0</v>
      </c>
      <c r="O118" s="526">
        <v>0</v>
      </c>
      <c r="P118" s="525">
        <v>0</v>
      </c>
      <c r="Q118" s="527">
        <v>0</v>
      </c>
      <c r="R118" s="1957">
        <f t="shared" si="138"/>
        <v>0</v>
      </c>
      <c r="S118" s="2099">
        <v>0</v>
      </c>
      <c r="T118" s="525">
        <v>0</v>
      </c>
      <c r="U118" s="526">
        <v>0</v>
      </c>
      <c r="V118" s="525">
        <v>0</v>
      </c>
      <c r="W118" s="527">
        <v>0</v>
      </c>
      <c r="X118" s="1957">
        <f t="shared" si="139"/>
        <v>0</v>
      </c>
      <c r="Y118" s="2099">
        <v>0</v>
      </c>
      <c r="Z118" s="525">
        <v>0</v>
      </c>
      <c r="AA118" s="526">
        <v>0</v>
      </c>
      <c r="AB118" s="525">
        <v>0</v>
      </c>
      <c r="AC118" s="527">
        <v>0</v>
      </c>
      <c r="AD118" s="1957">
        <f t="shared" si="140"/>
        <v>0</v>
      </c>
      <c r="AE118" s="2099">
        <v>0</v>
      </c>
      <c r="AF118" s="525">
        <v>0</v>
      </c>
      <c r="AG118" s="526">
        <v>0</v>
      </c>
      <c r="AH118" s="525">
        <v>0</v>
      </c>
      <c r="AI118" s="527">
        <v>0</v>
      </c>
      <c r="AJ118" s="1958">
        <f t="shared" si="141"/>
        <v>0</v>
      </c>
      <c r="AK118" s="2101">
        <v>0</v>
      </c>
      <c r="AL118" s="1838">
        <v>0</v>
      </c>
      <c r="AM118" s="1839">
        <v>0</v>
      </c>
      <c r="AN118" s="1838">
        <v>0</v>
      </c>
      <c r="AO118" s="2103">
        <v>0</v>
      </c>
      <c r="AP118" s="1958">
        <f t="shared" si="142"/>
        <v>0</v>
      </c>
      <c r="AQ118" s="2101">
        <v>0</v>
      </c>
      <c r="AR118" s="1838">
        <v>0</v>
      </c>
      <c r="AS118" s="1839">
        <v>0</v>
      </c>
      <c r="AT118" s="1838">
        <v>0</v>
      </c>
      <c r="AU118" s="1839">
        <v>0</v>
      </c>
      <c r="AV118" s="3483">
        <v>0</v>
      </c>
      <c r="AW118" s="3403">
        <v>0</v>
      </c>
      <c r="AX118" s="3389"/>
      <c r="AY118" s="3376"/>
      <c r="AZ118" s="3389"/>
      <c r="BA118" s="3380"/>
    </row>
    <row r="119" spans="1:53" s="1828" customFormat="1" x14ac:dyDescent="0.2">
      <c r="A119" s="1829"/>
      <c r="B119" s="1845"/>
      <c r="C119" s="2173"/>
      <c r="D119" s="2017" t="s">
        <v>218</v>
      </c>
      <c r="E119" s="1832" t="s">
        <v>213</v>
      </c>
      <c r="F119" s="1833">
        <f t="shared" si="100"/>
        <v>0</v>
      </c>
      <c r="G119" s="2099">
        <v>0</v>
      </c>
      <c r="H119" s="525">
        <v>0</v>
      </c>
      <c r="I119" s="526">
        <v>0</v>
      </c>
      <c r="J119" s="525">
        <v>0</v>
      </c>
      <c r="K119" s="527">
        <v>0</v>
      </c>
      <c r="L119" s="1833">
        <f t="shared" si="137"/>
        <v>0</v>
      </c>
      <c r="M119" s="2099">
        <v>0</v>
      </c>
      <c r="N119" s="525">
        <v>0</v>
      </c>
      <c r="O119" s="526">
        <v>0</v>
      </c>
      <c r="P119" s="525">
        <v>0</v>
      </c>
      <c r="Q119" s="527">
        <v>0</v>
      </c>
      <c r="R119" s="1833">
        <f t="shared" si="138"/>
        <v>0</v>
      </c>
      <c r="S119" s="2099">
        <v>0</v>
      </c>
      <c r="T119" s="525">
        <v>0</v>
      </c>
      <c r="U119" s="526">
        <v>0</v>
      </c>
      <c r="V119" s="525">
        <v>0</v>
      </c>
      <c r="W119" s="527">
        <v>0</v>
      </c>
      <c r="X119" s="1833">
        <f t="shared" si="139"/>
        <v>0</v>
      </c>
      <c r="Y119" s="2099">
        <v>0</v>
      </c>
      <c r="Z119" s="525">
        <v>0</v>
      </c>
      <c r="AA119" s="526">
        <v>0</v>
      </c>
      <c r="AB119" s="525">
        <v>0</v>
      </c>
      <c r="AC119" s="527">
        <v>0</v>
      </c>
      <c r="AD119" s="1833">
        <f t="shared" si="140"/>
        <v>0</v>
      </c>
      <c r="AE119" s="2099">
        <v>0</v>
      </c>
      <c r="AF119" s="525">
        <v>0</v>
      </c>
      <c r="AG119" s="526">
        <v>0</v>
      </c>
      <c r="AH119" s="525">
        <v>0</v>
      </c>
      <c r="AI119" s="527">
        <v>0</v>
      </c>
      <c r="AJ119" s="1836">
        <f t="shared" si="141"/>
        <v>0</v>
      </c>
      <c r="AK119" s="2101">
        <v>0</v>
      </c>
      <c r="AL119" s="1838">
        <v>0</v>
      </c>
      <c r="AM119" s="1839">
        <v>0</v>
      </c>
      <c r="AN119" s="1838">
        <v>0</v>
      </c>
      <c r="AO119" s="2103">
        <v>0</v>
      </c>
      <c r="AP119" s="1836">
        <f t="shared" si="142"/>
        <v>0</v>
      </c>
      <c r="AQ119" s="2101">
        <v>0</v>
      </c>
      <c r="AR119" s="1838">
        <v>0</v>
      </c>
      <c r="AS119" s="1839">
        <v>0</v>
      </c>
      <c r="AT119" s="1838">
        <v>0</v>
      </c>
      <c r="AU119" s="1839">
        <v>0</v>
      </c>
      <c r="AV119" s="3483">
        <v>0</v>
      </c>
      <c r="AW119" s="3403">
        <v>0</v>
      </c>
      <c r="AX119" s="3389"/>
      <c r="AY119" s="3376"/>
      <c r="AZ119" s="3389"/>
      <c r="BA119" s="3380"/>
    </row>
    <row r="120" spans="1:53" s="1828" customFormat="1" x14ac:dyDescent="0.2">
      <c r="A120" s="1829"/>
      <c r="B120" s="1845"/>
      <c r="C120" s="2173"/>
      <c r="D120" s="2017" t="s">
        <v>219</v>
      </c>
      <c r="E120" s="1832" t="s">
        <v>109</v>
      </c>
      <c r="F120" s="1833">
        <f t="shared" si="100"/>
        <v>17499103</v>
      </c>
      <c r="G120" s="2099">
        <v>17499103</v>
      </c>
      <c r="H120" s="525">
        <v>0</v>
      </c>
      <c r="I120" s="526">
        <v>0</v>
      </c>
      <c r="J120" s="525">
        <v>0</v>
      </c>
      <c r="K120" s="527">
        <v>0</v>
      </c>
      <c r="L120" s="1833">
        <f t="shared" si="137"/>
        <v>17499103</v>
      </c>
      <c r="M120" s="2099">
        <v>17499103</v>
      </c>
      <c r="N120" s="525">
        <v>0</v>
      </c>
      <c r="O120" s="526">
        <v>0</v>
      </c>
      <c r="P120" s="525">
        <v>0</v>
      </c>
      <c r="Q120" s="527">
        <v>0</v>
      </c>
      <c r="R120" s="1833">
        <f t="shared" si="138"/>
        <v>17499103</v>
      </c>
      <c r="S120" s="2099">
        <v>17499103</v>
      </c>
      <c r="T120" s="525">
        <v>0</v>
      </c>
      <c r="U120" s="526">
        <v>0</v>
      </c>
      <c r="V120" s="525">
        <v>0</v>
      </c>
      <c r="W120" s="527">
        <v>0</v>
      </c>
      <c r="X120" s="1833">
        <f t="shared" si="139"/>
        <v>17499103</v>
      </c>
      <c r="Y120" s="2099">
        <v>17499103</v>
      </c>
      <c r="Z120" s="525">
        <v>0</v>
      </c>
      <c r="AA120" s="526">
        <v>0</v>
      </c>
      <c r="AB120" s="525">
        <v>0</v>
      </c>
      <c r="AC120" s="527">
        <v>0</v>
      </c>
      <c r="AD120" s="1833">
        <f t="shared" si="140"/>
        <v>17499103</v>
      </c>
      <c r="AE120" s="2099">
        <v>17499103</v>
      </c>
      <c r="AF120" s="525">
        <v>0</v>
      </c>
      <c r="AG120" s="526">
        <v>0</v>
      </c>
      <c r="AH120" s="525">
        <v>0</v>
      </c>
      <c r="AI120" s="527">
        <v>0</v>
      </c>
      <c r="AJ120" s="1836">
        <f t="shared" si="141"/>
        <v>17499103</v>
      </c>
      <c r="AK120" s="2101">
        <v>17499103</v>
      </c>
      <c r="AL120" s="1838">
        <v>0</v>
      </c>
      <c r="AM120" s="1839">
        <v>0</v>
      </c>
      <c r="AN120" s="1838">
        <v>0</v>
      </c>
      <c r="AO120" s="2103">
        <v>0</v>
      </c>
      <c r="AP120" s="1836">
        <f t="shared" si="142"/>
        <v>17499103</v>
      </c>
      <c r="AQ120" s="2101">
        <v>17499103</v>
      </c>
      <c r="AR120" s="1838">
        <v>0</v>
      </c>
      <c r="AS120" s="1839">
        <v>0</v>
      </c>
      <c r="AT120" s="1838">
        <v>0</v>
      </c>
      <c r="AU120" s="1839">
        <v>0</v>
      </c>
      <c r="AV120" s="3483">
        <f t="shared" si="147"/>
        <v>100</v>
      </c>
      <c r="AW120" s="3403">
        <f t="shared" si="148"/>
        <v>100</v>
      </c>
      <c r="AX120" s="3389"/>
      <c r="AY120" s="3376"/>
      <c r="AZ120" s="3389"/>
      <c r="BA120" s="3380"/>
    </row>
    <row r="121" spans="1:53" s="1828" customFormat="1" ht="13.5" customHeight="1" x14ac:dyDescent="0.2">
      <c r="A121" s="1829"/>
      <c r="B121" s="1830"/>
      <c r="C121" s="2173"/>
      <c r="D121" s="2017" t="s">
        <v>220</v>
      </c>
      <c r="E121" s="1832" t="s">
        <v>110</v>
      </c>
      <c r="F121" s="1957">
        <f t="shared" si="100"/>
        <v>0</v>
      </c>
      <c r="G121" s="2099"/>
      <c r="H121" s="525">
        <v>0</v>
      </c>
      <c r="I121" s="526">
        <v>0</v>
      </c>
      <c r="J121" s="525">
        <v>0</v>
      </c>
      <c r="K121" s="527">
        <v>0</v>
      </c>
      <c r="L121" s="1957">
        <f t="shared" si="137"/>
        <v>0</v>
      </c>
      <c r="M121" s="2099"/>
      <c r="N121" s="525">
        <v>0</v>
      </c>
      <c r="O121" s="526">
        <v>0</v>
      </c>
      <c r="P121" s="525">
        <v>0</v>
      </c>
      <c r="Q121" s="527">
        <v>0</v>
      </c>
      <c r="R121" s="1957">
        <f t="shared" si="138"/>
        <v>0</v>
      </c>
      <c r="S121" s="2099"/>
      <c r="T121" s="525">
        <v>0</v>
      </c>
      <c r="U121" s="526">
        <v>0</v>
      </c>
      <c r="V121" s="525">
        <v>0</v>
      </c>
      <c r="W121" s="527">
        <v>0</v>
      </c>
      <c r="X121" s="1957">
        <f t="shared" si="139"/>
        <v>0</v>
      </c>
      <c r="Y121" s="2099"/>
      <c r="Z121" s="525">
        <v>0</v>
      </c>
      <c r="AA121" s="526">
        <v>0</v>
      </c>
      <c r="AB121" s="525">
        <v>0</v>
      </c>
      <c r="AC121" s="527">
        <v>0</v>
      </c>
      <c r="AD121" s="1957">
        <f t="shared" si="140"/>
        <v>0</v>
      </c>
      <c r="AE121" s="2099"/>
      <c r="AF121" s="525">
        <v>0</v>
      </c>
      <c r="AG121" s="526">
        <v>0</v>
      </c>
      <c r="AH121" s="525">
        <v>0</v>
      </c>
      <c r="AI121" s="527">
        <v>0</v>
      </c>
      <c r="AJ121" s="1958">
        <f t="shared" si="141"/>
        <v>0</v>
      </c>
      <c r="AK121" s="2101"/>
      <c r="AL121" s="1838">
        <v>0</v>
      </c>
      <c r="AM121" s="1839">
        <v>0</v>
      </c>
      <c r="AN121" s="1838">
        <v>0</v>
      </c>
      <c r="AO121" s="2103">
        <v>0</v>
      </c>
      <c r="AP121" s="1958">
        <f t="shared" si="142"/>
        <v>0</v>
      </c>
      <c r="AQ121" s="2101"/>
      <c r="AR121" s="1838">
        <v>0</v>
      </c>
      <c r="AS121" s="1839">
        <v>0</v>
      </c>
      <c r="AT121" s="1838">
        <v>0</v>
      </c>
      <c r="AU121" s="1839">
        <v>0</v>
      </c>
      <c r="AV121" s="3483">
        <v>0</v>
      </c>
      <c r="AW121" s="3403">
        <v>0</v>
      </c>
      <c r="AX121" s="3389"/>
      <c r="AY121" s="3376"/>
      <c r="AZ121" s="3389"/>
      <c r="BA121" s="3380"/>
    </row>
    <row r="122" spans="1:53" s="1828" customFormat="1" ht="26.25" thickBot="1" x14ac:dyDescent="0.25">
      <c r="A122" s="2153"/>
      <c r="B122" s="1845"/>
      <c r="C122" s="2173"/>
      <c r="D122" s="2017" t="s">
        <v>215</v>
      </c>
      <c r="E122" s="1832" t="s">
        <v>214</v>
      </c>
      <c r="F122" s="2155">
        <f t="shared" si="100"/>
        <v>499612355</v>
      </c>
      <c r="G122" s="2144">
        <v>499612355</v>
      </c>
      <c r="H122" s="1854">
        <v>0</v>
      </c>
      <c r="I122" s="1853">
        <v>0</v>
      </c>
      <c r="J122" s="1854">
        <v>0</v>
      </c>
      <c r="K122" s="2145">
        <v>0</v>
      </c>
      <c r="L122" s="2155">
        <f t="shared" si="137"/>
        <v>499612355</v>
      </c>
      <c r="M122" s="2144">
        <v>499612355</v>
      </c>
      <c r="N122" s="1854">
        <v>0</v>
      </c>
      <c r="O122" s="1853">
        <v>0</v>
      </c>
      <c r="P122" s="1854">
        <v>0</v>
      </c>
      <c r="Q122" s="2145">
        <v>0</v>
      </c>
      <c r="R122" s="2155">
        <f t="shared" si="138"/>
        <v>509867304</v>
      </c>
      <c r="S122" s="2144">
        <v>509867304</v>
      </c>
      <c r="T122" s="1854">
        <v>0</v>
      </c>
      <c r="U122" s="1853">
        <v>0</v>
      </c>
      <c r="V122" s="1854">
        <v>0</v>
      </c>
      <c r="W122" s="2145">
        <v>0</v>
      </c>
      <c r="X122" s="2155">
        <f t="shared" si="139"/>
        <v>512534693</v>
      </c>
      <c r="Y122" s="2144">
        <v>512534693</v>
      </c>
      <c r="Z122" s="1854">
        <v>0</v>
      </c>
      <c r="AA122" s="1853">
        <v>0</v>
      </c>
      <c r="AB122" s="1854">
        <v>0</v>
      </c>
      <c r="AC122" s="2145">
        <v>0</v>
      </c>
      <c r="AD122" s="2155">
        <f t="shared" si="140"/>
        <v>518402815</v>
      </c>
      <c r="AE122" s="2144">
        <v>518402815</v>
      </c>
      <c r="AF122" s="1854">
        <v>0</v>
      </c>
      <c r="AG122" s="1853">
        <v>0</v>
      </c>
      <c r="AH122" s="1854">
        <v>0</v>
      </c>
      <c r="AI122" s="2145">
        <v>0</v>
      </c>
      <c r="AJ122" s="2156">
        <f t="shared" si="141"/>
        <v>504665631</v>
      </c>
      <c r="AK122" s="2146">
        <v>504665631</v>
      </c>
      <c r="AL122" s="1858">
        <v>0</v>
      </c>
      <c r="AM122" s="1857">
        <v>0</v>
      </c>
      <c r="AN122" s="1858">
        <v>0</v>
      </c>
      <c r="AO122" s="2147">
        <v>0</v>
      </c>
      <c r="AP122" s="2156">
        <f t="shared" si="142"/>
        <v>504665631</v>
      </c>
      <c r="AQ122" s="2146">
        <v>504665631</v>
      </c>
      <c r="AR122" s="1858">
        <v>0</v>
      </c>
      <c r="AS122" s="1857">
        <v>0</v>
      </c>
      <c r="AT122" s="1858">
        <v>0</v>
      </c>
      <c r="AU122" s="1857">
        <v>0</v>
      </c>
      <c r="AV122" s="3483">
        <f t="shared" si="147"/>
        <v>100</v>
      </c>
      <c r="AW122" s="3403">
        <f t="shared" si="148"/>
        <v>100</v>
      </c>
      <c r="AX122" s="3390"/>
      <c r="AY122" s="3374"/>
      <c r="AZ122" s="3390"/>
      <c r="BA122" s="3364"/>
    </row>
    <row r="123" spans="1:53" s="2174" customFormat="1" ht="26.25" thickBot="1" x14ac:dyDescent="0.25">
      <c r="A123" s="3739"/>
      <c r="B123" s="3740"/>
      <c r="C123" s="3740"/>
      <c r="D123" s="3741"/>
      <c r="E123" s="1968" t="s">
        <v>190</v>
      </c>
      <c r="F123" s="1865">
        <f>SUM(G123:K123)</f>
        <v>1588322135</v>
      </c>
      <c r="G123" s="2084">
        <f>SUM(G115+G116)</f>
        <v>1053914373</v>
      </c>
      <c r="H123" s="1947">
        <f>SUM(H115+H116)</f>
        <v>125234618</v>
      </c>
      <c r="I123" s="1946">
        <f>SUM(I115+I116)</f>
        <v>105970115</v>
      </c>
      <c r="J123" s="1947">
        <f>SUM(J115+J116)</f>
        <v>73315425</v>
      </c>
      <c r="K123" s="2085">
        <f>SUM(K115+K116)</f>
        <v>229887604</v>
      </c>
      <c r="L123" s="1865">
        <f t="shared" si="137"/>
        <v>1749630000</v>
      </c>
      <c r="M123" s="2084">
        <f>SUM(M115+M116)</f>
        <v>1215222238</v>
      </c>
      <c r="N123" s="1947">
        <f>SUM(N115+N116)</f>
        <v>125234618</v>
      </c>
      <c r="O123" s="1946">
        <f>SUM(O115+O116)</f>
        <v>105970115</v>
      </c>
      <c r="P123" s="1947">
        <f>SUM(P115+P116)</f>
        <v>73315425</v>
      </c>
      <c r="Q123" s="2085">
        <f>SUM(Q115+Q116)</f>
        <v>229887604</v>
      </c>
      <c r="R123" s="1865">
        <f t="shared" si="138"/>
        <v>1853784034</v>
      </c>
      <c r="S123" s="2084">
        <f>SUM(S115+S116)</f>
        <v>1303360473</v>
      </c>
      <c r="T123" s="1947">
        <f>SUM(T115+T116)</f>
        <v>127922800</v>
      </c>
      <c r="U123" s="1946">
        <f>SUM(U115+U116)</f>
        <v>113470854</v>
      </c>
      <c r="V123" s="1947">
        <f>SUM(V115+V116)</f>
        <v>79142303</v>
      </c>
      <c r="W123" s="2085">
        <f>SUM(W115+W116)</f>
        <v>229887604</v>
      </c>
      <c r="X123" s="1865">
        <f t="shared" si="139"/>
        <v>2116940013</v>
      </c>
      <c r="Y123" s="2084">
        <f>SUM(Y115+Y116)</f>
        <v>1546549063</v>
      </c>
      <c r="Z123" s="1947">
        <f>SUM(Z115+Z116)</f>
        <v>127922800</v>
      </c>
      <c r="AA123" s="1946">
        <f>SUM(AA115+AA116)</f>
        <v>116138243</v>
      </c>
      <c r="AB123" s="1947">
        <f>SUM(AB115+AB116)</f>
        <v>96442303</v>
      </c>
      <c r="AC123" s="2085">
        <f>SUM(AC115+AC116)</f>
        <v>229887604</v>
      </c>
      <c r="AD123" s="1865">
        <f t="shared" si="140"/>
        <v>2145249905</v>
      </c>
      <c r="AE123" s="2084">
        <f>SUM(AE115+AE116)</f>
        <v>1568224135</v>
      </c>
      <c r="AF123" s="1947">
        <f>SUM(AF115+AF116)</f>
        <v>128122800</v>
      </c>
      <c r="AG123" s="1946">
        <f>SUM(AG115+AG116)</f>
        <v>116704941</v>
      </c>
      <c r="AH123" s="1947">
        <f>SUM(AH115+AH116)</f>
        <v>96442303</v>
      </c>
      <c r="AI123" s="2085">
        <f>SUM(AI115+AI116)</f>
        <v>235755726</v>
      </c>
      <c r="AJ123" s="2048">
        <f t="shared" si="141"/>
        <v>2183903102</v>
      </c>
      <c r="AK123" s="2160">
        <f>SUM(AK115+AK116)</f>
        <v>1637121864</v>
      </c>
      <c r="AL123" s="2051">
        <f>SUM(AL115+AL116)</f>
        <v>124523666</v>
      </c>
      <c r="AM123" s="2050">
        <f>SUM(AM115+AM116)</f>
        <v>105546016</v>
      </c>
      <c r="AN123" s="2051">
        <f>SUM(AN115+AN116)</f>
        <v>85263262</v>
      </c>
      <c r="AO123" s="2161">
        <f>SUM(AO115+AO116)</f>
        <v>231448294</v>
      </c>
      <c r="AP123" s="2048">
        <f t="shared" si="142"/>
        <v>1672813219</v>
      </c>
      <c r="AQ123" s="2160">
        <f>SUM(AQ115+AQ116)</f>
        <v>1147235177</v>
      </c>
      <c r="AR123" s="2051">
        <f>SUM(AR115+AR116)</f>
        <v>123809579</v>
      </c>
      <c r="AS123" s="2050">
        <f>SUM(AS115+AS116)</f>
        <v>105028603</v>
      </c>
      <c r="AT123" s="2051">
        <f>SUM(AT115+AT116)</f>
        <v>65480160</v>
      </c>
      <c r="AU123" s="2161">
        <f>SUM(AU115+AU116)</f>
        <v>231259700</v>
      </c>
      <c r="AV123" s="3597">
        <f t="shared" ref="AV123:AW125" si="149">SUM(AP123/AJ123)*100</f>
        <v>76.597410272829961</v>
      </c>
      <c r="AW123" s="3594">
        <f t="shared" si="149"/>
        <v>70.07634570324204</v>
      </c>
      <c r="AX123" s="3594">
        <f t="shared" ref="AX123" si="150">SUM(AR123/AL123)*100</f>
        <v>99.42654515166619</v>
      </c>
      <c r="AY123" s="3594">
        <f t="shared" ref="AY123" si="151">SUM(AS123/AM123)*100</f>
        <v>99.509774959198836</v>
      </c>
      <c r="AZ123" s="3594">
        <f t="shared" ref="AZ123" si="152">SUM(AT123/AN123)*100</f>
        <v>76.797624749566822</v>
      </c>
      <c r="BA123" s="3385">
        <f t="shared" ref="BA123" si="153">SUM(AU123/AO123)*100</f>
        <v>99.91851570960381</v>
      </c>
    </row>
    <row r="124" spans="1:53" s="23" customFormat="1" ht="26.25" thickBot="1" x14ac:dyDescent="0.25">
      <c r="A124" s="2117"/>
      <c r="B124" s="1966"/>
      <c r="C124" s="2175"/>
      <c r="D124" s="1883"/>
      <c r="E124" s="2176" t="s">
        <v>214</v>
      </c>
      <c r="F124" s="2177">
        <f t="shared" si="100"/>
        <v>-499612355</v>
      </c>
      <c r="G124" s="2178">
        <v>-499612355</v>
      </c>
      <c r="H124" s="2179">
        <v>0</v>
      </c>
      <c r="I124" s="2178">
        <v>0</v>
      </c>
      <c r="J124" s="2179">
        <v>0</v>
      </c>
      <c r="K124" s="2180">
        <v>0</v>
      </c>
      <c r="L124" s="2177">
        <f t="shared" si="137"/>
        <v>-499612355</v>
      </c>
      <c r="M124" s="2178">
        <v>-499612355</v>
      </c>
      <c r="N124" s="2179">
        <v>0</v>
      </c>
      <c r="O124" s="2178">
        <v>0</v>
      </c>
      <c r="P124" s="2179">
        <v>0</v>
      </c>
      <c r="Q124" s="2180">
        <v>0</v>
      </c>
      <c r="R124" s="2177">
        <f t="shared" si="138"/>
        <v>-509867304</v>
      </c>
      <c r="S124" s="2178">
        <v>-509867304</v>
      </c>
      <c r="T124" s="2179">
        <v>0</v>
      </c>
      <c r="U124" s="2178">
        <v>0</v>
      </c>
      <c r="V124" s="2179">
        <v>0</v>
      </c>
      <c r="W124" s="2180">
        <v>0</v>
      </c>
      <c r="X124" s="2177">
        <f t="shared" si="139"/>
        <v>-512534693</v>
      </c>
      <c r="Y124" s="2178">
        <v>-512534693</v>
      </c>
      <c r="Z124" s="2179">
        <v>0</v>
      </c>
      <c r="AA124" s="2178">
        <v>0</v>
      </c>
      <c r="AB124" s="2179">
        <v>0</v>
      </c>
      <c r="AC124" s="2180">
        <v>0</v>
      </c>
      <c r="AD124" s="2177">
        <f t="shared" si="140"/>
        <v>-518402815</v>
      </c>
      <c r="AE124" s="2178">
        <v>-518402815</v>
      </c>
      <c r="AF124" s="2179">
        <v>0</v>
      </c>
      <c r="AG124" s="2178">
        <v>0</v>
      </c>
      <c r="AH124" s="2179">
        <v>0</v>
      </c>
      <c r="AI124" s="2180">
        <v>0</v>
      </c>
      <c r="AJ124" s="2003">
        <f t="shared" si="141"/>
        <v>-504665631</v>
      </c>
      <c r="AK124" s="2005">
        <v>-504665631</v>
      </c>
      <c r="AL124" s="2006">
        <v>0</v>
      </c>
      <c r="AM124" s="2005">
        <v>0</v>
      </c>
      <c r="AN124" s="2006">
        <v>0</v>
      </c>
      <c r="AO124" s="2181">
        <v>0</v>
      </c>
      <c r="AP124" s="2003">
        <f t="shared" si="142"/>
        <v>-504665631</v>
      </c>
      <c r="AQ124" s="2005">
        <v>-504665631</v>
      </c>
      <c r="AR124" s="2006">
        <v>0</v>
      </c>
      <c r="AS124" s="2005">
        <v>0</v>
      </c>
      <c r="AT124" s="2006">
        <v>0</v>
      </c>
      <c r="AU124" s="2181">
        <v>0</v>
      </c>
      <c r="AV124" s="3483">
        <f t="shared" si="149"/>
        <v>100</v>
      </c>
      <c r="AW124" s="3403">
        <f t="shared" si="149"/>
        <v>100</v>
      </c>
      <c r="AX124" s="3391"/>
      <c r="AY124" s="3372"/>
      <c r="AZ124" s="3391"/>
      <c r="BA124" s="3362"/>
    </row>
    <row r="125" spans="1:53" s="23" customFormat="1" ht="13.5" thickBot="1" x14ac:dyDescent="0.25">
      <c r="A125" s="2117"/>
      <c r="B125" s="2182"/>
      <c r="C125" s="2182"/>
      <c r="D125" s="2183"/>
      <c r="E125" s="1968" t="s">
        <v>261</v>
      </c>
      <c r="F125" s="1865">
        <f t="shared" ref="F125:K125" si="154">SUM(F123:F124)</f>
        <v>1088709780</v>
      </c>
      <c r="G125" s="1946">
        <f t="shared" si="154"/>
        <v>554302018</v>
      </c>
      <c r="H125" s="1947">
        <f t="shared" si="154"/>
        <v>125234618</v>
      </c>
      <c r="I125" s="1946">
        <f t="shared" si="154"/>
        <v>105970115</v>
      </c>
      <c r="J125" s="1947">
        <f t="shared" si="154"/>
        <v>73315425</v>
      </c>
      <c r="K125" s="2085">
        <f t="shared" si="154"/>
        <v>229887604</v>
      </c>
      <c r="L125" s="1865">
        <f t="shared" ref="L125:Q125" si="155">SUM(L123:L124)</f>
        <v>1250017645</v>
      </c>
      <c r="M125" s="1946">
        <f t="shared" si="155"/>
        <v>715609883</v>
      </c>
      <c r="N125" s="1947">
        <f t="shared" si="155"/>
        <v>125234618</v>
      </c>
      <c r="O125" s="1946">
        <f t="shared" si="155"/>
        <v>105970115</v>
      </c>
      <c r="P125" s="1947">
        <f t="shared" si="155"/>
        <v>73315425</v>
      </c>
      <c r="Q125" s="2085">
        <f t="shared" si="155"/>
        <v>229887604</v>
      </c>
      <c r="R125" s="1865">
        <f t="shared" ref="R125:W125" si="156">SUM(R123:R124)</f>
        <v>1343916730</v>
      </c>
      <c r="S125" s="1946">
        <f t="shared" si="156"/>
        <v>793493169</v>
      </c>
      <c r="T125" s="1947">
        <f t="shared" si="156"/>
        <v>127922800</v>
      </c>
      <c r="U125" s="1946">
        <f t="shared" si="156"/>
        <v>113470854</v>
      </c>
      <c r="V125" s="1947">
        <f t="shared" si="156"/>
        <v>79142303</v>
      </c>
      <c r="W125" s="2085">
        <f t="shared" si="156"/>
        <v>229887604</v>
      </c>
      <c r="X125" s="1865">
        <f t="shared" ref="X125:AC125" si="157">SUM(X123:X124)</f>
        <v>1604405320</v>
      </c>
      <c r="Y125" s="1946">
        <f t="shared" si="157"/>
        <v>1034014370</v>
      </c>
      <c r="Z125" s="1947">
        <f t="shared" si="157"/>
        <v>127922800</v>
      </c>
      <c r="AA125" s="1946">
        <f t="shared" si="157"/>
        <v>116138243</v>
      </c>
      <c r="AB125" s="1947">
        <f t="shared" si="157"/>
        <v>96442303</v>
      </c>
      <c r="AC125" s="2085">
        <f t="shared" si="157"/>
        <v>229887604</v>
      </c>
      <c r="AD125" s="1865">
        <f t="shared" ref="AD125:AO125" si="158">SUM(AD123:AD124)</f>
        <v>1626847090</v>
      </c>
      <c r="AE125" s="1946">
        <f t="shared" si="158"/>
        <v>1049821320</v>
      </c>
      <c r="AF125" s="1947">
        <f t="shared" si="158"/>
        <v>128122800</v>
      </c>
      <c r="AG125" s="1946">
        <f t="shared" si="158"/>
        <v>116704941</v>
      </c>
      <c r="AH125" s="1947">
        <f t="shared" si="158"/>
        <v>96442303</v>
      </c>
      <c r="AI125" s="2085">
        <f t="shared" si="158"/>
        <v>235755726</v>
      </c>
      <c r="AJ125" s="2048">
        <f t="shared" si="158"/>
        <v>1679237471</v>
      </c>
      <c r="AK125" s="2050">
        <f t="shared" si="158"/>
        <v>1132456233</v>
      </c>
      <c r="AL125" s="2051">
        <f t="shared" si="158"/>
        <v>124523666</v>
      </c>
      <c r="AM125" s="2050">
        <f t="shared" si="158"/>
        <v>105546016</v>
      </c>
      <c r="AN125" s="2051">
        <f t="shared" si="158"/>
        <v>85263262</v>
      </c>
      <c r="AO125" s="2161">
        <f t="shared" si="158"/>
        <v>231448294</v>
      </c>
      <c r="AP125" s="2048">
        <f t="shared" ref="AP125:AU125" si="159">SUM(AP123:AP124)</f>
        <v>1168147588</v>
      </c>
      <c r="AQ125" s="2050">
        <f t="shared" si="159"/>
        <v>642569546</v>
      </c>
      <c r="AR125" s="2051">
        <f t="shared" si="159"/>
        <v>123809579</v>
      </c>
      <c r="AS125" s="2050">
        <f t="shared" si="159"/>
        <v>105028603</v>
      </c>
      <c r="AT125" s="2051">
        <f t="shared" si="159"/>
        <v>65480160</v>
      </c>
      <c r="AU125" s="2161">
        <f t="shared" si="159"/>
        <v>231259700</v>
      </c>
      <c r="AV125" s="3597">
        <f t="shared" si="149"/>
        <v>69.564168747637481</v>
      </c>
      <c r="AW125" s="3594">
        <f t="shared" si="149"/>
        <v>56.741225601078035</v>
      </c>
      <c r="AX125" s="3594">
        <f t="shared" ref="AX125" si="160">SUM(AR125/AL125)*100</f>
        <v>99.42654515166619</v>
      </c>
      <c r="AY125" s="3594">
        <f t="shared" ref="AY125" si="161">SUM(AS125/AM125)*100</f>
        <v>99.509774959198836</v>
      </c>
      <c r="AZ125" s="3594">
        <f t="shared" ref="AZ125" si="162">SUM(AT125/AN125)*100</f>
        <v>76.797624749566822</v>
      </c>
      <c r="BA125" s="3385">
        <f t="shared" ref="BA125" si="163">SUM(AU125/AO125)*100</f>
        <v>99.91851570960381</v>
      </c>
    </row>
    <row r="126" spans="1:53" s="23" customFormat="1" x14ac:dyDescent="0.2">
      <c r="A126" s="2184"/>
      <c r="B126" s="2184"/>
      <c r="C126" s="2184"/>
      <c r="D126" s="2184"/>
      <c r="E126" s="2185"/>
      <c r="F126" s="2186"/>
      <c r="G126" s="2186"/>
      <c r="H126" s="2186"/>
      <c r="I126" s="2186"/>
      <c r="J126" s="2186"/>
      <c r="K126" s="2186"/>
      <c r="L126" s="2186"/>
      <c r="M126" s="2186"/>
      <c r="N126" s="2186"/>
      <c r="O126" s="2186"/>
      <c r="P126" s="2186"/>
      <c r="Q126" s="2186"/>
      <c r="R126" s="2186"/>
      <c r="S126" s="2186"/>
      <c r="T126" s="2186"/>
      <c r="U126" s="2186"/>
      <c r="V126" s="2186"/>
      <c r="W126" s="2186"/>
      <c r="X126" s="2186"/>
      <c r="Y126" s="2186"/>
      <c r="Z126" s="2186"/>
      <c r="AA126" s="2186"/>
      <c r="AB126" s="2186"/>
      <c r="AC126" s="2186"/>
      <c r="AD126" s="2186"/>
      <c r="AE126" s="2186"/>
      <c r="AF126" s="2186"/>
      <c r="AG126" s="2186"/>
      <c r="AH126" s="2186"/>
      <c r="AI126" s="2186"/>
      <c r="AJ126" s="2187"/>
      <c r="AK126" s="2187"/>
      <c r="AL126" s="2187"/>
      <c r="AM126" s="2187"/>
      <c r="AN126" s="2187"/>
      <c r="AO126" s="2187"/>
      <c r="AP126" s="2187"/>
      <c r="AQ126" s="2187"/>
      <c r="AR126" s="2187"/>
      <c r="AS126" s="2187"/>
      <c r="AT126" s="2187"/>
      <c r="AU126" s="2187"/>
      <c r="AV126" s="2883"/>
      <c r="AW126" s="2883"/>
      <c r="AX126" s="2883"/>
      <c r="AY126" s="2883"/>
      <c r="AZ126" s="2883"/>
      <c r="BA126" s="2883"/>
    </row>
    <row r="127" spans="1:53" s="23" customFormat="1" x14ac:dyDescent="0.2">
      <c r="A127" s="2184"/>
      <c r="B127" s="2184"/>
      <c r="C127" s="2184"/>
      <c r="D127" s="2184"/>
      <c r="E127" s="2185"/>
      <c r="F127" s="2744">
        <f t="shared" ref="F127:AO127" si="164">SUM(F81-F125)</f>
        <v>0</v>
      </c>
      <c r="G127" s="2744">
        <f t="shared" si="164"/>
        <v>0</v>
      </c>
      <c r="H127" s="2744">
        <f t="shared" si="164"/>
        <v>0</v>
      </c>
      <c r="I127" s="2744">
        <f t="shared" si="164"/>
        <v>0</v>
      </c>
      <c r="J127" s="2744">
        <f t="shared" si="164"/>
        <v>0</v>
      </c>
      <c r="K127" s="2744">
        <f t="shared" si="164"/>
        <v>0</v>
      </c>
      <c r="L127" s="2744">
        <f t="shared" si="164"/>
        <v>0</v>
      </c>
      <c r="M127" s="2744">
        <f t="shared" si="164"/>
        <v>0</v>
      </c>
      <c r="N127" s="2744">
        <f t="shared" si="164"/>
        <v>0</v>
      </c>
      <c r="O127" s="2744">
        <f t="shared" si="164"/>
        <v>0</v>
      </c>
      <c r="P127" s="2744">
        <f t="shared" si="164"/>
        <v>0</v>
      </c>
      <c r="Q127" s="2744">
        <f t="shared" si="164"/>
        <v>0</v>
      </c>
      <c r="R127" s="2744">
        <f t="shared" si="164"/>
        <v>0</v>
      </c>
      <c r="S127" s="2744">
        <f t="shared" si="164"/>
        <v>0</v>
      </c>
      <c r="T127" s="2744">
        <f t="shared" si="164"/>
        <v>0</v>
      </c>
      <c r="U127" s="2744">
        <f t="shared" si="164"/>
        <v>0</v>
      </c>
      <c r="V127" s="2744">
        <f t="shared" si="164"/>
        <v>0</v>
      </c>
      <c r="W127" s="2744">
        <f t="shared" si="164"/>
        <v>0</v>
      </c>
      <c r="X127" s="2744">
        <f t="shared" si="164"/>
        <v>0</v>
      </c>
      <c r="Y127" s="2744">
        <f t="shared" si="164"/>
        <v>0</v>
      </c>
      <c r="Z127" s="2744">
        <f t="shared" si="164"/>
        <v>0</v>
      </c>
      <c r="AA127" s="2744">
        <f t="shared" si="164"/>
        <v>0</v>
      </c>
      <c r="AB127" s="2744">
        <f t="shared" si="164"/>
        <v>0</v>
      </c>
      <c r="AC127" s="2744">
        <f t="shared" si="164"/>
        <v>0</v>
      </c>
      <c r="AD127" s="2744">
        <f t="shared" si="164"/>
        <v>0</v>
      </c>
      <c r="AE127" s="2744">
        <f t="shared" si="164"/>
        <v>0</v>
      </c>
      <c r="AF127" s="2744">
        <f t="shared" si="164"/>
        <v>0</v>
      </c>
      <c r="AG127" s="2744">
        <f t="shared" si="164"/>
        <v>0</v>
      </c>
      <c r="AH127" s="2744">
        <f t="shared" si="164"/>
        <v>0</v>
      </c>
      <c r="AI127" s="2744">
        <f t="shared" si="164"/>
        <v>0</v>
      </c>
      <c r="AJ127" s="2744">
        <f t="shared" si="164"/>
        <v>0</v>
      </c>
      <c r="AK127" s="2744">
        <f t="shared" si="164"/>
        <v>0</v>
      </c>
      <c r="AL127" s="2744">
        <f t="shared" si="164"/>
        <v>0</v>
      </c>
      <c r="AM127" s="2744">
        <f t="shared" si="164"/>
        <v>0</v>
      </c>
      <c r="AN127" s="2744">
        <f t="shared" si="164"/>
        <v>0</v>
      </c>
      <c r="AO127" s="2744">
        <f t="shared" si="164"/>
        <v>0</v>
      </c>
      <c r="AP127" s="2187">
        <f>SUM(AP81-AP125)</f>
        <v>511966767</v>
      </c>
      <c r="AQ127" s="2744">
        <f t="shared" ref="AQ127:AU127" si="165">SUM(AQ81-AQ125)</f>
        <v>489909873</v>
      </c>
      <c r="AR127" s="2744">
        <f t="shared" si="165"/>
        <v>577953</v>
      </c>
      <c r="AS127" s="2744">
        <f t="shared" si="165"/>
        <v>1217413</v>
      </c>
      <c r="AT127" s="2744">
        <f t="shared" si="165"/>
        <v>19783102</v>
      </c>
      <c r="AU127" s="2744">
        <f t="shared" si="165"/>
        <v>478426</v>
      </c>
      <c r="AV127" s="2883"/>
      <c r="AW127" s="2883"/>
      <c r="AX127" s="2883"/>
      <c r="AY127" s="2883"/>
      <c r="AZ127" s="2883"/>
      <c r="BA127" s="2883"/>
    </row>
    <row r="128" spans="1:53" s="23" customFormat="1" x14ac:dyDescent="0.2">
      <c r="A128" s="2184"/>
      <c r="B128" s="2184"/>
      <c r="C128" s="2184"/>
      <c r="D128" s="2184"/>
      <c r="E128" s="2185"/>
      <c r="F128" s="2186"/>
      <c r="G128" s="2186"/>
      <c r="H128" s="2186"/>
      <c r="I128" s="2186"/>
      <c r="J128" s="2186"/>
      <c r="K128" s="2186"/>
      <c r="L128" s="2186"/>
      <c r="M128" s="2186"/>
      <c r="N128" s="2186"/>
      <c r="O128" s="2186"/>
      <c r="P128" s="2186"/>
      <c r="Q128" s="2186"/>
      <c r="R128" s="2186"/>
      <c r="S128" s="2186"/>
      <c r="T128" s="2186"/>
      <c r="U128" s="2186"/>
      <c r="V128" s="2186"/>
      <c r="W128" s="2186"/>
      <c r="X128" s="2186"/>
      <c r="Y128" s="2186"/>
      <c r="Z128" s="2186"/>
      <c r="AA128" s="2186"/>
      <c r="AB128" s="2186"/>
      <c r="AC128" s="2186"/>
      <c r="AD128" s="2186"/>
      <c r="AE128" s="2186"/>
      <c r="AF128" s="2186"/>
      <c r="AG128" s="2186"/>
      <c r="AH128" s="2186"/>
      <c r="AI128" s="2186"/>
      <c r="AJ128" s="2187"/>
      <c r="AK128" s="2187"/>
      <c r="AL128" s="2187"/>
      <c r="AM128" s="2187"/>
      <c r="AN128" s="2187"/>
      <c r="AO128" s="2187"/>
      <c r="AP128" s="2187"/>
      <c r="AQ128" s="2187"/>
      <c r="AR128" s="2187"/>
      <c r="AS128" s="2187"/>
      <c r="AT128" s="2187"/>
      <c r="AU128" s="2187"/>
      <c r="AV128" s="2883"/>
      <c r="AW128" s="2883"/>
      <c r="AX128" s="2883"/>
      <c r="AY128" s="2883"/>
      <c r="AZ128" s="2883"/>
      <c r="BA128" s="2883"/>
    </row>
  </sheetData>
  <mergeCells count="41">
    <mergeCell ref="A1:H1"/>
    <mergeCell ref="L84:Q84"/>
    <mergeCell ref="A2:K2"/>
    <mergeCell ref="F4:K4"/>
    <mergeCell ref="F84:K84"/>
    <mergeCell ref="E5:E6"/>
    <mergeCell ref="L5:L6"/>
    <mergeCell ref="A5:D6"/>
    <mergeCell ref="F5:F6"/>
    <mergeCell ref="L4:Q4"/>
    <mergeCell ref="A4:D4"/>
    <mergeCell ref="A84:D84"/>
    <mergeCell ref="X84:AC84"/>
    <mergeCell ref="V3:W3"/>
    <mergeCell ref="R4:W4"/>
    <mergeCell ref="R5:R6"/>
    <mergeCell ref="R84:W84"/>
    <mergeCell ref="AB3:AC3"/>
    <mergeCell ref="X4:AC4"/>
    <mergeCell ref="X5:X6"/>
    <mergeCell ref="A123:D123"/>
    <mergeCell ref="A115:D115"/>
    <mergeCell ref="A85:D85"/>
    <mergeCell ref="A70:D70"/>
    <mergeCell ref="A79:D79"/>
    <mergeCell ref="AH3:AI3"/>
    <mergeCell ref="AD4:AI4"/>
    <mergeCell ref="AD5:AD6"/>
    <mergeCell ref="AD84:AI84"/>
    <mergeCell ref="AH83:AI83"/>
    <mergeCell ref="AV85:AV86"/>
    <mergeCell ref="AN3:AO3"/>
    <mergeCell ref="AJ4:AO4"/>
    <mergeCell ref="AJ5:AJ6"/>
    <mergeCell ref="AJ84:AO84"/>
    <mergeCell ref="AP84:BA84"/>
    <mergeCell ref="AT3:AU3"/>
    <mergeCell ref="AP5:AP6"/>
    <mergeCell ref="AZ3:BA3"/>
    <mergeCell ref="AV5:AV6"/>
    <mergeCell ref="AP4:BA4"/>
  </mergeCells>
  <phoneticPr fontId="12" type="noConversion"/>
  <pageMargins left="0.70866141732283472" right="0.70866141732283472" top="0.43307086614173229" bottom="0.70866141732283472" header="0.31496062992125984" footer="0.31496062992125984"/>
  <pageSetup paperSize="8" scale="67" fitToWidth="2" fitToHeight="2" orientation="landscape" r:id="rId1"/>
  <headerFooter alignWithMargins="0"/>
  <rowBreaks count="1" manualBreakCount="1">
    <brk id="81" max="52" man="1"/>
  </rowBreaks>
  <colBreaks count="1" manualBreakCount="1">
    <brk id="29" max="124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F183"/>
  <sheetViews>
    <sheetView workbookViewId="0">
      <selection activeCell="B1" sqref="B1"/>
    </sheetView>
  </sheetViews>
  <sheetFormatPr defaultRowHeight="12.75" x14ac:dyDescent="0.2"/>
  <cols>
    <col min="1" max="1" width="2.7109375" style="2394" bestFit="1" customWidth="1"/>
    <col min="2" max="2" width="28.28515625" style="2394" customWidth="1"/>
    <col min="3" max="3" width="46.140625" style="2679" customWidth="1"/>
    <col min="4" max="4" width="14.140625" style="2712" customWidth="1"/>
    <col min="5" max="5" width="13.85546875" style="2678" customWidth="1"/>
    <col min="6" max="6" width="12.7109375" style="2678" customWidth="1"/>
  </cols>
  <sheetData>
    <row r="1" spans="1:6" x14ac:dyDescent="0.2">
      <c r="A1" s="2796"/>
      <c r="B1" s="2797" t="s">
        <v>1967</v>
      </c>
      <c r="C1" s="2798"/>
    </row>
    <row r="2" spans="1:6" x14ac:dyDescent="0.2">
      <c r="A2" s="2796"/>
      <c r="B2" s="2796"/>
      <c r="C2" s="2799"/>
    </row>
    <row r="3" spans="1:6" x14ac:dyDescent="0.2">
      <c r="A3" s="2796"/>
      <c r="B3" s="3880" t="s">
        <v>146</v>
      </c>
      <c r="C3" s="3880"/>
      <c r="D3" s="3880"/>
      <c r="E3" s="3880"/>
      <c r="F3" s="3880"/>
    </row>
    <row r="4" spans="1:6" x14ac:dyDescent="0.2">
      <c r="A4" s="2796"/>
      <c r="B4" s="3881" t="s">
        <v>1791</v>
      </c>
      <c r="C4" s="3881"/>
      <c r="D4" s="3881"/>
      <c r="E4" s="3881"/>
      <c r="F4" s="3881"/>
    </row>
    <row r="5" spans="1:6" ht="13.5" thickBot="1" x14ac:dyDescent="0.25">
      <c r="A5" s="2796"/>
      <c r="B5" s="2851"/>
      <c r="C5" s="2800"/>
    </row>
    <row r="6" spans="1:6" ht="13.5" thickBot="1" x14ac:dyDescent="0.25">
      <c r="A6" s="2796"/>
      <c r="B6" s="3127" t="s">
        <v>1297</v>
      </c>
      <c r="C6" s="3128" t="s">
        <v>1298</v>
      </c>
      <c r="D6" s="3129" t="s">
        <v>1299</v>
      </c>
      <c r="E6" s="3129" t="s">
        <v>1300</v>
      </c>
      <c r="F6" s="3130" t="s">
        <v>1301</v>
      </c>
    </row>
    <row r="7" spans="1:6" x14ac:dyDescent="0.2">
      <c r="A7" s="2796"/>
      <c r="B7" s="3131"/>
      <c r="C7" s="3132"/>
      <c r="D7" s="3194"/>
      <c r="E7" s="3194"/>
      <c r="F7" s="3195"/>
    </row>
    <row r="8" spans="1:6" x14ac:dyDescent="0.2">
      <c r="A8" s="2796"/>
      <c r="B8" s="3133" t="s">
        <v>1302</v>
      </c>
      <c r="C8" s="3134"/>
      <c r="D8" s="3196"/>
      <c r="E8" s="3196"/>
      <c r="F8" s="3197"/>
    </row>
    <row r="9" spans="1:6" x14ac:dyDescent="0.2">
      <c r="A9" s="2796"/>
      <c r="B9" s="3135" t="s">
        <v>1303</v>
      </c>
      <c r="C9" s="3136" t="s">
        <v>1304</v>
      </c>
      <c r="D9" s="3196">
        <v>0</v>
      </c>
      <c r="E9" s="3198">
        <v>0</v>
      </c>
      <c r="F9" s="3137">
        <f>(D9-E9)</f>
        <v>0</v>
      </c>
    </row>
    <row r="10" spans="1:6" x14ac:dyDescent="0.2">
      <c r="A10" s="2801"/>
      <c r="B10" s="3135" t="s">
        <v>1801</v>
      </c>
      <c r="C10" s="3136" t="s">
        <v>1305</v>
      </c>
      <c r="D10" s="3199">
        <v>667181</v>
      </c>
      <c r="E10" s="3198">
        <v>667181</v>
      </c>
      <c r="F10" s="3137">
        <f t="shared" ref="F10:F17" si="0">(D10-E10)</f>
        <v>0</v>
      </c>
    </row>
    <row r="11" spans="1:6" x14ac:dyDescent="0.2">
      <c r="A11" s="2796"/>
      <c r="B11" s="3138"/>
      <c r="C11" s="3139"/>
      <c r="D11" s="3199"/>
      <c r="E11" s="3196"/>
      <c r="F11" s="3137">
        <f t="shared" si="0"/>
        <v>0</v>
      </c>
    </row>
    <row r="12" spans="1:6" x14ac:dyDescent="0.2">
      <c r="A12" s="2796"/>
      <c r="B12" s="3133" t="s">
        <v>1306</v>
      </c>
      <c r="C12" s="3134"/>
      <c r="D12" s="3199"/>
      <c r="E12" s="3196"/>
      <c r="F12" s="3137">
        <f t="shared" si="0"/>
        <v>0</v>
      </c>
    </row>
    <row r="13" spans="1:6" x14ac:dyDescent="0.2">
      <c r="A13" s="2796">
        <v>10</v>
      </c>
      <c r="B13" s="3138" t="s">
        <v>1307</v>
      </c>
      <c r="C13" s="3139" t="s">
        <v>1802</v>
      </c>
      <c r="D13" s="3199">
        <v>27174471</v>
      </c>
      <c r="E13" s="3196">
        <v>27174471</v>
      </c>
      <c r="F13" s="3137">
        <f t="shared" si="0"/>
        <v>0</v>
      </c>
    </row>
    <row r="14" spans="1:6" x14ac:dyDescent="0.2">
      <c r="A14" s="2796"/>
      <c r="B14" s="3138">
        <v>111912</v>
      </c>
      <c r="C14" s="3139" t="s">
        <v>1802</v>
      </c>
      <c r="D14" s="3199">
        <v>3355000</v>
      </c>
      <c r="E14" s="3196">
        <v>3355000</v>
      </c>
      <c r="F14" s="3137">
        <f t="shared" si="0"/>
        <v>0</v>
      </c>
    </row>
    <row r="15" spans="1:6" x14ac:dyDescent="0.2">
      <c r="A15" s="2796"/>
      <c r="B15" s="3135" t="s">
        <v>1308</v>
      </c>
      <c r="C15" s="3139" t="s">
        <v>1803</v>
      </c>
      <c r="D15" s="3199">
        <v>1940000</v>
      </c>
      <c r="E15" s="3196">
        <v>1940000</v>
      </c>
      <c r="F15" s="3141">
        <f t="shared" si="0"/>
        <v>0</v>
      </c>
    </row>
    <row r="16" spans="1:6" x14ac:dyDescent="0.2">
      <c r="A16" s="2796"/>
      <c r="B16" s="3138"/>
      <c r="C16" s="3142"/>
      <c r="D16" s="3200"/>
      <c r="E16" s="3201"/>
      <c r="F16" s="3143">
        <f t="shared" si="0"/>
        <v>0</v>
      </c>
    </row>
    <row r="17" spans="1:6" x14ac:dyDescent="0.2">
      <c r="A17" s="2802"/>
      <c r="B17" s="3144"/>
      <c r="C17" s="3134" t="s">
        <v>1309</v>
      </c>
      <c r="D17" s="3202">
        <f>(D9+D10+D15+D13+D14)</f>
        <v>33136652</v>
      </c>
      <c r="E17" s="3203">
        <f>(E9+E10+E15+E13+E14)</f>
        <v>33136652</v>
      </c>
      <c r="F17" s="3145">
        <f t="shared" si="0"/>
        <v>0</v>
      </c>
    </row>
    <row r="18" spans="1:6" x14ac:dyDescent="0.2">
      <c r="A18" s="2796"/>
      <c r="B18" s="3144"/>
      <c r="C18" s="3146"/>
      <c r="D18" s="3204"/>
      <c r="E18" s="3205"/>
      <c r="F18" s="3147"/>
    </row>
    <row r="19" spans="1:6" x14ac:dyDescent="0.2">
      <c r="A19" s="2796">
        <v>4</v>
      </c>
      <c r="B19" s="3144" t="s">
        <v>1804</v>
      </c>
      <c r="C19" s="3146"/>
      <c r="D19" s="3204"/>
      <c r="E19" s="3205"/>
      <c r="F19" s="3147">
        <f t="shared" ref="F19:F21" si="1">(D19-E19)</f>
        <v>0</v>
      </c>
    </row>
    <row r="20" spans="1:6" x14ac:dyDescent="0.2">
      <c r="A20" s="2796">
        <v>13</v>
      </c>
      <c r="B20" s="3138">
        <v>1119204</v>
      </c>
      <c r="C20" s="3139" t="s">
        <v>1805</v>
      </c>
      <c r="D20" s="3199">
        <v>16512341</v>
      </c>
      <c r="E20" s="3196">
        <v>16512341</v>
      </c>
      <c r="F20" s="3137">
        <f t="shared" si="1"/>
        <v>0</v>
      </c>
    </row>
    <row r="21" spans="1:6" x14ac:dyDescent="0.2">
      <c r="A21" s="2796"/>
      <c r="B21" s="3138">
        <v>1119213</v>
      </c>
      <c r="C21" s="3139" t="s">
        <v>1806</v>
      </c>
      <c r="D21" s="3199">
        <v>555000</v>
      </c>
      <c r="E21" s="3196">
        <v>555000</v>
      </c>
      <c r="F21" s="3137">
        <f t="shared" si="1"/>
        <v>0</v>
      </c>
    </row>
    <row r="22" spans="1:6" x14ac:dyDescent="0.2">
      <c r="A22" s="2796"/>
      <c r="B22" s="3138"/>
      <c r="C22" s="3139"/>
      <c r="D22" s="3196"/>
      <c r="E22" s="3196"/>
      <c r="F22" s="3137"/>
    </row>
    <row r="23" spans="1:6" x14ac:dyDescent="0.2">
      <c r="A23" s="2802" t="s">
        <v>1310</v>
      </c>
      <c r="B23" s="3148"/>
      <c r="C23" s="3149" t="s">
        <v>1807</v>
      </c>
      <c r="D23" s="3203">
        <f>SUBTOTAL(9,D20:D21)</f>
        <v>17067341</v>
      </c>
      <c r="E23" s="3203">
        <f>SUBTOTAL(9,E20:E21)</f>
        <v>17067341</v>
      </c>
      <c r="F23" s="3145">
        <f t="shared" ref="F23" si="2">(D23-E23)</f>
        <v>0</v>
      </c>
    </row>
    <row r="24" spans="1:6" ht="13.5" thickBot="1" x14ac:dyDescent="0.25">
      <c r="A24" s="2802"/>
      <c r="B24" s="3242"/>
      <c r="C24" s="3151"/>
      <c r="D24" s="3201"/>
      <c r="E24" s="3201"/>
      <c r="F24" s="3126"/>
    </row>
    <row r="25" spans="1:6" ht="13.5" thickBot="1" x14ac:dyDescent="0.25">
      <c r="A25" s="2796"/>
      <c r="B25" s="2803">
        <v>11</v>
      </c>
      <c r="C25" s="3152" t="s">
        <v>1311</v>
      </c>
      <c r="D25" s="3206">
        <f>(D17+D23)</f>
        <v>50203993</v>
      </c>
      <c r="E25" s="3206">
        <f>(E17+E23)</f>
        <v>50203993</v>
      </c>
      <c r="F25" s="3153">
        <f t="shared" ref="F25:F64" si="3">(D25-E25)</f>
        <v>0</v>
      </c>
    </row>
    <row r="26" spans="1:6" x14ac:dyDescent="0.2">
      <c r="A26" s="2796"/>
      <c r="B26" s="3154" t="s">
        <v>1312</v>
      </c>
      <c r="C26" s="3146"/>
      <c r="D26" s="3205"/>
      <c r="E26" s="3205"/>
      <c r="F26" s="3155">
        <f t="shared" si="3"/>
        <v>0</v>
      </c>
    </row>
    <row r="27" spans="1:6" x14ac:dyDescent="0.2">
      <c r="A27" s="2796">
        <v>19</v>
      </c>
      <c r="B27" s="3138" t="s">
        <v>1313</v>
      </c>
      <c r="C27" s="3139" t="s">
        <v>1314</v>
      </c>
      <c r="D27" s="3199">
        <v>1870800</v>
      </c>
      <c r="E27" s="3196">
        <v>0</v>
      </c>
      <c r="F27" s="3137">
        <f t="shared" si="3"/>
        <v>1870800</v>
      </c>
    </row>
    <row r="28" spans="1:6" x14ac:dyDescent="0.2">
      <c r="A28" s="2796"/>
      <c r="B28" s="3138" t="s">
        <v>1315</v>
      </c>
      <c r="C28" s="3139" t="s">
        <v>1316</v>
      </c>
      <c r="D28" s="3199">
        <v>13411941</v>
      </c>
      <c r="E28" s="3196">
        <v>0</v>
      </c>
      <c r="F28" s="3137">
        <f t="shared" si="3"/>
        <v>13411941</v>
      </c>
    </row>
    <row r="29" spans="1:6" x14ac:dyDescent="0.2">
      <c r="A29" s="2796"/>
      <c r="B29" s="3138" t="s">
        <v>1317</v>
      </c>
      <c r="C29" s="3139" t="s">
        <v>1318</v>
      </c>
      <c r="D29" s="3196">
        <v>500188665</v>
      </c>
      <c r="E29" s="3196">
        <v>0</v>
      </c>
      <c r="F29" s="3137">
        <f t="shared" si="3"/>
        <v>500188665</v>
      </c>
    </row>
    <row r="30" spans="1:6" x14ac:dyDescent="0.2">
      <c r="A30" s="2796"/>
      <c r="B30" s="3138" t="s">
        <v>1319</v>
      </c>
      <c r="C30" s="3139" t="s">
        <v>1320</v>
      </c>
      <c r="D30" s="3196">
        <v>10</v>
      </c>
      <c r="E30" s="3196">
        <v>0</v>
      </c>
      <c r="F30" s="3137">
        <f t="shared" si="3"/>
        <v>10</v>
      </c>
    </row>
    <row r="31" spans="1:6" x14ac:dyDescent="0.2">
      <c r="A31" s="2796"/>
      <c r="B31" s="3138" t="s">
        <v>1321</v>
      </c>
      <c r="C31" s="3139" t="s">
        <v>1322</v>
      </c>
      <c r="D31" s="3196">
        <v>1537008</v>
      </c>
      <c r="E31" s="3196">
        <v>0</v>
      </c>
      <c r="F31" s="3137">
        <f t="shared" si="3"/>
        <v>1537008</v>
      </c>
    </row>
    <row r="32" spans="1:6" x14ac:dyDescent="0.2">
      <c r="A32" s="2801"/>
      <c r="B32" s="3138" t="s">
        <v>1323</v>
      </c>
      <c r="C32" s="3139" t="s">
        <v>1324</v>
      </c>
      <c r="D32" s="3196">
        <v>69287595</v>
      </c>
      <c r="E32" s="3196">
        <v>0</v>
      </c>
      <c r="F32" s="3137">
        <f t="shared" si="3"/>
        <v>69287595</v>
      </c>
    </row>
    <row r="33" spans="1:6" x14ac:dyDescent="0.2">
      <c r="A33" s="2796"/>
      <c r="B33" s="3156" t="s">
        <v>1325</v>
      </c>
      <c r="C33" s="3134" t="s">
        <v>96</v>
      </c>
      <c r="D33" s="3203">
        <f>(D27+D28+D29+D30+D31+D32)</f>
        <v>586296019</v>
      </c>
      <c r="E33" s="3203">
        <f>(E27+E28+E29+E30+E31+E32)</f>
        <v>0</v>
      </c>
      <c r="F33" s="3145">
        <f t="shared" si="3"/>
        <v>586296019</v>
      </c>
    </row>
    <row r="34" spans="1:6" x14ac:dyDescent="0.2">
      <c r="A34" s="2796"/>
      <c r="B34" s="3133" t="s">
        <v>1326</v>
      </c>
      <c r="C34" s="3134"/>
      <c r="D34" s="3196"/>
      <c r="E34" s="3196"/>
      <c r="F34" s="3145">
        <f t="shared" si="3"/>
        <v>0</v>
      </c>
    </row>
    <row r="35" spans="1:6" x14ac:dyDescent="0.2">
      <c r="A35" s="2796"/>
      <c r="B35" s="3138" t="s">
        <v>1327</v>
      </c>
      <c r="C35" s="3139" t="s">
        <v>1328</v>
      </c>
      <c r="D35" s="3196"/>
      <c r="E35" s="3196"/>
      <c r="F35" s="3145">
        <f t="shared" si="3"/>
        <v>0</v>
      </c>
    </row>
    <row r="36" spans="1:6" x14ac:dyDescent="0.2">
      <c r="A36" s="2796"/>
      <c r="B36" s="3138" t="s">
        <v>1329</v>
      </c>
      <c r="C36" s="3139" t="s">
        <v>1330</v>
      </c>
      <c r="D36" s="3196">
        <v>1188947597</v>
      </c>
      <c r="E36" s="3196">
        <v>313423702</v>
      </c>
      <c r="F36" s="3157">
        <f t="shared" si="3"/>
        <v>875523895</v>
      </c>
    </row>
    <row r="37" spans="1:6" x14ac:dyDescent="0.2">
      <c r="A37" s="2796"/>
      <c r="B37" s="3138" t="s">
        <v>1331</v>
      </c>
      <c r="C37" s="3139" t="s">
        <v>1332</v>
      </c>
      <c r="D37" s="3196">
        <v>236810758</v>
      </c>
      <c r="E37" s="3196">
        <v>33187575</v>
      </c>
      <c r="F37" s="3157">
        <f t="shared" si="3"/>
        <v>203623183</v>
      </c>
    </row>
    <row r="38" spans="1:6" x14ac:dyDescent="0.2">
      <c r="A38" s="2796"/>
      <c r="B38" s="3138" t="s">
        <v>1333</v>
      </c>
      <c r="C38" s="3139" t="s">
        <v>1334</v>
      </c>
      <c r="D38" s="3196">
        <v>15778696</v>
      </c>
      <c r="E38" s="3196">
        <v>3402686</v>
      </c>
      <c r="F38" s="3157">
        <f t="shared" si="3"/>
        <v>12376010</v>
      </c>
    </row>
    <row r="39" spans="1:6" x14ac:dyDescent="0.2">
      <c r="A39" s="2796"/>
      <c r="B39" s="3138" t="s">
        <v>1335</v>
      </c>
      <c r="C39" s="3139" t="s">
        <v>1336</v>
      </c>
      <c r="D39" s="3196">
        <v>18973613</v>
      </c>
      <c r="E39" s="3196">
        <v>8878212</v>
      </c>
      <c r="F39" s="3157">
        <f t="shared" si="3"/>
        <v>10095401</v>
      </c>
    </row>
    <row r="40" spans="1:6" x14ac:dyDescent="0.2">
      <c r="A40" s="2801"/>
      <c r="B40" s="3138" t="s">
        <v>1337</v>
      </c>
      <c r="C40" s="3139" t="s">
        <v>1338</v>
      </c>
      <c r="D40" s="3196">
        <v>81290556</v>
      </c>
      <c r="E40" s="3196">
        <v>11579303</v>
      </c>
      <c r="F40" s="3157">
        <f t="shared" si="3"/>
        <v>69711253</v>
      </c>
    </row>
    <row r="41" spans="1:6" x14ac:dyDescent="0.2">
      <c r="A41" s="2796"/>
      <c r="B41" s="3144" t="s">
        <v>1339</v>
      </c>
      <c r="C41" s="3134" t="s">
        <v>96</v>
      </c>
      <c r="D41" s="3207">
        <f>SUM(D35:D40)</f>
        <v>1541801220</v>
      </c>
      <c r="E41" s="3207">
        <f>SUM(E35:E40)</f>
        <v>370471478</v>
      </c>
      <c r="F41" s="3125">
        <f t="shared" si="3"/>
        <v>1171329742</v>
      </c>
    </row>
    <row r="42" spans="1:6" x14ac:dyDescent="0.2">
      <c r="A42" s="2796"/>
      <c r="B42" s="3133" t="s">
        <v>1340</v>
      </c>
      <c r="C42" s="3134"/>
      <c r="D42" s="3196"/>
      <c r="E42" s="3196"/>
      <c r="F42" s="3125">
        <f t="shared" si="3"/>
        <v>0</v>
      </c>
    </row>
    <row r="43" spans="1:6" x14ac:dyDescent="0.2">
      <c r="A43" s="2796"/>
      <c r="B43" s="3138" t="s">
        <v>1341</v>
      </c>
      <c r="C43" s="3139" t="s">
        <v>1808</v>
      </c>
      <c r="D43" s="3196">
        <v>1214070000</v>
      </c>
      <c r="E43" s="3196">
        <v>1093013727</v>
      </c>
      <c r="F43" s="3157">
        <f t="shared" si="3"/>
        <v>121056273</v>
      </c>
    </row>
    <row r="44" spans="1:6" x14ac:dyDescent="0.2">
      <c r="A44" s="2796"/>
      <c r="B44" s="3138" t="s">
        <v>1342</v>
      </c>
      <c r="C44" s="3139" t="s">
        <v>1809</v>
      </c>
      <c r="D44" s="3196">
        <v>76217571</v>
      </c>
      <c r="E44" s="3196">
        <v>18386572</v>
      </c>
      <c r="F44" s="3157">
        <f t="shared" si="3"/>
        <v>57830999</v>
      </c>
    </row>
    <row r="45" spans="1:6" x14ac:dyDescent="0.2">
      <c r="A45" s="2796"/>
      <c r="B45" s="3138" t="s">
        <v>1343</v>
      </c>
      <c r="C45" s="3139" t="s">
        <v>1344</v>
      </c>
      <c r="D45" s="3196"/>
      <c r="E45" s="3196"/>
      <c r="F45" s="3157">
        <f t="shared" si="3"/>
        <v>0</v>
      </c>
    </row>
    <row r="46" spans="1:6" x14ac:dyDescent="0.2">
      <c r="A46" s="2796"/>
      <c r="B46" s="3138" t="s">
        <v>1345</v>
      </c>
      <c r="C46" s="3139" t="s">
        <v>1346</v>
      </c>
      <c r="D46" s="3196">
        <v>5331200</v>
      </c>
      <c r="E46" s="3196">
        <v>814096</v>
      </c>
      <c r="F46" s="3157">
        <f t="shared" si="3"/>
        <v>4517104</v>
      </c>
    </row>
    <row r="47" spans="1:6" x14ac:dyDescent="0.2">
      <c r="A47" s="2796"/>
      <c r="B47" s="3138" t="s">
        <v>1347</v>
      </c>
      <c r="C47" s="3139" t="s">
        <v>1348</v>
      </c>
      <c r="D47" s="3196">
        <v>707226940</v>
      </c>
      <c r="E47" s="3196">
        <v>372383589</v>
      </c>
      <c r="F47" s="3157">
        <f t="shared" si="3"/>
        <v>334843351</v>
      </c>
    </row>
    <row r="48" spans="1:6" x14ac:dyDescent="0.2">
      <c r="A48" s="2796"/>
      <c r="B48" s="3138" t="s">
        <v>1349</v>
      </c>
      <c r="C48" s="3139" t="s">
        <v>1350</v>
      </c>
      <c r="D48" s="3196">
        <v>996730</v>
      </c>
      <c r="E48" s="3196">
        <v>290484</v>
      </c>
      <c r="F48" s="3157">
        <f t="shared" si="3"/>
        <v>706246</v>
      </c>
    </row>
    <row r="49" spans="1:6" x14ac:dyDescent="0.2">
      <c r="A49" s="2796"/>
      <c r="B49" s="3138" t="s">
        <v>1351</v>
      </c>
      <c r="C49" s="3139" t="s">
        <v>1352</v>
      </c>
      <c r="D49" s="3196">
        <v>24884640</v>
      </c>
      <c r="E49" s="3196">
        <v>17740449</v>
      </c>
      <c r="F49" s="3157">
        <f t="shared" si="3"/>
        <v>7144191</v>
      </c>
    </row>
    <row r="50" spans="1:6" x14ac:dyDescent="0.2">
      <c r="A50" s="2796">
        <v>10</v>
      </c>
      <c r="B50" s="3138" t="s">
        <v>1353</v>
      </c>
      <c r="C50" s="3139" t="s">
        <v>1354</v>
      </c>
      <c r="D50" s="3196">
        <v>1400000</v>
      </c>
      <c r="E50" s="3196">
        <v>1218075</v>
      </c>
      <c r="F50" s="3157">
        <f t="shared" si="3"/>
        <v>181925</v>
      </c>
    </row>
    <row r="51" spans="1:6" x14ac:dyDescent="0.2">
      <c r="A51" s="2796"/>
      <c r="B51" s="3138" t="s">
        <v>1355</v>
      </c>
      <c r="C51" s="3139" t="s">
        <v>1356</v>
      </c>
      <c r="D51" s="3196">
        <v>27736778</v>
      </c>
      <c r="E51" s="3196">
        <v>8688576</v>
      </c>
      <c r="F51" s="3157">
        <f t="shared" si="3"/>
        <v>19048202</v>
      </c>
    </row>
    <row r="52" spans="1:6" x14ac:dyDescent="0.2">
      <c r="A52" s="2796"/>
      <c r="B52" s="3138" t="s">
        <v>1810</v>
      </c>
      <c r="C52" s="3139" t="s">
        <v>1357</v>
      </c>
      <c r="D52" s="3196">
        <v>1551635730</v>
      </c>
      <c r="E52" s="3196">
        <v>87129882</v>
      </c>
      <c r="F52" s="3157">
        <f t="shared" si="3"/>
        <v>1464505848</v>
      </c>
    </row>
    <row r="53" spans="1:6" x14ac:dyDescent="0.2">
      <c r="A53" s="2796"/>
      <c r="B53" s="3138" t="s">
        <v>1358</v>
      </c>
      <c r="C53" s="3139" t="s">
        <v>1359</v>
      </c>
      <c r="D53" s="3196">
        <v>52169737</v>
      </c>
      <c r="E53" s="3196">
        <v>7999732</v>
      </c>
      <c r="F53" s="3157">
        <f t="shared" si="3"/>
        <v>44170005</v>
      </c>
    </row>
    <row r="54" spans="1:6" x14ac:dyDescent="0.2">
      <c r="A54" s="2801"/>
      <c r="B54" s="3138" t="s">
        <v>1360</v>
      </c>
      <c r="C54" s="3139" t="s">
        <v>1361</v>
      </c>
      <c r="D54" s="3196">
        <v>12308276</v>
      </c>
      <c r="E54" s="3196"/>
      <c r="F54" s="3157">
        <f t="shared" si="3"/>
        <v>12308276</v>
      </c>
    </row>
    <row r="55" spans="1:6" x14ac:dyDescent="0.2">
      <c r="A55" s="2796"/>
      <c r="B55" s="3133" t="s">
        <v>1362</v>
      </c>
      <c r="C55" s="3134" t="s">
        <v>96</v>
      </c>
      <c r="D55" s="3207">
        <f>SUM(D43:D54)</f>
        <v>3673977602</v>
      </c>
      <c r="E55" s="3207">
        <f>SUM(E43:E54)</f>
        <v>1607665182</v>
      </c>
      <c r="F55" s="3145">
        <f t="shared" si="3"/>
        <v>2066312420</v>
      </c>
    </row>
    <row r="56" spans="1:6" x14ac:dyDescent="0.2">
      <c r="A56" s="2796">
        <v>19</v>
      </c>
      <c r="B56" s="3133" t="s">
        <v>1363</v>
      </c>
      <c r="C56" s="3139" t="s">
        <v>1364</v>
      </c>
      <c r="D56" s="3196"/>
      <c r="E56" s="3196"/>
      <c r="F56" s="3145">
        <f t="shared" si="3"/>
        <v>0</v>
      </c>
    </row>
    <row r="57" spans="1:6" x14ac:dyDescent="0.2">
      <c r="A57" s="2796"/>
      <c r="B57" s="3123" t="s">
        <v>1365</v>
      </c>
      <c r="C57" s="3139" t="s">
        <v>1366</v>
      </c>
      <c r="D57" s="3196">
        <v>584500</v>
      </c>
      <c r="E57" s="3198">
        <v>584500</v>
      </c>
      <c r="F57" s="3137">
        <f t="shared" si="3"/>
        <v>0</v>
      </c>
    </row>
    <row r="58" spans="1:6" x14ac:dyDescent="0.2">
      <c r="A58" s="2796"/>
      <c r="B58" s="3138" t="s">
        <v>1367</v>
      </c>
      <c r="C58" s="3139" t="s">
        <v>1368</v>
      </c>
      <c r="D58" s="3196">
        <v>126789</v>
      </c>
      <c r="E58" s="3196">
        <v>126789</v>
      </c>
      <c r="F58" s="3137">
        <f t="shared" si="3"/>
        <v>0</v>
      </c>
    </row>
    <row r="59" spans="1:6" ht="13.5" thickBot="1" x14ac:dyDescent="0.25">
      <c r="A59" s="2796"/>
      <c r="B59" s="3158"/>
      <c r="C59" s="3159" t="s">
        <v>96</v>
      </c>
      <c r="D59" s="3208">
        <f>SUM(D57:D58)</f>
        <v>711289</v>
      </c>
      <c r="E59" s="3208">
        <f>SUM(E57:E58)</f>
        <v>711289</v>
      </c>
      <c r="F59" s="3126">
        <f t="shared" si="3"/>
        <v>0</v>
      </c>
    </row>
    <row r="60" spans="1:6" ht="13.5" thickBot="1" x14ac:dyDescent="0.25">
      <c r="A60" s="2796"/>
      <c r="B60" s="3160">
        <v>121</v>
      </c>
      <c r="C60" s="3161" t="s">
        <v>1369</v>
      </c>
      <c r="D60" s="3209">
        <f>SUM(D33+D41+D55+D59)</f>
        <v>5802786130</v>
      </c>
      <c r="E60" s="3209">
        <f>SUM(E33+E41+E55+E59)</f>
        <v>1978847949</v>
      </c>
      <c r="F60" s="3162">
        <f t="shared" si="3"/>
        <v>3823938181</v>
      </c>
    </row>
    <row r="61" spans="1:6" x14ac:dyDescent="0.2">
      <c r="A61" s="2796"/>
      <c r="B61" s="3163"/>
      <c r="C61" s="3193"/>
      <c r="D61" s="3205"/>
      <c r="E61" s="3205"/>
      <c r="F61" s="3155">
        <f t="shared" si="3"/>
        <v>0</v>
      </c>
    </row>
    <row r="62" spans="1:6" x14ac:dyDescent="0.2">
      <c r="A62" s="2796">
        <v>4</v>
      </c>
      <c r="B62" s="3144" t="s">
        <v>1370</v>
      </c>
      <c r="C62" s="3164"/>
      <c r="D62" s="3196"/>
      <c r="E62" s="3196"/>
      <c r="F62" s="3145">
        <f t="shared" si="3"/>
        <v>0</v>
      </c>
    </row>
    <row r="63" spans="1:6" x14ac:dyDescent="0.2">
      <c r="A63" s="2796">
        <v>19</v>
      </c>
      <c r="B63" s="3138" t="s">
        <v>1371</v>
      </c>
      <c r="C63" s="3139" t="s">
        <v>1372</v>
      </c>
      <c r="D63" s="3196">
        <v>225442435</v>
      </c>
      <c r="E63" s="3196">
        <v>23912458</v>
      </c>
      <c r="F63" s="3157">
        <f t="shared" si="3"/>
        <v>201529977</v>
      </c>
    </row>
    <row r="64" spans="1:6" x14ac:dyDescent="0.2">
      <c r="A64" s="2801"/>
      <c r="B64" s="3138" t="s">
        <v>1373</v>
      </c>
      <c r="C64" s="3139" t="s">
        <v>1374</v>
      </c>
      <c r="D64" s="3196">
        <v>125656278</v>
      </c>
      <c r="E64" s="3196">
        <v>65032460</v>
      </c>
      <c r="F64" s="3157">
        <f t="shared" si="3"/>
        <v>60623818</v>
      </c>
    </row>
    <row r="65" spans="1:6" x14ac:dyDescent="0.2">
      <c r="A65" s="2796">
        <v>5</v>
      </c>
      <c r="B65" s="3135" t="s">
        <v>1375</v>
      </c>
      <c r="C65" s="3139" t="s">
        <v>96</v>
      </c>
      <c r="D65" s="3207">
        <f>SUBTOTAL(9,D63:D64)</f>
        <v>351098713</v>
      </c>
      <c r="E65" s="3207">
        <f>SUBTOTAL(9,E63:E64)</f>
        <v>88944918</v>
      </c>
      <c r="F65" s="3125">
        <f>SUBTOTAL(9,F63:F64)</f>
        <v>262153795</v>
      </c>
    </row>
    <row r="66" spans="1:6" x14ac:dyDescent="0.2">
      <c r="A66" s="2796">
        <v>22</v>
      </c>
      <c r="B66" s="3138" t="s">
        <v>1811</v>
      </c>
      <c r="C66" s="3139" t="s">
        <v>1377</v>
      </c>
      <c r="D66" s="3196">
        <v>79278584</v>
      </c>
      <c r="E66" s="3196">
        <v>8244926</v>
      </c>
      <c r="F66" s="3157">
        <f t="shared" ref="F66:F67" si="4">(D66-E66)</f>
        <v>71033658</v>
      </c>
    </row>
    <row r="67" spans="1:6" x14ac:dyDescent="0.2">
      <c r="A67" s="2801"/>
      <c r="B67" s="3138" t="s">
        <v>1378</v>
      </c>
      <c r="C67" s="3139" t="s">
        <v>1379</v>
      </c>
      <c r="D67" s="3196">
        <v>293449318</v>
      </c>
      <c r="E67" s="3196">
        <v>65058272</v>
      </c>
      <c r="F67" s="3157">
        <f t="shared" si="4"/>
        <v>228391046</v>
      </c>
    </row>
    <row r="68" spans="1:6" x14ac:dyDescent="0.2">
      <c r="A68" s="2802"/>
      <c r="B68" s="3135" t="s">
        <v>1380</v>
      </c>
      <c r="C68" s="3139" t="s">
        <v>1376</v>
      </c>
      <c r="D68" s="3207">
        <f>SUBTOTAL(9,D66:D67)</f>
        <v>372727902</v>
      </c>
      <c r="E68" s="3207">
        <f>SUBTOTAL(9,E66:E67)</f>
        <v>73303198</v>
      </c>
      <c r="F68" s="3125">
        <f>SUBTOTAL(9,F66:F67)</f>
        <v>299424704</v>
      </c>
    </row>
    <row r="69" spans="1:6" x14ac:dyDescent="0.2">
      <c r="A69" s="2796"/>
      <c r="B69" s="3165"/>
      <c r="C69" s="3166" t="s">
        <v>96</v>
      </c>
      <c r="D69" s="3210">
        <f>(D65+D68)</f>
        <v>723826615</v>
      </c>
      <c r="E69" s="3210">
        <f>(E65+E68)</f>
        <v>162248116</v>
      </c>
      <c r="F69" s="3167">
        <f>(F65+F68)</f>
        <v>561578499</v>
      </c>
    </row>
    <row r="70" spans="1:6" x14ac:dyDescent="0.2">
      <c r="A70" s="2796"/>
      <c r="B70" s="3144"/>
      <c r="C70" s="3168"/>
      <c r="D70" s="3196"/>
      <c r="E70" s="3196"/>
      <c r="F70" s="3125">
        <f t="shared" ref="F70:F80" si="5">(D70-E70)</f>
        <v>0</v>
      </c>
    </row>
    <row r="71" spans="1:6" x14ac:dyDescent="0.2">
      <c r="A71" s="2809">
        <v>12</v>
      </c>
      <c r="B71" s="3144" t="s">
        <v>1381</v>
      </c>
      <c r="C71" s="3168"/>
      <c r="D71" s="3196"/>
      <c r="E71" s="3196"/>
      <c r="F71" s="3125">
        <f t="shared" si="5"/>
        <v>0</v>
      </c>
    </row>
    <row r="72" spans="1:6" x14ac:dyDescent="0.2">
      <c r="A72" s="2809">
        <v>4</v>
      </c>
      <c r="B72" s="3123" t="s">
        <v>1382</v>
      </c>
      <c r="C72" s="3139" t="s">
        <v>1383</v>
      </c>
      <c r="D72" s="3196">
        <v>13923382</v>
      </c>
      <c r="E72" s="3196">
        <v>1130502</v>
      </c>
      <c r="F72" s="3157">
        <f t="shared" si="5"/>
        <v>12792880</v>
      </c>
    </row>
    <row r="73" spans="1:6" x14ac:dyDescent="0.2">
      <c r="A73" s="2809">
        <v>12</v>
      </c>
      <c r="B73" s="3123" t="s">
        <v>1384</v>
      </c>
      <c r="C73" s="3139" t="s">
        <v>1385</v>
      </c>
      <c r="D73" s="3196">
        <v>10629911</v>
      </c>
      <c r="E73" s="3196">
        <v>1131576</v>
      </c>
      <c r="F73" s="3157">
        <f t="shared" si="5"/>
        <v>9498335</v>
      </c>
    </row>
    <row r="74" spans="1:6" x14ac:dyDescent="0.2">
      <c r="A74" s="2809">
        <v>13</v>
      </c>
      <c r="B74" s="3123" t="s">
        <v>1386</v>
      </c>
      <c r="C74" s="3139" t="s">
        <v>1383</v>
      </c>
      <c r="D74" s="3196">
        <v>153042893</v>
      </c>
      <c r="E74" s="3196">
        <v>10613289</v>
      </c>
      <c r="F74" s="3157">
        <f t="shared" si="5"/>
        <v>142429604</v>
      </c>
    </row>
    <row r="75" spans="1:6" x14ac:dyDescent="0.2">
      <c r="A75" s="2809">
        <v>4</v>
      </c>
      <c r="B75" s="3123" t="s">
        <v>1387</v>
      </c>
      <c r="C75" s="3139" t="s">
        <v>1388</v>
      </c>
      <c r="D75" s="3196">
        <v>570207480</v>
      </c>
      <c r="E75" s="3196">
        <v>48824614</v>
      </c>
      <c r="F75" s="3157">
        <f t="shared" si="5"/>
        <v>521382866</v>
      </c>
    </row>
    <row r="76" spans="1:6" x14ac:dyDescent="0.2">
      <c r="A76" s="2809">
        <v>6</v>
      </c>
      <c r="B76" s="3123" t="s">
        <v>1389</v>
      </c>
      <c r="C76" s="3139" t="s">
        <v>1385</v>
      </c>
      <c r="D76" s="3196">
        <v>5708715</v>
      </c>
      <c r="E76" s="3196">
        <v>908005</v>
      </c>
      <c r="F76" s="3157">
        <f t="shared" si="5"/>
        <v>4800710</v>
      </c>
    </row>
    <row r="77" spans="1:6" x14ac:dyDescent="0.2">
      <c r="A77" s="2809">
        <v>12</v>
      </c>
      <c r="B77" s="3123" t="s">
        <v>1390</v>
      </c>
      <c r="C77" s="3139" t="s">
        <v>1391</v>
      </c>
      <c r="D77" s="3196">
        <v>39123836</v>
      </c>
      <c r="E77" s="3196">
        <v>6224311</v>
      </c>
      <c r="F77" s="3157">
        <f t="shared" si="5"/>
        <v>32899525</v>
      </c>
    </row>
    <row r="78" spans="1:6" x14ac:dyDescent="0.2">
      <c r="A78" s="2809">
        <v>13</v>
      </c>
      <c r="B78" s="3123" t="s">
        <v>1392</v>
      </c>
      <c r="C78" s="3139" t="s">
        <v>1383</v>
      </c>
      <c r="D78" s="3196">
        <v>16119871</v>
      </c>
      <c r="E78" s="3196">
        <v>1575613</v>
      </c>
      <c r="F78" s="3157">
        <f t="shared" si="5"/>
        <v>14544258</v>
      </c>
    </row>
    <row r="79" spans="1:6" x14ac:dyDescent="0.2">
      <c r="A79" s="2809">
        <v>19</v>
      </c>
      <c r="B79" s="3123" t="s">
        <v>1393</v>
      </c>
      <c r="C79" s="3139" t="s">
        <v>1388</v>
      </c>
      <c r="D79" s="3196">
        <v>415888943</v>
      </c>
      <c r="E79" s="3196">
        <v>62483609</v>
      </c>
      <c r="F79" s="3157">
        <f t="shared" si="5"/>
        <v>353405334</v>
      </c>
    </row>
    <row r="80" spans="1:6" x14ac:dyDescent="0.2">
      <c r="A80" s="2810"/>
      <c r="B80" s="3123" t="s">
        <v>1394</v>
      </c>
      <c r="C80" s="3139" t="s">
        <v>1395</v>
      </c>
      <c r="D80" s="3196">
        <v>407752</v>
      </c>
      <c r="E80" s="3196">
        <v>285102</v>
      </c>
      <c r="F80" s="3157">
        <f t="shared" si="5"/>
        <v>122650</v>
      </c>
    </row>
    <row r="81" spans="1:6" x14ac:dyDescent="0.2">
      <c r="A81" s="2809">
        <v>5</v>
      </c>
      <c r="B81" s="3124" t="s">
        <v>1396</v>
      </c>
      <c r="C81" s="3139"/>
      <c r="D81" s="3207">
        <f>SUBTOTAL(9,D72:D80)</f>
        <v>1225052783</v>
      </c>
      <c r="E81" s="3207">
        <f>SUBTOTAL(9,E72:E80)</f>
        <v>133176621</v>
      </c>
      <c r="F81" s="3145">
        <f>SUBTOTAL(9,F72:F80)</f>
        <v>1091876162</v>
      </c>
    </row>
    <row r="82" spans="1:6" x14ac:dyDescent="0.2">
      <c r="A82" s="2809">
        <v>5</v>
      </c>
      <c r="B82" s="3123" t="s">
        <v>1397</v>
      </c>
      <c r="C82" s="3139" t="s">
        <v>1398</v>
      </c>
      <c r="D82" s="3196">
        <v>230667843</v>
      </c>
      <c r="E82" s="3196">
        <v>22184089</v>
      </c>
      <c r="F82" s="3137">
        <f t="shared" ref="F82:F83" si="6">(D82-E82)</f>
        <v>208483754</v>
      </c>
    </row>
    <row r="83" spans="1:6" x14ac:dyDescent="0.2">
      <c r="A83" s="2810"/>
      <c r="B83" s="3123" t="s">
        <v>1399</v>
      </c>
      <c r="C83" s="3139" t="s">
        <v>1398</v>
      </c>
      <c r="D83" s="3196">
        <v>192580280</v>
      </c>
      <c r="E83" s="3196">
        <v>30035456</v>
      </c>
      <c r="F83" s="3137">
        <f t="shared" si="6"/>
        <v>162544824</v>
      </c>
    </row>
    <row r="84" spans="1:6" x14ac:dyDescent="0.2">
      <c r="A84" s="2802"/>
      <c r="B84" s="3124" t="s">
        <v>1400</v>
      </c>
      <c r="C84" s="3139"/>
      <c r="D84" s="3207">
        <f>SUBTOTAL(9,D82:D83)</f>
        <v>423248123</v>
      </c>
      <c r="E84" s="3207">
        <f>SUBTOTAL(9,E82:E83)</f>
        <v>52219545</v>
      </c>
      <c r="F84" s="3145">
        <f>SUBTOTAL(9,F82:F83)</f>
        <v>371028578</v>
      </c>
    </row>
    <row r="85" spans="1:6" x14ac:dyDescent="0.2">
      <c r="A85" s="2796"/>
      <c r="B85" s="3165"/>
      <c r="C85" s="3166" t="s">
        <v>96</v>
      </c>
      <c r="D85" s="3210">
        <f>(D84+D81)</f>
        <v>1648300906</v>
      </c>
      <c r="E85" s="3210">
        <f>(E84+E81)</f>
        <v>185396166</v>
      </c>
      <c r="F85" s="3167">
        <f>(F84+F81)</f>
        <v>1462904740</v>
      </c>
    </row>
    <row r="86" spans="1:6" x14ac:dyDescent="0.2">
      <c r="A86" s="2796" t="s">
        <v>1310</v>
      </c>
      <c r="B86" s="3144"/>
      <c r="C86" s="3168"/>
      <c r="D86" s="3196"/>
      <c r="E86" s="3196"/>
      <c r="F86" s="3145">
        <f t="shared" ref="F86:F88" si="7">(D86-E86)</f>
        <v>0</v>
      </c>
    </row>
    <row r="87" spans="1:6" ht="13.5" thickBot="1" x14ac:dyDescent="0.25">
      <c r="A87" s="2796"/>
      <c r="B87" s="3169"/>
      <c r="C87" s="3170"/>
      <c r="D87" s="3201"/>
      <c r="E87" s="3201"/>
      <c r="F87" s="3126">
        <f t="shared" si="7"/>
        <v>0</v>
      </c>
    </row>
    <row r="88" spans="1:6" ht="13.5" thickBot="1" x14ac:dyDescent="0.25">
      <c r="A88" s="2796"/>
      <c r="B88" s="3171">
        <v>12</v>
      </c>
      <c r="C88" s="3172" t="s">
        <v>1401</v>
      </c>
      <c r="D88" s="3211">
        <f>SUM(D60+D69+D85)</f>
        <v>8174913651</v>
      </c>
      <c r="E88" s="3211">
        <f>SUM(E60+E69+E85)</f>
        <v>2326492231</v>
      </c>
      <c r="F88" s="3173">
        <f t="shared" si="7"/>
        <v>5848421420</v>
      </c>
    </row>
    <row r="89" spans="1:6" x14ac:dyDescent="0.2">
      <c r="A89" s="2796"/>
      <c r="B89" s="3154"/>
      <c r="C89" s="3146"/>
      <c r="D89" s="3205"/>
      <c r="E89" s="3205"/>
      <c r="F89" s="3155"/>
    </row>
    <row r="90" spans="1:6" x14ac:dyDescent="0.2">
      <c r="A90" s="2796"/>
      <c r="B90" s="3133" t="s">
        <v>1402</v>
      </c>
      <c r="C90" s="3134"/>
      <c r="D90" s="3196"/>
      <c r="E90" s="3196"/>
      <c r="F90" s="3145"/>
    </row>
    <row r="91" spans="1:6" x14ac:dyDescent="0.2">
      <c r="A91" s="2796"/>
      <c r="B91" s="3135" t="s">
        <v>1403</v>
      </c>
      <c r="C91" s="3139" t="s">
        <v>1404</v>
      </c>
      <c r="D91" s="3196">
        <v>0</v>
      </c>
      <c r="E91" s="3196">
        <v>0</v>
      </c>
      <c r="F91" s="3137">
        <f t="shared" ref="F91:F97" si="8">(D91-E91)</f>
        <v>0</v>
      </c>
    </row>
    <row r="92" spans="1:6" x14ac:dyDescent="0.2">
      <c r="A92" s="2796"/>
      <c r="B92" s="3135" t="s">
        <v>1405</v>
      </c>
      <c r="C92" s="3139" t="s">
        <v>1406</v>
      </c>
      <c r="D92" s="3196">
        <v>45142029</v>
      </c>
      <c r="E92" s="3196">
        <v>24053183</v>
      </c>
      <c r="F92" s="3157">
        <f t="shared" si="8"/>
        <v>21088846</v>
      </c>
    </row>
    <row r="93" spans="1:6" x14ac:dyDescent="0.2">
      <c r="A93" s="2796"/>
      <c r="B93" s="3138" t="s">
        <v>1407</v>
      </c>
      <c r="C93" s="3139" t="s">
        <v>1812</v>
      </c>
      <c r="D93" s="3196">
        <v>1494500</v>
      </c>
      <c r="E93" s="3196">
        <v>109243</v>
      </c>
      <c r="F93" s="3157">
        <f t="shared" si="8"/>
        <v>1385257</v>
      </c>
    </row>
    <row r="94" spans="1:6" x14ac:dyDescent="0.2">
      <c r="A94" s="2796"/>
      <c r="B94" s="3138" t="s">
        <v>1408</v>
      </c>
      <c r="C94" s="3139" t="s">
        <v>1813</v>
      </c>
      <c r="D94" s="3196">
        <v>201567</v>
      </c>
      <c r="E94" s="3196">
        <v>65874</v>
      </c>
      <c r="F94" s="3157">
        <f t="shared" si="8"/>
        <v>135693</v>
      </c>
    </row>
    <row r="95" spans="1:6" x14ac:dyDescent="0.2">
      <c r="A95" s="2796">
        <v>19</v>
      </c>
      <c r="B95" s="3138">
        <v>13112124</v>
      </c>
      <c r="C95" s="3139" t="s">
        <v>1814</v>
      </c>
      <c r="D95" s="3196">
        <v>123362</v>
      </c>
      <c r="E95" s="3196">
        <v>0</v>
      </c>
      <c r="F95" s="3157">
        <f t="shared" si="8"/>
        <v>123362</v>
      </c>
    </row>
    <row r="96" spans="1:6" x14ac:dyDescent="0.2">
      <c r="A96" s="2796"/>
      <c r="B96" s="3138" t="s">
        <v>1409</v>
      </c>
      <c r="C96" s="3139" t="s">
        <v>1410</v>
      </c>
      <c r="D96" s="3196"/>
      <c r="E96" s="3196"/>
      <c r="F96" s="3157">
        <f t="shared" si="8"/>
        <v>0</v>
      </c>
    </row>
    <row r="97" spans="1:6" x14ac:dyDescent="0.2">
      <c r="A97" s="2796"/>
      <c r="B97" s="3138" t="s">
        <v>1411</v>
      </c>
      <c r="C97" s="3139" t="s">
        <v>1412</v>
      </c>
      <c r="D97" s="3196">
        <v>4673814</v>
      </c>
      <c r="E97" s="3196">
        <v>0</v>
      </c>
      <c r="F97" s="3157">
        <f t="shared" si="8"/>
        <v>4673814</v>
      </c>
    </row>
    <row r="98" spans="1:6" x14ac:dyDescent="0.2">
      <c r="A98" s="2796"/>
      <c r="B98" s="3144"/>
      <c r="C98" s="3134" t="s">
        <v>96</v>
      </c>
      <c r="D98" s="3207">
        <f>SUM(D91:D97)</f>
        <v>51635272</v>
      </c>
      <c r="E98" s="3207">
        <f>SUM(E91:E97)</f>
        <v>24228300</v>
      </c>
      <c r="F98" s="3125">
        <f>SUM(F91:F97)</f>
        <v>27406972</v>
      </c>
    </row>
    <row r="99" spans="1:6" x14ac:dyDescent="0.2">
      <c r="A99" s="2796"/>
      <c r="B99" s="3133" t="s">
        <v>1413</v>
      </c>
      <c r="C99" s="3134"/>
      <c r="D99" s="3196"/>
      <c r="E99" s="3196"/>
      <c r="F99" s="3125"/>
    </row>
    <row r="100" spans="1:6" x14ac:dyDescent="0.2">
      <c r="A100" s="2796">
        <v>10</v>
      </c>
      <c r="B100" s="3123" t="s">
        <v>1414</v>
      </c>
      <c r="C100" s="3139" t="s">
        <v>1415</v>
      </c>
      <c r="D100" s="3196">
        <v>16901245</v>
      </c>
      <c r="E100" s="3198">
        <v>16901245</v>
      </c>
      <c r="F100" s="3157">
        <f>D100-E100</f>
        <v>0</v>
      </c>
    </row>
    <row r="101" spans="1:6" x14ac:dyDescent="0.2">
      <c r="A101" s="2796"/>
      <c r="B101" s="3138" t="s">
        <v>1416</v>
      </c>
      <c r="C101" s="3139" t="s">
        <v>1415</v>
      </c>
      <c r="D101" s="3196">
        <v>747195</v>
      </c>
      <c r="E101" s="3196">
        <v>747195</v>
      </c>
      <c r="F101" s="3157">
        <f t="shared" ref="F101:F106" si="9">(D101-E101)</f>
        <v>0</v>
      </c>
    </row>
    <row r="102" spans="1:6" x14ac:dyDescent="0.2">
      <c r="A102" s="2796"/>
      <c r="B102" s="3174" t="s">
        <v>1417</v>
      </c>
      <c r="C102" s="3139" t="s">
        <v>1418</v>
      </c>
      <c r="D102" s="3196">
        <v>255584</v>
      </c>
      <c r="E102" s="3196">
        <v>255584</v>
      </c>
      <c r="F102" s="3157">
        <f t="shared" si="9"/>
        <v>0</v>
      </c>
    </row>
    <row r="103" spans="1:6" x14ac:dyDescent="0.2">
      <c r="A103" s="2796"/>
      <c r="B103" s="3174">
        <v>13191204</v>
      </c>
      <c r="C103" s="3139" t="s">
        <v>1815</v>
      </c>
      <c r="D103" s="3196">
        <v>482248</v>
      </c>
      <c r="E103" s="3196">
        <v>482248</v>
      </c>
      <c r="F103" s="3157">
        <f t="shared" si="9"/>
        <v>0</v>
      </c>
    </row>
    <row r="104" spans="1:6" x14ac:dyDescent="0.2">
      <c r="A104" s="2796"/>
      <c r="B104" s="3174">
        <v>13191205</v>
      </c>
      <c r="C104" s="3139" t="s">
        <v>1816</v>
      </c>
      <c r="D104" s="3196">
        <v>827057</v>
      </c>
      <c r="E104" s="3196">
        <v>827057</v>
      </c>
      <c r="F104" s="3157">
        <f t="shared" si="9"/>
        <v>0</v>
      </c>
    </row>
    <row r="105" spans="1:6" x14ac:dyDescent="0.2">
      <c r="A105" s="2796">
        <v>10</v>
      </c>
      <c r="B105" s="3174">
        <v>13191213</v>
      </c>
      <c r="C105" s="3139" t="s">
        <v>1817</v>
      </c>
      <c r="D105" s="3196">
        <v>675000</v>
      </c>
      <c r="E105" s="3196">
        <v>675000</v>
      </c>
      <c r="F105" s="3157">
        <f t="shared" si="9"/>
        <v>0</v>
      </c>
    </row>
    <row r="106" spans="1:6" x14ac:dyDescent="0.2">
      <c r="A106" s="2796">
        <v>19</v>
      </c>
      <c r="B106" s="3175" t="s">
        <v>1419</v>
      </c>
      <c r="C106" s="3168" t="s">
        <v>96</v>
      </c>
      <c r="D106" s="3207">
        <f>SUM(D100:D105)</f>
        <v>19888329</v>
      </c>
      <c r="E106" s="3207">
        <f>SUM(E100:E105)</f>
        <v>19888329</v>
      </c>
      <c r="F106" s="3125">
        <f t="shared" si="9"/>
        <v>0</v>
      </c>
    </row>
    <row r="107" spans="1:6" x14ac:dyDescent="0.2">
      <c r="A107" s="2796"/>
      <c r="B107" s="3133" t="s">
        <v>1818</v>
      </c>
      <c r="C107" s="3134"/>
      <c r="D107" s="3196"/>
      <c r="E107" s="3196"/>
      <c r="F107" s="3145"/>
    </row>
    <row r="108" spans="1:6" x14ac:dyDescent="0.2">
      <c r="A108" s="2796"/>
      <c r="B108" s="3138" t="s">
        <v>1420</v>
      </c>
      <c r="C108" s="3139" t="s">
        <v>1421</v>
      </c>
      <c r="D108" s="3196">
        <v>14151629</v>
      </c>
      <c r="E108" s="3196">
        <v>14151629</v>
      </c>
      <c r="F108" s="3157">
        <f t="shared" ref="F108:F117" si="10">(D108-E108)</f>
        <v>0</v>
      </c>
    </row>
    <row r="109" spans="1:6" x14ac:dyDescent="0.2">
      <c r="A109" s="2796"/>
      <c r="B109" s="3138" t="s">
        <v>1422</v>
      </c>
      <c r="C109" s="3139" t="s">
        <v>1421</v>
      </c>
      <c r="D109" s="3196">
        <v>19173854</v>
      </c>
      <c r="E109" s="3196">
        <v>19173854</v>
      </c>
      <c r="F109" s="3157">
        <f t="shared" si="10"/>
        <v>0</v>
      </c>
    </row>
    <row r="110" spans="1:6" x14ac:dyDescent="0.2">
      <c r="A110" s="2796"/>
      <c r="B110" s="3138" t="s">
        <v>1423</v>
      </c>
      <c r="C110" s="3139" t="s">
        <v>1424</v>
      </c>
      <c r="D110" s="3196">
        <v>1631047</v>
      </c>
      <c r="E110" s="3196">
        <v>1631047</v>
      </c>
      <c r="F110" s="3157">
        <f t="shared" si="10"/>
        <v>0</v>
      </c>
    </row>
    <row r="111" spans="1:6" x14ac:dyDescent="0.2">
      <c r="A111" s="2796"/>
      <c r="B111" s="3138" t="s">
        <v>1425</v>
      </c>
      <c r="C111" s="3139" t="s">
        <v>1819</v>
      </c>
      <c r="D111" s="3196">
        <v>1019827</v>
      </c>
      <c r="E111" s="3196">
        <v>1019827</v>
      </c>
      <c r="F111" s="3157">
        <f t="shared" si="10"/>
        <v>0</v>
      </c>
    </row>
    <row r="112" spans="1:6" x14ac:dyDescent="0.2">
      <c r="A112" s="2796"/>
      <c r="B112" s="3138">
        <v>13192212</v>
      </c>
      <c r="C112" s="3139" t="s">
        <v>1820</v>
      </c>
      <c r="D112" s="3196">
        <v>1269932</v>
      </c>
      <c r="E112" s="3196">
        <v>1269932</v>
      </c>
      <c r="F112" s="3157">
        <f t="shared" si="10"/>
        <v>0</v>
      </c>
    </row>
    <row r="113" spans="1:6" x14ac:dyDescent="0.2">
      <c r="A113" s="2796"/>
      <c r="B113" s="3148" t="s">
        <v>1426</v>
      </c>
      <c r="C113" s="3134" t="s">
        <v>96</v>
      </c>
      <c r="D113" s="3207">
        <f>SUM(D108:D112)</f>
        <v>37246289</v>
      </c>
      <c r="E113" s="3207">
        <f>SUM(E108:E112)</f>
        <v>37246289</v>
      </c>
      <c r="F113" s="3125">
        <f t="shared" si="10"/>
        <v>0</v>
      </c>
    </row>
    <row r="114" spans="1:6" x14ac:dyDescent="0.2">
      <c r="A114" s="2796"/>
      <c r="B114" s="3144" t="s">
        <v>1427</v>
      </c>
      <c r="C114" s="3139"/>
      <c r="D114" s="3196"/>
      <c r="E114" s="3196"/>
      <c r="F114" s="3125">
        <f t="shared" si="10"/>
        <v>0</v>
      </c>
    </row>
    <row r="115" spans="1:6" x14ac:dyDescent="0.2">
      <c r="A115" s="2796"/>
      <c r="B115" s="3138" t="s">
        <v>1821</v>
      </c>
      <c r="C115" s="3139" t="s">
        <v>1428</v>
      </c>
      <c r="D115" s="3196">
        <v>4669958</v>
      </c>
      <c r="E115" s="3196">
        <v>4669958</v>
      </c>
      <c r="F115" s="3157">
        <f t="shared" si="10"/>
        <v>0</v>
      </c>
    </row>
    <row r="116" spans="1:6" x14ac:dyDescent="0.2">
      <c r="A116" s="2796"/>
      <c r="B116" s="3138" t="s">
        <v>1822</v>
      </c>
      <c r="C116" s="3139" t="s">
        <v>1823</v>
      </c>
      <c r="D116" s="3196">
        <v>12972879</v>
      </c>
      <c r="E116" s="3196">
        <v>12972879</v>
      </c>
      <c r="F116" s="3157">
        <f t="shared" si="10"/>
        <v>0</v>
      </c>
    </row>
    <row r="117" spans="1:6" x14ac:dyDescent="0.2">
      <c r="A117" s="2802"/>
      <c r="B117" s="3138" t="s">
        <v>1824</v>
      </c>
      <c r="C117" s="3139" t="s">
        <v>1825</v>
      </c>
      <c r="D117" s="3196">
        <v>1707446</v>
      </c>
      <c r="E117" s="3196">
        <v>1707446</v>
      </c>
      <c r="F117" s="3157">
        <f t="shared" si="10"/>
        <v>0</v>
      </c>
    </row>
    <row r="118" spans="1:6" x14ac:dyDescent="0.2">
      <c r="A118" s="2796"/>
      <c r="B118" s="3135" t="s">
        <v>1429</v>
      </c>
      <c r="C118" s="3139" t="s">
        <v>96</v>
      </c>
      <c r="D118" s="3207">
        <f>SUBTOTAL(9,D115:D117)</f>
        <v>19350283</v>
      </c>
      <c r="E118" s="3207">
        <f>SUBTOTAL(9,E115:E117)</f>
        <v>19350283</v>
      </c>
      <c r="F118" s="3157">
        <f>SUBTOTAL(9,F115:F117)</f>
        <v>0</v>
      </c>
    </row>
    <row r="119" spans="1:6" x14ac:dyDescent="0.2">
      <c r="A119" s="2796"/>
      <c r="B119" s="3138" t="s">
        <v>1826</v>
      </c>
      <c r="C119" s="3139" t="s">
        <v>1827</v>
      </c>
      <c r="D119" s="3196">
        <v>3881940</v>
      </c>
      <c r="E119" s="3196">
        <v>3881940</v>
      </c>
      <c r="F119" s="3157">
        <f t="shared" ref="F119" si="11">(D119-E119)</f>
        <v>0</v>
      </c>
    </row>
    <row r="120" spans="1:6" x14ac:dyDescent="0.2">
      <c r="A120" s="2796"/>
      <c r="B120" s="3135" t="s">
        <v>1430</v>
      </c>
      <c r="C120" s="3139" t="s">
        <v>96</v>
      </c>
      <c r="D120" s="3207">
        <f>SUBTOTAL(9,D119)</f>
        <v>3881940</v>
      </c>
      <c r="E120" s="3207">
        <f>SUBTOTAL(9,E119)</f>
        <v>3881940</v>
      </c>
      <c r="F120" s="3137">
        <f>SUBTOTAL(9,F119)</f>
        <v>0</v>
      </c>
    </row>
    <row r="121" spans="1:6" x14ac:dyDescent="0.2">
      <c r="A121" s="2801"/>
      <c r="B121" s="3133"/>
      <c r="C121" s="3134" t="s">
        <v>96</v>
      </c>
      <c r="D121" s="3196">
        <f>(D115+D116+D117+D119)</f>
        <v>23232223</v>
      </c>
      <c r="E121" s="3196">
        <f>(E115+E116+E117+E119)</f>
        <v>23232223</v>
      </c>
      <c r="F121" s="3145">
        <f t="shared" ref="F121:F148" si="12">(D121-E121)</f>
        <v>0</v>
      </c>
    </row>
    <row r="122" spans="1:6" ht="13.5" thickBot="1" x14ac:dyDescent="0.25">
      <c r="A122" s="2796"/>
      <c r="B122" s="3176"/>
      <c r="C122" s="3177"/>
      <c r="D122" s="3201"/>
      <c r="E122" s="3201"/>
      <c r="F122" s="3126">
        <f t="shared" si="12"/>
        <v>0</v>
      </c>
    </row>
    <row r="123" spans="1:6" ht="13.5" thickBot="1" x14ac:dyDescent="0.25">
      <c r="A123" s="2796"/>
      <c r="B123" s="3178">
        <v>131</v>
      </c>
      <c r="C123" s="3179" t="s">
        <v>1431</v>
      </c>
      <c r="D123" s="3212">
        <f>(D98+D106+D113+D121)</f>
        <v>132002113</v>
      </c>
      <c r="E123" s="3212">
        <f>(E98+E106+E113+E121)</f>
        <v>104595141</v>
      </c>
      <c r="F123" s="3162">
        <f t="shared" si="12"/>
        <v>27406972</v>
      </c>
    </row>
    <row r="124" spans="1:6" x14ac:dyDescent="0.2">
      <c r="A124" s="2796"/>
      <c r="B124" s="3154" t="s">
        <v>1432</v>
      </c>
      <c r="C124" s="3146"/>
      <c r="D124" s="3205"/>
      <c r="E124" s="3205"/>
      <c r="F124" s="3155">
        <f t="shared" si="12"/>
        <v>0</v>
      </c>
    </row>
    <row r="125" spans="1:6" x14ac:dyDescent="0.2">
      <c r="A125" s="2796">
        <v>10</v>
      </c>
      <c r="B125" s="3135" t="s">
        <v>1433</v>
      </c>
      <c r="C125" s="3139" t="s">
        <v>1434</v>
      </c>
      <c r="D125" s="3196">
        <v>5916669</v>
      </c>
      <c r="E125" s="3196">
        <v>4749530</v>
      </c>
      <c r="F125" s="3157">
        <f t="shared" si="12"/>
        <v>1167139</v>
      </c>
    </row>
    <row r="126" spans="1:6" x14ac:dyDescent="0.2">
      <c r="A126" s="2811"/>
      <c r="B126" s="3138" t="s">
        <v>1435</v>
      </c>
      <c r="C126" s="3139" t="s">
        <v>1436</v>
      </c>
      <c r="D126" s="3196">
        <v>6179500</v>
      </c>
      <c r="E126" s="3196">
        <v>2942447</v>
      </c>
      <c r="F126" s="3157">
        <f t="shared" si="12"/>
        <v>3237053</v>
      </c>
    </row>
    <row r="127" spans="1:6" x14ac:dyDescent="0.2">
      <c r="A127" s="2796"/>
      <c r="B127" s="3175"/>
      <c r="C127" s="3168" t="s">
        <v>96</v>
      </c>
      <c r="D127" s="3207">
        <f>SUBTOTAL(9,D125:D126)</f>
        <v>12096169</v>
      </c>
      <c r="E127" s="3207">
        <f>SUBTOTAL(9,E125:E126)</f>
        <v>7691977</v>
      </c>
      <c r="F127" s="3125">
        <f t="shared" si="12"/>
        <v>4404192</v>
      </c>
    </row>
    <row r="128" spans="1:6" x14ac:dyDescent="0.2">
      <c r="A128" s="2796"/>
      <c r="B128" s="3133" t="s">
        <v>1437</v>
      </c>
      <c r="C128" s="3134"/>
      <c r="D128" s="3196"/>
      <c r="E128" s="3196"/>
      <c r="F128" s="3125">
        <f t="shared" si="12"/>
        <v>0</v>
      </c>
    </row>
    <row r="129" spans="1:6" x14ac:dyDescent="0.2">
      <c r="A129" s="2796"/>
      <c r="B129" s="3138" t="s">
        <v>1438</v>
      </c>
      <c r="C129" s="3139" t="s">
        <v>1828</v>
      </c>
      <c r="D129" s="3196">
        <v>4120000</v>
      </c>
      <c r="E129" s="3196">
        <v>4120000</v>
      </c>
      <c r="F129" s="3157">
        <f t="shared" si="12"/>
        <v>0</v>
      </c>
    </row>
    <row r="130" spans="1:6" x14ac:dyDescent="0.2">
      <c r="A130" s="2796">
        <v>4</v>
      </c>
      <c r="B130" s="3140" t="s">
        <v>1439</v>
      </c>
      <c r="C130" s="3139" t="s">
        <v>1828</v>
      </c>
      <c r="D130" s="3196">
        <v>134165673</v>
      </c>
      <c r="E130" s="3196">
        <v>134165673</v>
      </c>
      <c r="F130" s="3157">
        <f t="shared" si="12"/>
        <v>0</v>
      </c>
    </row>
    <row r="131" spans="1:6" x14ac:dyDescent="0.2">
      <c r="A131" s="2796">
        <v>5</v>
      </c>
      <c r="B131" s="3180" t="s">
        <v>1440</v>
      </c>
      <c r="C131" s="3139" t="s">
        <v>1441</v>
      </c>
      <c r="D131" s="3196">
        <v>3458973</v>
      </c>
      <c r="E131" s="3196">
        <v>3458973</v>
      </c>
      <c r="F131" s="3157">
        <f t="shared" si="12"/>
        <v>0</v>
      </c>
    </row>
    <row r="132" spans="1:6" ht="13.5" thickBot="1" x14ac:dyDescent="0.25">
      <c r="A132" s="2796">
        <v>13</v>
      </c>
      <c r="B132" s="3181"/>
      <c r="C132" s="3159" t="s">
        <v>96</v>
      </c>
      <c r="D132" s="3208">
        <f>SUM(D129:D131)</f>
        <v>141744646</v>
      </c>
      <c r="E132" s="3208">
        <f>SUM(E129:E131)</f>
        <v>141744646</v>
      </c>
      <c r="F132" s="3126">
        <f t="shared" si="12"/>
        <v>0</v>
      </c>
    </row>
    <row r="133" spans="1:6" ht="13.5" thickBot="1" x14ac:dyDescent="0.25">
      <c r="A133" s="2801"/>
      <c r="B133" s="3160">
        <v>132</v>
      </c>
      <c r="C133" s="3179" t="s">
        <v>1442</v>
      </c>
      <c r="D133" s="3209">
        <f>SUM(D127+D132)</f>
        <v>153840815</v>
      </c>
      <c r="E133" s="3209">
        <f>SUM(E127+E132)</f>
        <v>149436623</v>
      </c>
      <c r="F133" s="3162">
        <f t="shared" si="12"/>
        <v>4404192</v>
      </c>
    </row>
    <row r="134" spans="1:6" x14ac:dyDescent="0.2">
      <c r="A134" s="2796"/>
      <c r="B134" s="3163"/>
      <c r="C134" s="3177"/>
      <c r="D134" s="3205"/>
      <c r="E134" s="3205"/>
      <c r="F134" s="3155">
        <f t="shared" si="12"/>
        <v>0</v>
      </c>
    </row>
    <row r="135" spans="1:6" x14ac:dyDescent="0.2">
      <c r="A135" s="2796">
        <v>4</v>
      </c>
      <c r="B135" s="3175" t="s">
        <v>1443</v>
      </c>
      <c r="C135" s="3134"/>
      <c r="D135" s="3196"/>
      <c r="E135" s="3196"/>
      <c r="F135" s="3145">
        <f t="shared" si="12"/>
        <v>0</v>
      </c>
    </row>
    <row r="136" spans="1:6" x14ac:dyDescent="0.2">
      <c r="A136" s="2796">
        <v>5</v>
      </c>
      <c r="B136" s="3123" t="s">
        <v>1444</v>
      </c>
      <c r="C136" s="3139" t="s">
        <v>1829</v>
      </c>
      <c r="D136" s="3213">
        <v>0</v>
      </c>
      <c r="E136" s="3213">
        <v>0</v>
      </c>
      <c r="F136" s="3145">
        <f t="shared" si="12"/>
        <v>0</v>
      </c>
    </row>
    <row r="137" spans="1:6" x14ac:dyDescent="0.2">
      <c r="A137" s="2796">
        <v>5</v>
      </c>
      <c r="B137" s="3123" t="s">
        <v>1445</v>
      </c>
      <c r="C137" s="3139" t="s">
        <v>1830</v>
      </c>
      <c r="D137" s="3213">
        <v>0</v>
      </c>
      <c r="E137" s="3213">
        <v>0</v>
      </c>
      <c r="F137" s="3145">
        <f t="shared" si="12"/>
        <v>0</v>
      </c>
    </row>
    <row r="138" spans="1:6" ht="13.5" thickBot="1" x14ac:dyDescent="0.25">
      <c r="A138" s="2796">
        <v>6</v>
      </c>
      <c r="B138" s="3182" t="s">
        <v>1446</v>
      </c>
      <c r="C138" s="3151" t="s">
        <v>1831</v>
      </c>
      <c r="D138" s="3214">
        <v>0</v>
      </c>
      <c r="E138" s="3214">
        <v>0</v>
      </c>
      <c r="F138" s="3126">
        <f t="shared" si="12"/>
        <v>0</v>
      </c>
    </row>
    <row r="139" spans="1:6" ht="13.5" thickBot="1" x14ac:dyDescent="0.25">
      <c r="A139" s="2796">
        <v>12</v>
      </c>
      <c r="B139" s="3160" t="s">
        <v>1447</v>
      </c>
      <c r="C139" s="3179" t="s">
        <v>96</v>
      </c>
      <c r="D139" s="3215">
        <f>SUM(D136:D138)</f>
        <v>0</v>
      </c>
      <c r="E139" s="3215">
        <f>SUM(E136:E138)</f>
        <v>0</v>
      </c>
      <c r="F139" s="3162">
        <f t="shared" si="12"/>
        <v>0</v>
      </c>
    </row>
    <row r="140" spans="1:6" x14ac:dyDescent="0.2">
      <c r="A140" s="2796">
        <v>13</v>
      </c>
      <c r="B140" s="3183"/>
      <c r="C140" s="3146"/>
      <c r="D140" s="3205"/>
      <c r="E140" s="3205"/>
      <c r="F140" s="3155">
        <f t="shared" si="12"/>
        <v>0</v>
      </c>
    </row>
    <row r="141" spans="1:6" x14ac:dyDescent="0.2">
      <c r="A141" s="2796">
        <v>13</v>
      </c>
      <c r="B141" s="3175" t="s">
        <v>1448</v>
      </c>
      <c r="C141" s="3134"/>
      <c r="D141" s="3196"/>
      <c r="E141" s="3196"/>
      <c r="F141" s="3145">
        <f t="shared" si="12"/>
        <v>0</v>
      </c>
    </row>
    <row r="142" spans="1:6" x14ac:dyDescent="0.2">
      <c r="A142" s="2801"/>
      <c r="B142" s="3138" t="s">
        <v>1449</v>
      </c>
      <c r="C142" s="3139" t="s">
        <v>1832</v>
      </c>
      <c r="D142" s="3196">
        <v>107944350</v>
      </c>
      <c r="E142" s="3196">
        <v>83021373</v>
      </c>
      <c r="F142" s="3157">
        <f t="shared" si="12"/>
        <v>24922977</v>
      </c>
    </row>
    <row r="143" spans="1:6" x14ac:dyDescent="0.2">
      <c r="A143" s="2796">
        <v>22</v>
      </c>
      <c r="B143" s="3138" t="s">
        <v>1450</v>
      </c>
      <c r="C143" s="3139" t="s">
        <v>1833</v>
      </c>
      <c r="D143" s="3196">
        <v>47095284</v>
      </c>
      <c r="E143" s="3196">
        <v>35084219</v>
      </c>
      <c r="F143" s="3157">
        <f t="shared" si="12"/>
        <v>12011065</v>
      </c>
    </row>
    <row r="144" spans="1:6" x14ac:dyDescent="0.2">
      <c r="A144" s="2796">
        <v>22</v>
      </c>
      <c r="B144" s="3138" t="s">
        <v>1451</v>
      </c>
      <c r="C144" s="3139" t="s">
        <v>1833</v>
      </c>
      <c r="D144" s="3196">
        <v>131807486</v>
      </c>
      <c r="E144" s="3196">
        <v>62504669</v>
      </c>
      <c r="F144" s="3157">
        <f t="shared" si="12"/>
        <v>69302817</v>
      </c>
    </row>
    <row r="145" spans="1:6" x14ac:dyDescent="0.2">
      <c r="A145" s="2796"/>
      <c r="B145" s="3138" t="s">
        <v>1452</v>
      </c>
      <c r="C145" s="3139" t="s">
        <v>1834</v>
      </c>
      <c r="D145" s="3196">
        <v>1627964</v>
      </c>
      <c r="E145" s="3196">
        <v>1250736</v>
      </c>
      <c r="F145" s="3157">
        <f t="shared" si="12"/>
        <v>377228</v>
      </c>
    </row>
    <row r="146" spans="1:6" x14ac:dyDescent="0.2">
      <c r="A146" s="2796"/>
      <c r="B146" s="3138" t="s">
        <v>1453</v>
      </c>
      <c r="C146" s="3139" t="s">
        <v>1835</v>
      </c>
      <c r="D146" s="3196">
        <v>459654</v>
      </c>
      <c r="E146" s="3196">
        <v>141848</v>
      </c>
      <c r="F146" s="3157">
        <f t="shared" si="12"/>
        <v>317806</v>
      </c>
    </row>
    <row r="147" spans="1:6" x14ac:dyDescent="0.2">
      <c r="A147" s="2796">
        <v>22</v>
      </c>
      <c r="B147" s="3138" t="s">
        <v>1454</v>
      </c>
      <c r="C147" s="3139" t="s">
        <v>1836</v>
      </c>
      <c r="D147" s="3196">
        <v>93577328</v>
      </c>
      <c r="E147" s="3196">
        <v>39918627</v>
      </c>
      <c r="F147" s="3157">
        <f t="shared" si="12"/>
        <v>53658701</v>
      </c>
    </row>
    <row r="148" spans="1:6" x14ac:dyDescent="0.2">
      <c r="A148" s="2796"/>
      <c r="B148" s="3138" t="s">
        <v>1455</v>
      </c>
      <c r="C148" s="3139" t="s">
        <v>1836</v>
      </c>
      <c r="D148" s="3196">
        <v>107342340</v>
      </c>
      <c r="E148" s="3196">
        <v>70528867</v>
      </c>
      <c r="F148" s="3157">
        <f t="shared" si="12"/>
        <v>36813473</v>
      </c>
    </row>
    <row r="149" spans="1:6" x14ac:dyDescent="0.2">
      <c r="A149" s="2796"/>
      <c r="B149" s="3135" t="s">
        <v>1456</v>
      </c>
      <c r="C149" s="3139" t="s">
        <v>96</v>
      </c>
      <c r="D149" s="3207">
        <f>SUBTOTAL(9,D142:D148)</f>
        <v>489854406</v>
      </c>
      <c r="E149" s="3207">
        <f>SUBTOTAL(9,E142:E148)</f>
        <v>292450339</v>
      </c>
      <c r="F149" s="3125">
        <f>SUBTOTAL(9,F142:F148)</f>
        <v>197404067</v>
      </c>
    </row>
    <row r="150" spans="1:6" x14ac:dyDescent="0.2">
      <c r="A150" s="2796"/>
      <c r="B150" s="3124"/>
      <c r="C150" s="3139"/>
      <c r="D150" s="3207"/>
      <c r="E150" s="3207"/>
      <c r="F150" s="3125"/>
    </row>
    <row r="151" spans="1:6" x14ac:dyDescent="0.2">
      <c r="A151" s="2796" t="s">
        <v>1310</v>
      </c>
      <c r="B151" s="3123" t="s">
        <v>1457</v>
      </c>
      <c r="C151" s="3139" t="s">
        <v>1837</v>
      </c>
      <c r="D151" s="3196">
        <v>11101805</v>
      </c>
      <c r="E151" s="3196">
        <v>11101805</v>
      </c>
      <c r="F151" s="3157">
        <f t="shared" ref="F151:F152" si="13">(D151-E151)</f>
        <v>0</v>
      </c>
    </row>
    <row r="152" spans="1:6" x14ac:dyDescent="0.2">
      <c r="A152" s="2796"/>
      <c r="B152" s="3123" t="s">
        <v>1458</v>
      </c>
      <c r="C152" s="3139" t="s">
        <v>1838</v>
      </c>
      <c r="D152" s="3196">
        <v>34200</v>
      </c>
      <c r="E152" s="3196">
        <v>34200</v>
      </c>
      <c r="F152" s="3157">
        <f t="shared" si="13"/>
        <v>0</v>
      </c>
    </row>
    <row r="153" spans="1:6" x14ac:dyDescent="0.2">
      <c r="A153" s="2796"/>
      <c r="B153" s="3124" t="s">
        <v>1459</v>
      </c>
      <c r="C153" s="3139" t="s">
        <v>96</v>
      </c>
      <c r="D153" s="3207">
        <f>SUBTOTAL(9,D151:D152)</f>
        <v>11136005</v>
      </c>
      <c r="E153" s="3207">
        <f>SUBTOTAL(9,E151:E152)</f>
        <v>11136005</v>
      </c>
      <c r="F153" s="3125">
        <f>SUBTOTAL(9,F151:F152)</f>
        <v>0</v>
      </c>
    </row>
    <row r="154" spans="1:6" x14ac:dyDescent="0.2">
      <c r="A154" s="2796"/>
      <c r="B154" s="3123" t="s">
        <v>1460</v>
      </c>
      <c r="C154" s="3139" t="s">
        <v>1839</v>
      </c>
      <c r="D154" s="3196">
        <v>3122200</v>
      </c>
      <c r="E154" s="3196">
        <v>3122200</v>
      </c>
      <c r="F154" s="3157">
        <f t="shared" ref="F154" si="14">(D154-E154)</f>
        <v>0</v>
      </c>
    </row>
    <row r="155" spans="1:6" ht="13.5" thickBot="1" x14ac:dyDescent="0.25">
      <c r="A155" s="2796"/>
      <c r="B155" s="3184" t="s">
        <v>1461</v>
      </c>
      <c r="C155" s="3151" t="s">
        <v>96</v>
      </c>
      <c r="D155" s="3208">
        <f>SUBTOTAL(9,D154)</f>
        <v>3122200</v>
      </c>
      <c r="E155" s="3208">
        <f>SUBTOTAL(9,E154)</f>
        <v>3122200</v>
      </c>
      <c r="F155" s="3126">
        <f>SUBTOTAL(9,F154)</f>
        <v>0</v>
      </c>
    </row>
    <row r="156" spans="1:6" ht="13.5" thickBot="1" x14ac:dyDescent="0.25">
      <c r="A156" s="2796"/>
      <c r="B156" s="3160"/>
      <c r="C156" s="3179" t="s">
        <v>96</v>
      </c>
      <c r="D156" s="3209">
        <f>(D155+D153+D149)</f>
        <v>504112611</v>
      </c>
      <c r="E156" s="3209">
        <f>(E155+E153+E149)</f>
        <v>306708544</v>
      </c>
      <c r="F156" s="3162">
        <f>(F155+F153+F149)</f>
        <v>197404067</v>
      </c>
    </row>
    <row r="157" spans="1:6" ht="13.5" thickBot="1" x14ac:dyDescent="0.25">
      <c r="A157" s="2796"/>
      <c r="B157" s="3163"/>
      <c r="C157" s="3177"/>
      <c r="D157" s="3216"/>
      <c r="E157" s="3216"/>
      <c r="F157" s="3185">
        <f t="shared" ref="F157:F165" si="15">(D157-E157)</f>
        <v>0</v>
      </c>
    </row>
    <row r="158" spans="1:6" ht="13.5" thickBot="1" x14ac:dyDescent="0.25">
      <c r="A158" s="2796"/>
      <c r="B158" s="3171">
        <v>13</v>
      </c>
      <c r="C158" s="3172" t="s">
        <v>1926</v>
      </c>
      <c r="D158" s="3211">
        <f>SUM(D123+D133+D139+D156)</f>
        <v>789955539</v>
      </c>
      <c r="E158" s="3211">
        <f>SUM(E123+E133+E139+E156)</f>
        <v>560740308</v>
      </c>
      <c r="F158" s="3173">
        <f t="shared" si="15"/>
        <v>229215231</v>
      </c>
    </row>
    <row r="159" spans="1:6" x14ac:dyDescent="0.2">
      <c r="A159" s="2796"/>
      <c r="B159" s="3154"/>
      <c r="C159" s="3146"/>
      <c r="D159" s="3205"/>
      <c r="E159" s="3205"/>
      <c r="F159" s="3155">
        <f t="shared" si="15"/>
        <v>0</v>
      </c>
    </row>
    <row r="160" spans="1:6" x14ac:dyDescent="0.2">
      <c r="A160" s="2796"/>
      <c r="B160" s="3133" t="s">
        <v>1462</v>
      </c>
      <c r="C160" s="3134"/>
      <c r="D160" s="3196"/>
      <c r="E160" s="3196"/>
      <c r="F160" s="3145">
        <f t="shared" si="15"/>
        <v>0</v>
      </c>
    </row>
    <row r="161" spans="1:6" x14ac:dyDescent="0.2">
      <c r="A161" s="2796"/>
      <c r="B161" s="3123" t="s">
        <v>1927</v>
      </c>
      <c r="C161" s="3139" t="s">
        <v>1840</v>
      </c>
      <c r="D161" s="3196">
        <v>0</v>
      </c>
      <c r="E161" s="3196"/>
      <c r="F161" s="3145">
        <f t="shared" si="15"/>
        <v>0</v>
      </c>
    </row>
    <row r="162" spans="1:6" x14ac:dyDescent="0.2">
      <c r="A162" s="2796"/>
      <c r="B162" s="3138" t="s">
        <v>1841</v>
      </c>
      <c r="C162" s="3139" t="s">
        <v>1842</v>
      </c>
      <c r="D162" s="3196">
        <v>0</v>
      </c>
      <c r="E162" s="3196"/>
      <c r="F162" s="3145">
        <f t="shared" si="15"/>
        <v>0</v>
      </c>
    </row>
    <row r="163" spans="1:6" x14ac:dyDescent="0.2">
      <c r="A163" s="2802" t="s">
        <v>1310</v>
      </c>
      <c r="B163" s="3138" t="s">
        <v>1463</v>
      </c>
      <c r="C163" s="3139" t="s">
        <v>1842</v>
      </c>
      <c r="D163" s="3196">
        <v>0</v>
      </c>
      <c r="E163" s="3196"/>
      <c r="F163" s="3145">
        <f t="shared" si="15"/>
        <v>0</v>
      </c>
    </row>
    <row r="164" spans="1:6" x14ac:dyDescent="0.2">
      <c r="A164" s="2796"/>
      <c r="B164" s="3150" t="s">
        <v>1464</v>
      </c>
      <c r="C164" s="3151" t="s">
        <v>1843</v>
      </c>
      <c r="D164" s="3196">
        <v>10135500</v>
      </c>
      <c r="E164" s="3196"/>
      <c r="F164" s="3137">
        <f t="shared" si="15"/>
        <v>10135500</v>
      </c>
    </row>
    <row r="165" spans="1:6" x14ac:dyDescent="0.2">
      <c r="A165" s="2796"/>
      <c r="B165" s="3138" t="s">
        <v>1465</v>
      </c>
      <c r="C165" s="3139" t="s">
        <v>1844</v>
      </c>
      <c r="D165" s="3196"/>
      <c r="E165" s="3196"/>
      <c r="F165" s="3145">
        <f t="shared" si="15"/>
        <v>0</v>
      </c>
    </row>
    <row r="166" spans="1:6" x14ac:dyDescent="0.2">
      <c r="B166" s="3138" t="s">
        <v>1466</v>
      </c>
      <c r="C166" s="3139" t="s">
        <v>1845</v>
      </c>
      <c r="D166" s="3196"/>
      <c r="E166" s="3196"/>
      <c r="F166" s="3145"/>
    </row>
    <row r="167" spans="1:6" x14ac:dyDescent="0.2">
      <c r="B167" s="3138" t="s">
        <v>1467</v>
      </c>
      <c r="C167" s="3139" t="s">
        <v>1846</v>
      </c>
      <c r="D167" s="3196"/>
      <c r="E167" s="3196"/>
      <c r="F167" s="3145">
        <f t="shared" ref="F167" si="16">(D167-E167)</f>
        <v>0</v>
      </c>
    </row>
    <row r="168" spans="1:6" x14ac:dyDescent="0.2">
      <c r="B168" s="3186" t="s">
        <v>1468</v>
      </c>
      <c r="C168" s="3187" t="s">
        <v>1847</v>
      </c>
      <c r="D168" s="3196"/>
      <c r="E168" s="3196"/>
      <c r="F168" s="3145"/>
    </row>
    <row r="169" spans="1:6" ht="13.5" thickBot="1" x14ac:dyDescent="0.25">
      <c r="B169" s="3140" t="s">
        <v>1469</v>
      </c>
      <c r="C169" s="3188" t="s">
        <v>1848</v>
      </c>
      <c r="D169" s="3201"/>
      <c r="E169" s="3201"/>
      <c r="F169" s="3126"/>
    </row>
    <row r="170" spans="1:6" ht="13.5" thickBot="1" x14ac:dyDescent="0.25">
      <c r="B170" s="3171">
        <v>15</v>
      </c>
      <c r="C170" s="3172" t="s">
        <v>96</v>
      </c>
      <c r="D170" s="3211">
        <f>SUBTOTAL(9,D161:D167)</f>
        <v>10135500</v>
      </c>
      <c r="E170" s="3211">
        <f>SUBTOTAL(9,E161:E167)</f>
        <v>0</v>
      </c>
      <c r="F170" s="3173">
        <f>SUBTOTAL(9,F161:F167)</f>
        <v>10135500</v>
      </c>
    </row>
    <row r="171" spans="1:6" ht="13.5" thickBot="1" x14ac:dyDescent="0.25">
      <c r="B171" s="3169"/>
      <c r="C171" s="3189"/>
      <c r="D171" s="3216"/>
      <c r="E171" s="3216"/>
      <c r="F171" s="3185">
        <f t="shared" ref="F171" si="17">(D171-E171)</f>
        <v>0</v>
      </c>
    </row>
    <row r="172" spans="1:6" ht="14.25" thickTop="1" thickBot="1" x14ac:dyDescent="0.25">
      <c r="B172" s="3190" t="s">
        <v>1470</v>
      </c>
      <c r="C172" s="3191" t="s">
        <v>1796</v>
      </c>
      <c r="D172" s="3217">
        <f>SUM(D25+D88+D158+D170)</f>
        <v>9025208683</v>
      </c>
      <c r="E172" s="3217">
        <f>SUM(E25+E88+E158+E170)</f>
        <v>2937436532</v>
      </c>
      <c r="F172" s="3192">
        <f>SUM(F25+F88+F158+F170)</f>
        <v>6087772151</v>
      </c>
    </row>
    <row r="183" spans="3:3" x14ac:dyDescent="0.2">
      <c r="C183" s="2679" t="s">
        <v>1472</v>
      </c>
    </row>
  </sheetData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7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F62"/>
  <sheetViews>
    <sheetView workbookViewId="0">
      <selection activeCell="B3" sqref="B3:F3"/>
    </sheetView>
  </sheetViews>
  <sheetFormatPr defaultRowHeight="12.75" x14ac:dyDescent="0.2"/>
  <cols>
    <col min="1" max="1" width="8.5703125" style="2394" bestFit="1" customWidth="1"/>
    <col min="2" max="2" width="17.42578125" style="2394" customWidth="1"/>
    <col min="3" max="3" width="32" style="2394" customWidth="1"/>
    <col min="4" max="4" width="10.42578125" style="2394" customWidth="1"/>
    <col min="5" max="5" width="9" style="2394" bestFit="1" customWidth="1"/>
    <col min="6" max="6" width="10.7109375" style="2394" customWidth="1"/>
  </cols>
  <sheetData>
    <row r="1" spans="1:6" x14ac:dyDescent="0.2">
      <c r="B1" s="2394" t="s">
        <v>1968</v>
      </c>
    </row>
    <row r="3" spans="1:6" x14ac:dyDescent="0.2">
      <c r="B3" s="3871" t="s">
        <v>386</v>
      </c>
      <c r="C3" s="3871"/>
      <c r="D3" s="3871"/>
      <c r="E3" s="3871"/>
      <c r="F3" s="3871"/>
    </row>
    <row r="4" spans="1:6" x14ac:dyDescent="0.2">
      <c r="B4" s="3882" t="s">
        <v>1783</v>
      </c>
      <c r="C4" s="3882"/>
      <c r="D4" s="3882"/>
      <c r="E4" s="3882"/>
      <c r="F4" s="3882"/>
    </row>
    <row r="6" spans="1:6" ht="13.5" thickBot="1" x14ac:dyDescent="0.25"/>
    <row r="7" spans="1:6" ht="26.25" thickBot="1" x14ac:dyDescent="0.25">
      <c r="A7" s="2394" t="s">
        <v>1473</v>
      </c>
      <c r="B7" s="2753" t="s">
        <v>1297</v>
      </c>
      <c r="C7" s="2763" t="s">
        <v>1298</v>
      </c>
      <c r="D7" s="2763" t="s">
        <v>1299</v>
      </c>
      <c r="E7" s="2763" t="s">
        <v>1300</v>
      </c>
      <c r="F7" s="2764" t="s">
        <v>1301</v>
      </c>
    </row>
    <row r="8" spans="1:6" x14ac:dyDescent="0.2">
      <c r="B8" s="2813"/>
      <c r="C8" s="2814" t="s">
        <v>1474</v>
      </c>
      <c r="D8" s="2815"/>
      <c r="E8" s="2815"/>
      <c r="F8" s="2816"/>
    </row>
    <row r="9" spans="1:6" x14ac:dyDescent="0.2">
      <c r="B9" s="2813"/>
      <c r="C9" s="2814"/>
      <c r="D9" s="2815"/>
      <c r="E9" s="2815"/>
      <c r="F9" s="2816"/>
    </row>
    <row r="10" spans="1:6" x14ac:dyDescent="0.2">
      <c r="B10" s="2422" t="s">
        <v>1302</v>
      </c>
      <c r="C10" s="2817"/>
      <c r="D10" s="2818"/>
      <c r="E10" s="2818"/>
      <c r="F10" s="2819"/>
    </row>
    <row r="11" spans="1:6" x14ac:dyDescent="0.2">
      <c r="B11" s="2820">
        <v>11212</v>
      </c>
      <c r="C11" s="2821" t="s">
        <v>1475</v>
      </c>
      <c r="D11" s="2423">
        <v>335024</v>
      </c>
      <c r="E11" s="2423">
        <v>63647</v>
      </c>
      <c r="F11" s="2424">
        <f>SUM(D11-E11)</f>
        <v>271377</v>
      </c>
    </row>
    <row r="12" spans="1:6" x14ac:dyDescent="0.2">
      <c r="B12" s="2422"/>
      <c r="C12" s="2817" t="s">
        <v>96</v>
      </c>
      <c r="D12" s="2818">
        <f>SUM(D11:D11)</f>
        <v>335024</v>
      </c>
      <c r="E12" s="2818">
        <f>SUM(E11:E11)</f>
        <v>63647</v>
      </c>
      <c r="F12" s="2819">
        <f>SUM(F11:F11)</f>
        <v>271377</v>
      </c>
    </row>
    <row r="13" spans="1:6" x14ac:dyDescent="0.2">
      <c r="B13" s="2422"/>
      <c r="C13" s="2817"/>
      <c r="D13" s="2818"/>
      <c r="E13" s="2818"/>
      <c r="F13" s="2819"/>
    </row>
    <row r="14" spans="1:6" x14ac:dyDescent="0.2">
      <c r="B14" s="2422" t="s">
        <v>1476</v>
      </c>
      <c r="C14" s="2817"/>
      <c r="D14" s="2423"/>
      <c r="E14" s="2423"/>
      <c r="F14" s="2424"/>
    </row>
    <row r="15" spans="1:6" x14ac:dyDescent="0.2">
      <c r="A15" s="2394">
        <v>1119112</v>
      </c>
      <c r="B15" s="2820">
        <v>112912</v>
      </c>
      <c r="C15" s="2821" t="s">
        <v>1477</v>
      </c>
      <c r="D15" s="2423">
        <v>4081126</v>
      </c>
      <c r="E15" s="2423">
        <v>4081126</v>
      </c>
      <c r="F15" s="2424">
        <f>SUM(D15-E15)</f>
        <v>0</v>
      </c>
    </row>
    <row r="16" spans="1:6" x14ac:dyDescent="0.2">
      <c r="B16" s="2422"/>
      <c r="C16" s="2817" t="s">
        <v>96</v>
      </c>
      <c r="D16" s="2818">
        <f>SUM(D15:D15)</f>
        <v>4081126</v>
      </c>
      <c r="E16" s="2818">
        <f>SUM(E15:E15)</f>
        <v>4081126</v>
      </c>
      <c r="F16" s="2819">
        <f>SUM(F15:F15)</f>
        <v>0</v>
      </c>
    </row>
    <row r="17" spans="1:6" x14ac:dyDescent="0.2">
      <c r="B17" s="2422"/>
      <c r="C17" s="2817"/>
      <c r="D17" s="2818"/>
      <c r="E17" s="2818"/>
      <c r="F17" s="2819"/>
    </row>
    <row r="18" spans="1:6" x14ac:dyDescent="0.2">
      <c r="B18" s="2422"/>
      <c r="C18" s="2817"/>
      <c r="D18" s="2423"/>
      <c r="E18" s="2423"/>
      <c r="F18" s="2424"/>
    </row>
    <row r="19" spans="1:6" x14ac:dyDescent="0.2">
      <c r="A19" s="2394">
        <v>1122</v>
      </c>
      <c r="B19" s="2820">
        <v>1129141</v>
      </c>
      <c r="C19" s="2821" t="s">
        <v>1478</v>
      </c>
      <c r="D19" s="2423">
        <v>411919</v>
      </c>
      <c r="E19" s="2423">
        <v>411919</v>
      </c>
      <c r="F19" s="2424">
        <f>SUM(D19-E19)</f>
        <v>0</v>
      </c>
    </row>
    <row r="20" spans="1:6" x14ac:dyDescent="0.2">
      <c r="B20" s="2422"/>
      <c r="C20" s="2817" t="s">
        <v>96</v>
      </c>
      <c r="D20" s="2818">
        <f>SUM(D19:D19)</f>
        <v>411919</v>
      </c>
      <c r="E20" s="2818">
        <f>SUM(E19:E19)</f>
        <v>411919</v>
      </c>
      <c r="F20" s="2819">
        <f>SUM(F19:F19)</f>
        <v>0</v>
      </c>
    </row>
    <row r="21" spans="1:6" ht="13.5" thickBot="1" x14ac:dyDescent="0.25">
      <c r="B21" s="2822"/>
      <c r="C21" s="2823"/>
      <c r="D21" s="2824"/>
      <c r="E21" s="2824"/>
      <c r="F21" s="2825"/>
    </row>
    <row r="22" spans="1:6" ht="13.5" thickBot="1" x14ac:dyDescent="0.25">
      <c r="B22" s="2826">
        <v>11</v>
      </c>
      <c r="C22" s="2794" t="s">
        <v>1479</v>
      </c>
      <c r="D22" s="2425">
        <f>SUM(D12+D16+D20)</f>
        <v>4828069</v>
      </c>
      <c r="E22" s="2425">
        <f>SUM(E12+E16+E20)</f>
        <v>4556692</v>
      </c>
      <c r="F22" s="2765">
        <f>SUM(F12+F16+F20)</f>
        <v>271377</v>
      </c>
    </row>
    <row r="23" spans="1:6" x14ac:dyDescent="0.2">
      <c r="B23" s="2422"/>
      <c r="C23" s="2817"/>
      <c r="D23" s="2423"/>
      <c r="E23" s="2423"/>
      <c r="F23" s="2424"/>
    </row>
    <row r="24" spans="1:6" x14ac:dyDescent="0.2">
      <c r="B24" s="2422"/>
      <c r="C24" s="2817"/>
      <c r="D24" s="2423"/>
      <c r="E24" s="2423"/>
      <c r="F24" s="2424"/>
    </row>
    <row r="25" spans="1:6" x14ac:dyDescent="0.2">
      <c r="B25" s="2422" t="s">
        <v>1402</v>
      </c>
      <c r="C25" s="2817"/>
      <c r="D25" s="2818"/>
      <c r="E25" s="2818"/>
      <c r="F25" s="2819"/>
    </row>
    <row r="26" spans="1:6" x14ac:dyDescent="0.2">
      <c r="A26" s="2394">
        <v>1311122</v>
      </c>
      <c r="B26" s="2820">
        <v>131112</v>
      </c>
      <c r="C26" s="2821" t="s">
        <v>1508</v>
      </c>
      <c r="D26" s="2423">
        <v>825350</v>
      </c>
      <c r="E26" s="2423">
        <v>340829</v>
      </c>
      <c r="F26" s="2424">
        <v>484521</v>
      </c>
    </row>
    <row r="27" spans="1:6" x14ac:dyDescent="0.2">
      <c r="A27" s="2394">
        <v>1311222</v>
      </c>
      <c r="B27" s="2820">
        <v>131122</v>
      </c>
      <c r="C27" s="2821" t="s">
        <v>1480</v>
      </c>
      <c r="D27" s="2423">
        <v>2383653</v>
      </c>
      <c r="E27" s="2423">
        <v>1080144</v>
      </c>
      <c r="F27" s="2424">
        <v>1303509</v>
      </c>
    </row>
    <row r="28" spans="1:6" x14ac:dyDescent="0.2">
      <c r="A28" s="2394" t="s">
        <v>1481</v>
      </c>
      <c r="B28" s="2820">
        <v>1311142</v>
      </c>
      <c r="C28" s="2821" t="s">
        <v>1508</v>
      </c>
      <c r="D28" s="2423">
        <v>0</v>
      </c>
      <c r="E28" s="2423">
        <v>0</v>
      </c>
      <c r="F28" s="2424">
        <v>0</v>
      </c>
    </row>
    <row r="29" spans="1:6" x14ac:dyDescent="0.2">
      <c r="A29" s="2394" t="s">
        <v>1481</v>
      </c>
      <c r="B29" s="2820">
        <v>1311242</v>
      </c>
      <c r="C29" s="2821" t="s">
        <v>1480</v>
      </c>
      <c r="D29" s="2423">
        <v>0</v>
      </c>
      <c r="E29" s="2423">
        <v>0</v>
      </c>
      <c r="F29" s="2424">
        <v>0</v>
      </c>
    </row>
    <row r="30" spans="1:6" x14ac:dyDescent="0.2">
      <c r="B30" s="2422"/>
      <c r="C30" s="2817" t="s">
        <v>96</v>
      </c>
      <c r="D30" s="2818">
        <f>SUM(D26:D29)</f>
        <v>3209003</v>
      </c>
      <c r="E30" s="2818">
        <f>SUM(E26:E29)</f>
        <v>1420973</v>
      </c>
      <c r="F30" s="2819">
        <f>SUM(F26:F29)</f>
        <v>1788030</v>
      </c>
    </row>
    <row r="31" spans="1:6" x14ac:dyDescent="0.2">
      <c r="B31" s="2422"/>
      <c r="C31" s="2817"/>
      <c r="D31" s="2818"/>
      <c r="E31" s="2818"/>
      <c r="F31" s="2819"/>
    </row>
    <row r="32" spans="1:6" x14ac:dyDescent="0.2">
      <c r="B32" s="2422" t="s">
        <v>1413</v>
      </c>
      <c r="C32" s="2817"/>
      <c r="D32" s="2423"/>
      <c r="E32" s="2423"/>
      <c r="F32" s="2424"/>
    </row>
    <row r="33" spans="1:6" x14ac:dyDescent="0.2">
      <c r="A33" s="2394">
        <v>1319122</v>
      </c>
      <c r="B33" s="2820">
        <v>1319112</v>
      </c>
      <c r="C33" s="2821" t="s">
        <v>1505</v>
      </c>
      <c r="D33" s="2423">
        <v>13807911</v>
      </c>
      <c r="E33" s="2423">
        <v>13807911</v>
      </c>
      <c r="F33" s="2424">
        <f>SUM(D33-E33)</f>
        <v>0</v>
      </c>
    </row>
    <row r="34" spans="1:6" x14ac:dyDescent="0.2">
      <c r="A34" s="2394" t="s">
        <v>1481</v>
      </c>
      <c r="B34" s="2820">
        <v>13191142</v>
      </c>
      <c r="C34" s="2821" t="s">
        <v>1505</v>
      </c>
      <c r="D34" s="2423">
        <v>3515134</v>
      </c>
      <c r="E34" s="2423">
        <v>3515134</v>
      </c>
      <c r="F34" s="2424">
        <f>SUM(D34-E34)</f>
        <v>0</v>
      </c>
    </row>
    <row r="35" spans="1:6" x14ac:dyDescent="0.2">
      <c r="A35" s="2394">
        <v>1319222</v>
      </c>
      <c r="B35" s="2820">
        <v>1319122</v>
      </c>
      <c r="C35" s="2821" t="s">
        <v>1482</v>
      </c>
      <c r="D35" s="2423">
        <v>6293055</v>
      </c>
      <c r="E35" s="2423">
        <v>6293055</v>
      </c>
      <c r="F35" s="2424">
        <f>SUM(D35-E35)</f>
        <v>0</v>
      </c>
    </row>
    <row r="36" spans="1:6" x14ac:dyDescent="0.2">
      <c r="A36" s="2394" t="s">
        <v>1481</v>
      </c>
      <c r="B36" s="2820">
        <v>13191242</v>
      </c>
      <c r="C36" s="2821" t="s">
        <v>1482</v>
      </c>
      <c r="D36" s="2423">
        <v>3847731</v>
      </c>
      <c r="E36" s="2423">
        <v>3847731</v>
      </c>
      <c r="F36" s="2424">
        <f>SUM(D36-E36)</f>
        <v>0</v>
      </c>
    </row>
    <row r="37" spans="1:6" x14ac:dyDescent="0.2">
      <c r="B37" s="2820"/>
      <c r="C37" s="2817" t="s">
        <v>96</v>
      </c>
      <c r="D37" s="2818">
        <f>SUM(D33:D36)</f>
        <v>27463831</v>
      </c>
      <c r="E37" s="2818">
        <f>SUM(E33:E36)</f>
        <v>27463831</v>
      </c>
      <c r="F37" s="2819">
        <f>SUM(F35:F36)</f>
        <v>0</v>
      </c>
    </row>
    <row r="38" spans="1:6" x14ac:dyDescent="0.2">
      <c r="B38" s="2820"/>
      <c r="C38" s="2817"/>
      <c r="D38" s="2818"/>
      <c r="E38" s="2818"/>
      <c r="F38" s="2819"/>
    </row>
    <row r="39" spans="1:6" x14ac:dyDescent="0.2">
      <c r="B39" s="2827" t="s">
        <v>1427</v>
      </c>
      <c r="C39" s="2821"/>
      <c r="D39" s="2423"/>
      <c r="E39" s="2423"/>
      <c r="F39" s="2424"/>
    </row>
    <row r="40" spans="1:6" x14ac:dyDescent="0.2">
      <c r="A40" s="2394">
        <v>131792</v>
      </c>
      <c r="B40" s="2820" t="s">
        <v>1483</v>
      </c>
      <c r="C40" s="2821" t="s">
        <v>1484</v>
      </c>
      <c r="D40" s="2423">
        <v>0</v>
      </c>
      <c r="E40" s="2423">
        <v>0</v>
      </c>
      <c r="F40" s="2424">
        <v>0</v>
      </c>
    </row>
    <row r="41" spans="1:6" x14ac:dyDescent="0.2">
      <c r="A41" s="2394">
        <v>131794</v>
      </c>
      <c r="B41" s="2820" t="s">
        <v>1485</v>
      </c>
      <c r="C41" s="2821" t="s">
        <v>1486</v>
      </c>
      <c r="D41" s="2423">
        <v>0</v>
      </c>
      <c r="E41" s="2423">
        <v>0</v>
      </c>
      <c r="F41" s="2424"/>
    </row>
    <row r="42" spans="1:6" x14ac:dyDescent="0.2">
      <c r="B42" s="2820"/>
      <c r="C42" s="2817" t="s">
        <v>96</v>
      </c>
      <c r="D42" s="2818">
        <f>SUM(D40)+D41</f>
        <v>0</v>
      </c>
      <c r="E42" s="2818">
        <f>SUM(E40)+E41</f>
        <v>0</v>
      </c>
      <c r="F42" s="2819">
        <f>SUM(F39:F40)</f>
        <v>0</v>
      </c>
    </row>
    <row r="43" spans="1:6" x14ac:dyDescent="0.2">
      <c r="B43" s="2820"/>
      <c r="C43" s="2821"/>
      <c r="D43" s="2423"/>
      <c r="E43" s="2423"/>
      <c r="F43" s="2424"/>
    </row>
    <row r="44" spans="1:6" ht="13.5" thickBot="1" x14ac:dyDescent="0.25">
      <c r="B44" s="2822"/>
      <c r="C44" s="2823"/>
      <c r="D44" s="2824"/>
      <c r="E44" s="2824"/>
      <c r="F44" s="2825"/>
    </row>
    <row r="45" spans="1:6" ht="13.5" thickBot="1" x14ac:dyDescent="0.25">
      <c r="B45" s="2826">
        <v>131</v>
      </c>
      <c r="C45" s="2794" t="s">
        <v>1487</v>
      </c>
      <c r="D45" s="2425">
        <f>SUM(D30+D37+D42)</f>
        <v>30672834</v>
      </c>
      <c r="E45" s="2425">
        <f>SUM(E30+E37+E42)</f>
        <v>28884804</v>
      </c>
      <c r="F45" s="2765">
        <f>SUM(F30+F37+F42)</f>
        <v>1788030</v>
      </c>
    </row>
    <row r="46" spans="1:6" x14ac:dyDescent="0.2">
      <c r="B46" s="2822"/>
      <c r="C46" s="2823"/>
      <c r="D46" s="2824"/>
      <c r="E46" s="2824"/>
      <c r="F46" s="2825"/>
    </row>
    <row r="47" spans="1:6" x14ac:dyDescent="0.2">
      <c r="B47" s="2422" t="s">
        <v>1432</v>
      </c>
      <c r="C47" s="2817"/>
      <c r="D47" s="2818"/>
      <c r="E47" s="2818"/>
      <c r="F47" s="2819"/>
    </row>
    <row r="48" spans="1:6" x14ac:dyDescent="0.2">
      <c r="A48" s="2394">
        <v>132112</v>
      </c>
      <c r="B48" s="2820" t="s">
        <v>1506</v>
      </c>
      <c r="C48" s="2821" t="s">
        <v>1800</v>
      </c>
      <c r="D48" s="2423">
        <v>0</v>
      </c>
      <c r="E48" s="2423">
        <v>0</v>
      </c>
      <c r="F48" s="2424">
        <f>SUM(D48-E48)</f>
        <v>0</v>
      </c>
    </row>
    <row r="49" spans="2:6" x14ac:dyDescent="0.2">
      <c r="B49" s="2422"/>
      <c r="C49" s="2817" t="s">
        <v>96</v>
      </c>
      <c r="D49" s="2818">
        <f>SUM(D48)</f>
        <v>0</v>
      </c>
      <c r="E49" s="2818">
        <f>SUM(E48)</f>
        <v>0</v>
      </c>
      <c r="F49" s="2819">
        <f>SUM(F47:F48)</f>
        <v>0</v>
      </c>
    </row>
    <row r="50" spans="2:6" x14ac:dyDescent="0.2">
      <c r="B50" s="2422"/>
      <c r="C50" s="2817"/>
      <c r="D50" s="2818"/>
      <c r="E50" s="2818"/>
      <c r="F50" s="2819"/>
    </row>
    <row r="51" spans="2:6" x14ac:dyDescent="0.2">
      <c r="B51" s="2422" t="s">
        <v>1488</v>
      </c>
      <c r="C51" s="2817"/>
      <c r="D51" s="2818"/>
      <c r="E51" s="2818"/>
      <c r="F51" s="2819"/>
    </row>
    <row r="52" spans="2:6" x14ac:dyDescent="0.2">
      <c r="B52" s="2827">
        <v>1319162</v>
      </c>
      <c r="C52" s="2821" t="s">
        <v>1490</v>
      </c>
      <c r="D52" s="2818">
        <v>3220902</v>
      </c>
      <c r="E52" s="2818">
        <v>3220902</v>
      </c>
      <c r="F52" s="2819">
        <f>SUM(D52-E52)</f>
        <v>0</v>
      </c>
    </row>
    <row r="53" spans="2:6" ht="13.5" thickBot="1" x14ac:dyDescent="0.25">
      <c r="B53" s="2422"/>
      <c r="C53" s="2817"/>
      <c r="D53" s="2818"/>
      <c r="E53" s="2818"/>
      <c r="F53" s="2828"/>
    </row>
    <row r="54" spans="2:6" ht="13.5" thickBot="1" x14ac:dyDescent="0.25">
      <c r="B54" s="2826">
        <v>132</v>
      </c>
      <c r="C54" s="2794" t="s">
        <v>1491</v>
      </c>
      <c r="D54" s="2425">
        <f>SUM(D49+D52)</f>
        <v>3220902</v>
      </c>
      <c r="E54" s="2425">
        <f>SUM(E49+E52)</f>
        <v>3220902</v>
      </c>
      <c r="F54" s="2425">
        <f>SUM(F49+F52)</f>
        <v>0</v>
      </c>
    </row>
    <row r="55" spans="2:6" ht="13.5" thickBot="1" x14ac:dyDescent="0.25">
      <c r="B55" s="2829"/>
      <c r="C55" s="2823"/>
      <c r="D55" s="2824"/>
      <c r="E55" s="2824"/>
      <c r="F55" s="2825"/>
    </row>
    <row r="56" spans="2:6" ht="13.5" thickBot="1" x14ac:dyDescent="0.25">
      <c r="B56" s="2826">
        <v>13</v>
      </c>
      <c r="C56" s="2794" t="s">
        <v>1492</v>
      </c>
      <c r="D56" s="2425">
        <f>SUM(D45+D54)</f>
        <v>33893736</v>
      </c>
      <c r="E56" s="2425">
        <f>SUM(E45+E54)</f>
        <v>32105706</v>
      </c>
      <c r="F56" s="2765">
        <f>SUM(F45+F54)</f>
        <v>1788030</v>
      </c>
    </row>
    <row r="57" spans="2:6" ht="13.5" thickBot="1" x14ac:dyDescent="0.25">
      <c r="B57" s="2830"/>
      <c r="C57" s="2831"/>
      <c r="D57" s="2832"/>
      <c r="E57" s="2832"/>
      <c r="F57" s="2772"/>
    </row>
    <row r="58" spans="2:6" x14ac:dyDescent="0.2">
      <c r="B58" s="2833">
        <v>15112</v>
      </c>
      <c r="C58" s="2834" t="s">
        <v>1493</v>
      </c>
      <c r="D58" s="2807">
        <v>0</v>
      </c>
      <c r="E58" s="2807">
        <v>0</v>
      </c>
      <c r="F58" s="2808">
        <f>SUM(F46+F55)</f>
        <v>0</v>
      </c>
    </row>
    <row r="59" spans="2:6" ht="13.5" thickBot="1" x14ac:dyDescent="0.25">
      <c r="B59" s="2835">
        <v>15113</v>
      </c>
      <c r="C59" s="2836" t="s">
        <v>1494</v>
      </c>
      <c r="D59" s="2805">
        <v>0</v>
      </c>
      <c r="E59" s="2805">
        <v>0</v>
      </c>
      <c r="F59" s="2837">
        <f>SUM(D59-E59)</f>
        <v>0</v>
      </c>
    </row>
    <row r="60" spans="2:6" ht="13.5" thickBot="1" x14ac:dyDescent="0.25">
      <c r="B60" s="2803">
        <v>15</v>
      </c>
      <c r="C60" s="2804" t="s">
        <v>1495</v>
      </c>
      <c r="D60" s="2425">
        <f>SUM(D58:D59)</f>
        <v>0</v>
      </c>
      <c r="E60" s="2425">
        <f>SUM(E58:E59)</f>
        <v>0</v>
      </c>
      <c r="F60" s="2765">
        <f>SUM(F58:F59)</f>
        <v>0</v>
      </c>
    </row>
    <row r="61" spans="2:6" ht="13.5" thickBot="1" x14ac:dyDescent="0.25">
      <c r="B61" s="2838"/>
      <c r="C61" s="2823"/>
      <c r="D61" s="2824"/>
      <c r="E61" s="2824"/>
      <c r="F61" s="2825"/>
    </row>
    <row r="62" spans="2:6" ht="13.5" thickBot="1" x14ac:dyDescent="0.25">
      <c r="B62" s="2421"/>
      <c r="C62" s="2812" t="s">
        <v>1471</v>
      </c>
      <c r="D62" s="2425">
        <f>SUM(D22+D56+D60)</f>
        <v>38721805</v>
      </c>
      <c r="E62" s="2425">
        <f>SUM(E22+E56+E60)</f>
        <v>36662398</v>
      </c>
      <c r="F62" s="2425">
        <f>SUM(F22+F56+F60)</f>
        <v>2059407</v>
      </c>
    </row>
  </sheetData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F69"/>
  <sheetViews>
    <sheetView workbookViewId="0">
      <selection activeCell="B1" sqref="B1"/>
    </sheetView>
  </sheetViews>
  <sheetFormatPr defaultRowHeight="12.75" x14ac:dyDescent="0.2"/>
  <cols>
    <col min="1" max="1" width="7.28515625" style="2549" bestFit="1" customWidth="1"/>
    <col min="2" max="2" width="44.42578125" style="2394" bestFit="1" customWidth="1"/>
    <col min="3" max="3" width="33.7109375" style="2394" bestFit="1" customWidth="1"/>
    <col min="4" max="4" width="10.28515625" style="2394" bestFit="1" customWidth="1"/>
    <col min="5" max="5" width="8.7109375" style="2394" bestFit="1" customWidth="1"/>
    <col min="6" max="6" width="9.85546875" style="2394" bestFit="1" customWidth="1"/>
  </cols>
  <sheetData>
    <row r="1" spans="1:6" x14ac:dyDescent="0.2">
      <c r="B1" s="2761" t="s">
        <v>1969</v>
      </c>
      <c r="C1" s="2761"/>
    </row>
    <row r="2" spans="1:6" x14ac:dyDescent="0.2">
      <c r="B2" s="2750"/>
      <c r="C2" s="2750"/>
    </row>
    <row r="3" spans="1:6" x14ac:dyDescent="0.2">
      <c r="B3" s="3871" t="s">
        <v>167</v>
      </c>
      <c r="C3" s="3871"/>
      <c r="D3" s="3871"/>
      <c r="E3" s="3871"/>
      <c r="F3" s="3871"/>
    </row>
    <row r="4" spans="1:6" x14ac:dyDescent="0.2">
      <c r="B4" s="3882" t="s">
        <v>1783</v>
      </c>
      <c r="C4" s="3882"/>
      <c r="D4" s="3882"/>
      <c r="E4" s="3882"/>
      <c r="F4" s="3882"/>
    </row>
    <row r="6" spans="1:6" ht="13.5" thickBot="1" x14ac:dyDescent="0.25"/>
    <row r="7" spans="1:6" ht="26.25" thickBot="1" x14ac:dyDescent="0.25">
      <c r="A7" s="2549" t="s">
        <v>1473</v>
      </c>
      <c r="B7" s="2753" t="s">
        <v>1297</v>
      </c>
      <c r="C7" s="2763" t="s">
        <v>1298</v>
      </c>
      <c r="D7" s="2763" t="s">
        <v>1299</v>
      </c>
      <c r="E7" s="2763" t="s">
        <v>1300</v>
      </c>
      <c r="F7" s="2764" t="s">
        <v>1301</v>
      </c>
    </row>
    <row r="8" spans="1:6" x14ac:dyDescent="0.2">
      <c r="B8" s="2813"/>
      <c r="C8" s="2814" t="s">
        <v>1474</v>
      </c>
      <c r="D8" s="2815"/>
      <c r="E8" s="2815"/>
      <c r="F8" s="2816"/>
    </row>
    <row r="9" spans="1:6" x14ac:dyDescent="0.2">
      <c r="B9" s="2813"/>
      <c r="C9" s="2814"/>
      <c r="D9" s="2815"/>
      <c r="E9" s="2815"/>
      <c r="F9" s="2816"/>
    </row>
    <row r="10" spans="1:6" x14ac:dyDescent="0.2">
      <c r="B10" s="2422" t="s">
        <v>1302</v>
      </c>
      <c r="C10" s="2817"/>
      <c r="D10" s="2818"/>
      <c r="E10" s="2818"/>
      <c r="F10" s="2819"/>
    </row>
    <row r="11" spans="1:6" x14ac:dyDescent="0.2">
      <c r="B11" s="2820" t="s">
        <v>1500</v>
      </c>
      <c r="C11" s="2821" t="s">
        <v>1496</v>
      </c>
      <c r="D11" s="2423"/>
      <c r="E11" s="2423"/>
      <c r="F11" s="2424">
        <f>SUM(D11-E11)</f>
        <v>0</v>
      </c>
    </row>
    <row r="12" spans="1:6" x14ac:dyDescent="0.2">
      <c r="B12" s="2422"/>
      <c r="C12" s="2817" t="s">
        <v>96</v>
      </c>
      <c r="D12" s="2818">
        <f>SUM(D11:D11)</f>
        <v>0</v>
      </c>
      <c r="E12" s="2818">
        <f>SUM(E11:E11)</f>
        <v>0</v>
      </c>
      <c r="F12" s="2819">
        <f>SUM(F11:F11)</f>
        <v>0</v>
      </c>
    </row>
    <row r="13" spans="1:6" x14ac:dyDescent="0.2">
      <c r="B13" s="2422"/>
      <c r="C13" s="2817"/>
      <c r="D13" s="2818"/>
      <c r="E13" s="2818"/>
      <c r="F13" s="2819"/>
    </row>
    <row r="14" spans="1:6" x14ac:dyDescent="0.2">
      <c r="B14" s="2422" t="s">
        <v>1476</v>
      </c>
      <c r="C14" s="2817"/>
      <c r="D14" s="2423"/>
      <c r="E14" s="2423"/>
      <c r="F14" s="2424"/>
    </row>
    <row r="15" spans="1:6" x14ac:dyDescent="0.2">
      <c r="B15" s="2820">
        <v>111912</v>
      </c>
      <c r="C15" s="2821" t="s">
        <v>1497</v>
      </c>
      <c r="D15" s="2423">
        <v>68750</v>
      </c>
      <c r="E15" s="2423">
        <v>68750</v>
      </c>
      <c r="F15" s="2424">
        <f>SUM(D15-E15)</f>
        <v>0</v>
      </c>
    </row>
    <row r="16" spans="1:6" x14ac:dyDescent="0.2">
      <c r="A16" s="2549">
        <v>1119112</v>
      </c>
      <c r="B16" s="2820">
        <v>112912</v>
      </c>
      <c r="C16" s="2821" t="s">
        <v>1477</v>
      </c>
      <c r="D16" s="2423">
        <v>440480</v>
      </c>
      <c r="E16" s="2423">
        <v>440480</v>
      </c>
      <c r="F16" s="2424">
        <f>SUM(D16-E16)</f>
        <v>0</v>
      </c>
    </row>
    <row r="17" spans="1:6" x14ac:dyDescent="0.2">
      <c r="B17" s="2422"/>
      <c r="C17" s="2817" t="s">
        <v>96</v>
      </c>
      <c r="D17" s="2818">
        <f>SUM(D15:D16)</f>
        <v>509230</v>
      </c>
      <c r="E17" s="2818">
        <f>SUM(E15:E16)</f>
        <v>509230</v>
      </c>
      <c r="F17" s="2818">
        <f>SUM(F15:F16)</f>
        <v>0</v>
      </c>
    </row>
    <row r="18" spans="1:6" x14ac:dyDescent="0.2">
      <c r="B18" s="2422"/>
      <c r="C18" s="2817"/>
      <c r="D18" s="2818"/>
      <c r="E18" s="2818"/>
      <c r="F18" s="2819"/>
    </row>
    <row r="19" spans="1:6" x14ac:dyDescent="0.2">
      <c r="B19" s="2422"/>
      <c r="C19" s="2817"/>
      <c r="D19" s="2423"/>
      <c r="E19" s="2423"/>
      <c r="F19" s="2424"/>
    </row>
    <row r="20" spans="1:6" x14ac:dyDescent="0.2">
      <c r="A20" s="2549">
        <v>1122</v>
      </c>
      <c r="B20" s="2820">
        <v>1129141</v>
      </c>
      <c r="C20" s="2821" t="s">
        <v>1498</v>
      </c>
      <c r="D20" s="2423">
        <v>196141</v>
      </c>
      <c r="E20" s="2423">
        <v>196141</v>
      </c>
      <c r="F20" s="2424">
        <f>SUM(D20-E20)</f>
        <v>0</v>
      </c>
    </row>
    <row r="21" spans="1:6" x14ac:dyDescent="0.2">
      <c r="B21" s="2422"/>
      <c r="C21" s="2817" t="s">
        <v>96</v>
      </c>
      <c r="D21" s="2818">
        <f>SUM(D20:D20)</f>
        <v>196141</v>
      </c>
      <c r="E21" s="2818">
        <f>SUM(E20:E20)</f>
        <v>196141</v>
      </c>
      <c r="F21" s="2819">
        <f>SUM(F20:F20)</f>
        <v>0</v>
      </c>
    </row>
    <row r="22" spans="1:6" ht="13.5" thickBot="1" x14ac:dyDescent="0.25">
      <c r="B22" s="2822"/>
      <c r="C22" s="2823"/>
      <c r="D22" s="2824"/>
      <c r="E22" s="2824"/>
      <c r="F22" s="2825"/>
    </row>
    <row r="23" spans="1:6" ht="13.5" thickBot="1" x14ac:dyDescent="0.25">
      <c r="B23" s="2826">
        <v>11</v>
      </c>
      <c r="C23" s="2794" t="s">
        <v>1479</v>
      </c>
      <c r="D23" s="2425">
        <f>SUM(D12+D17+D21)</f>
        <v>705371</v>
      </c>
      <c r="E23" s="2425">
        <f>SUM(E12+E17+E21)</f>
        <v>705371</v>
      </c>
      <c r="F23" s="2765">
        <f>SUM(F12+F17+F21)</f>
        <v>0</v>
      </c>
    </row>
    <row r="24" spans="1:6" s="1562" customFormat="1" x14ac:dyDescent="0.2">
      <c r="A24" s="2549"/>
      <c r="B24" s="2829"/>
      <c r="C24" s="2823"/>
      <c r="D24" s="2824"/>
      <c r="E24" s="2824"/>
      <c r="F24" s="2825"/>
    </row>
    <row r="25" spans="1:6" s="1562" customFormat="1" x14ac:dyDescent="0.2">
      <c r="A25" s="2549"/>
      <c r="B25" s="2829" t="s">
        <v>1797</v>
      </c>
      <c r="C25" s="2823"/>
      <c r="D25" s="2824"/>
      <c r="E25" s="2824"/>
      <c r="F25" s="2825"/>
    </row>
    <row r="26" spans="1:6" x14ac:dyDescent="0.2">
      <c r="B26" s="2820">
        <v>1211332</v>
      </c>
      <c r="C26" s="2821" t="s">
        <v>1798</v>
      </c>
      <c r="D26" s="2423">
        <v>4313391</v>
      </c>
      <c r="E26" s="2423">
        <v>41597</v>
      </c>
      <c r="F26" s="2424">
        <v>4271794</v>
      </c>
    </row>
    <row r="27" spans="1:6" x14ac:dyDescent="0.2">
      <c r="B27" s="2422"/>
      <c r="C27" s="2817" t="s">
        <v>96</v>
      </c>
      <c r="D27" s="2423">
        <f>SUM(D26)</f>
        <v>4313391</v>
      </c>
      <c r="E27" s="2423">
        <f t="shared" ref="E27:F27" si="0">SUM(E26)</f>
        <v>41597</v>
      </c>
      <c r="F27" s="2423">
        <f t="shared" si="0"/>
        <v>4271794</v>
      </c>
    </row>
    <row r="28" spans="1:6" s="1562" customFormat="1" ht="13.5" thickBot="1" x14ac:dyDescent="0.25">
      <c r="A28" s="2549"/>
      <c r="B28" s="2854"/>
      <c r="C28" s="2855"/>
      <c r="D28" s="2805"/>
      <c r="E28" s="2805"/>
      <c r="F28" s="2837"/>
    </row>
    <row r="29" spans="1:6" s="1562" customFormat="1" ht="13.5" thickBot="1" x14ac:dyDescent="0.25">
      <c r="A29" s="2549"/>
      <c r="B29" s="2826">
        <v>12</v>
      </c>
      <c r="C29" s="2794" t="s">
        <v>1799</v>
      </c>
      <c r="D29" s="2425">
        <v>4313391</v>
      </c>
      <c r="E29" s="2425">
        <v>41597</v>
      </c>
      <c r="F29" s="2765">
        <v>4271794</v>
      </c>
    </row>
    <row r="30" spans="1:6" s="1562" customFormat="1" x14ac:dyDescent="0.2">
      <c r="A30" s="2549"/>
      <c r="B30" s="2813"/>
      <c r="C30" s="2814"/>
      <c r="D30" s="2766"/>
      <c r="E30" s="2766"/>
      <c r="F30" s="2767"/>
    </row>
    <row r="31" spans="1:6" x14ac:dyDescent="0.2">
      <c r="B31" s="2422" t="s">
        <v>1402</v>
      </c>
      <c r="C31" s="2817"/>
      <c r="D31" s="2818"/>
      <c r="E31" s="2818"/>
      <c r="F31" s="2819"/>
    </row>
    <row r="32" spans="1:6" x14ac:dyDescent="0.2">
      <c r="A32" s="2549">
        <v>1311122</v>
      </c>
      <c r="B32" s="2820" t="s">
        <v>1793</v>
      </c>
      <c r="C32" s="2821" t="s">
        <v>1508</v>
      </c>
      <c r="D32" s="2423"/>
      <c r="E32" s="2423"/>
      <c r="F32" s="2424"/>
    </row>
    <row r="33" spans="1:6" x14ac:dyDescent="0.2">
      <c r="A33" s="2549">
        <v>1311222</v>
      </c>
      <c r="B33" s="2820">
        <v>131122</v>
      </c>
      <c r="C33" s="2821" t="s">
        <v>1480</v>
      </c>
      <c r="D33" s="2423">
        <v>491480</v>
      </c>
      <c r="E33" s="2423">
        <v>209861</v>
      </c>
      <c r="F33" s="2424">
        <v>281619</v>
      </c>
    </row>
    <row r="34" spans="1:6" x14ac:dyDescent="0.2">
      <c r="A34" s="2549" t="s">
        <v>1481</v>
      </c>
      <c r="B34" s="2820">
        <v>1311142</v>
      </c>
      <c r="C34" s="2821" t="s">
        <v>1508</v>
      </c>
      <c r="D34" s="2423"/>
      <c r="E34" s="2423"/>
      <c r="F34" s="2424"/>
    </row>
    <row r="35" spans="1:6" x14ac:dyDescent="0.2">
      <c r="A35" s="2549" t="s">
        <v>1481</v>
      </c>
      <c r="B35" s="2820">
        <v>1311242</v>
      </c>
      <c r="C35" s="2821" t="s">
        <v>1480</v>
      </c>
      <c r="D35" s="2423">
        <v>0</v>
      </c>
      <c r="E35" s="2423">
        <v>0</v>
      </c>
      <c r="F35" s="2424">
        <v>0</v>
      </c>
    </row>
    <row r="36" spans="1:6" x14ac:dyDescent="0.2">
      <c r="B36" s="2422"/>
      <c r="C36" s="2817" t="s">
        <v>96</v>
      </c>
      <c r="D36" s="2818">
        <f>SUM(D32:D35)</f>
        <v>491480</v>
      </c>
      <c r="E36" s="2818">
        <f>SUM(E32:E35)</f>
        <v>209861</v>
      </c>
      <c r="F36" s="2819">
        <f>SUM(F32:F35)</f>
        <v>281619</v>
      </c>
    </row>
    <row r="37" spans="1:6" x14ac:dyDescent="0.2">
      <c r="B37" s="2422"/>
      <c r="C37" s="2817"/>
      <c r="D37" s="2818"/>
      <c r="E37" s="2818"/>
      <c r="F37" s="2819"/>
    </row>
    <row r="38" spans="1:6" x14ac:dyDescent="0.2">
      <c r="B38" s="2422" t="s">
        <v>1413</v>
      </c>
      <c r="C38" s="2817"/>
      <c r="D38" s="2423"/>
      <c r="E38" s="2423"/>
      <c r="F38" s="2424"/>
    </row>
    <row r="39" spans="1:6" x14ac:dyDescent="0.2">
      <c r="A39" s="2549">
        <v>1319122</v>
      </c>
      <c r="B39" s="2820">
        <v>1319112</v>
      </c>
      <c r="C39" s="2821" t="s">
        <v>1505</v>
      </c>
      <c r="D39" s="2423">
        <v>2229801</v>
      </c>
      <c r="E39" s="2423">
        <v>2229801</v>
      </c>
      <c r="F39" s="2424"/>
    </row>
    <row r="40" spans="1:6" x14ac:dyDescent="0.2">
      <c r="A40" s="2549" t="s">
        <v>1481</v>
      </c>
      <c r="B40" s="2820">
        <v>13191142</v>
      </c>
      <c r="C40" s="2821" t="s">
        <v>1505</v>
      </c>
      <c r="D40" s="2423">
        <v>1016658</v>
      </c>
      <c r="E40" s="2423">
        <v>1016658</v>
      </c>
      <c r="F40" s="2424"/>
    </row>
    <row r="41" spans="1:6" x14ac:dyDescent="0.2">
      <c r="A41" s="2549">
        <v>1319222</v>
      </c>
      <c r="B41" s="2820">
        <v>1319122</v>
      </c>
      <c r="C41" s="2821" t="s">
        <v>1482</v>
      </c>
      <c r="D41" s="2423">
        <v>7809121</v>
      </c>
      <c r="E41" s="2423">
        <v>7809121</v>
      </c>
      <c r="F41" s="2424"/>
    </row>
    <row r="42" spans="1:6" x14ac:dyDescent="0.2">
      <c r="A42" s="2549" t="s">
        <v>1481</v>
      </c>
      <c r="B42" s="2820">
        <v>13191242</v>
      </c>
      <c r="C42" s="2821" t="s">
        <v>1482</v>
      </c>
      <c r="D42" s="2423">
        <v>2997222</v>
      </c>
      <c r="E42" s="2423">
        <v>2997222</v>
      </c>
      <c r="F42" s="2424"/>
    </row>
    <row r="43" spans="1:6" x14ac:dyDescent="0.2">
      <c r="B43" s="2820"/>
      <c r="C43" s="2817" t="s">
        <v>96</v>
      </c>
      <c r="D43" s="2818">
        <f>SUM(D39:D42)</f>
        <v>14052802</v>
      </c>
      <c r="E43" s="2818">
        <f>SUM(E39:E42)</f>
        <v>14052802</v>
      </c>
      <c r="F43" s="2819">
        <f>SUM(F39:F42)</f>
        <v>0</v>
      </c>
    </row>
    <row r="44" spans="1:6" x14ac:dyDescent="0.2">
      <c r="B44" s="2820"/>
      <c r="C44" s="2817"/>
      <c r="D44" s="2818"/>
      <c r="E44" s="2818"/>
      <c r="F44" s="2819"/>
    </row>
    <row r="45" spans="1:6" x14ac:dyDescent="0.2">
      <c r="B45" s="2827" t="s">
        <v>1427</v>
      </c>
      <c r="C45" s="2821"/>
      <c r="D45" s="2423"/>
      <c r="E45" s="2423"/>
      <c r="F45" s="2424"/>
    </row>
    <row r="46" spans="1:6" x14ac:dyDescent="0.2">
      <c r="A46" s="2549">
        <v>131792</v>
      </c>
      <c r="B46" s="2820" t="s">
        <v>1483</v>
      </c>
      <c r="C46" s="2821" t="s">
        <v>1484</v>
      </c>
      <c r="D46" s="2423">
        <v>0</v>
      </c>
      <c r="E46" s="2423">
        <v>0</v>
      </c>
      <c r="F46" s="2424">
        <v>0</v>
      </c>
    </row>
    <row r="47" spans="1:6" x14ac:dyDescent="0.2">
      <c r="A47" s="2549">
        <v>131794</v>
      </c>
      <c r="B47" s="2820" t="s">
        <v>1485</v>
      </c>
      <c r="C47" s="2821" t="s">
        <v>1486</v>
      </c>
      <c r="D47" s="2423">
        <v>0</v>
      </c>
      <c r="E47" s="2423">
        <v>0</v>
      </c>
      <c r="F47" s="2424"/>
    </row>
    <row r="48" spans="1:6" x14ac:dyDescent="0.2">
      <c r="B48" s="2820"/>
      <c r="C48" s="2817" t="s">
        <v>96</v>
      </c>
      <c r="D48" s="2818">
        <f>SUM(D46)+D47</f>
        <v>0</v>
      </c>
      <c r="E48" s="2818">
        <f>SUM(E46)+E47</f>
        <v>0</v>
      </c>
      <c r="F48" s="2819">
        <f>SUM(F45:F46)</f>
        <v>0</v>
      </c>
    </row>
    <row r="49" spans="1:6" x14ac:dyDescent="0.2">
      <c r="B49" s="2820"/>
      <c r="C49" s="2821"/>
      <c r="D49" s="2423"/>
      <c r="E49" s="2423"/>
      <c r="F49" s="2424"/>
    </row>
    <row r="50" spans="1:6" ht="13.5" thickBot="1" x14ac:dyDescent="0.25">
      <c r="B50" s="2822"/>
      <c r="C50" s="2823"/>
      <c r="D50" s="2824"/>
      <c r="E50" s="2824"/>
      <c r="F50" s="2825"/>
    </row>
    <row r="51" spans="1:6" ht="13.5" thickBot="1" x14ac:dyDescent="0.25">
      <c r="B51" s="2826">
        <v>131</v>
      </c>
      <c r="C51" s="2794" t="s">
        <v>1487</v>
      </c>
      <c r="D51" s="2425">
        <f>SUM(D36+D43+D48)</f>
        <v>14544282</v>
      </c>
      <c r="E51" s="2425">
        <f>SUM(E36+E43+E48)</f>
        <v>14262663</v>
      </c>
      <c r="F51" s="2765">
        <f>SUM(F36+F43+F48)</f>
        <v>281619</v>
      </c>
    </row>
    <row r="52" spans="1:6" x14ac:dyDescent="0.2">
      <c r="B52" s="2822"/>
      <c r="C52" s="2823"/>
      <c r="D52" s="2824"/>
      <c r="E52" s="2824"/>
      <c r="F52" s="2825"/>
    </row>
    <row r="53" spans="1:6" x14ac:dyDescent="0.2">
      <c r="B53" s="2422" t="s">
        <v>1432</v>
      </c>
      <c r="C53" s="2817"/>
      <c r="D53" s="2818"/>
      <c r="E53" s="2818"/>
      <c r="F53" s="2819"/>
    </row>
    <row r="54" spans="1:6" x14ac:dyDescent="0.2">
      <c r="A54" s="2549">
        <v>132112</v>
      </c>
      <c r="B54" s="2820">
        <v>131162</v>
      </c>
      <c r="C54" s="2821" t="s">
        <v>1499</v>
      </c>
      <c r="D54" s="2423"/>
      <c r="E54" s="2423"/>
      <c r="F54" s="2424"/>
    </row>
    <row r="55" spans="1:6" x14ac:dyDescent="0.2">
      <c r="B55" s="2422"/>
      <c r="C55" s="2817" t="s">
        <v>96</v>
      </c>
      <c r="D55" s="2818">
        <f>SUM(D54)</f>
        <v>0</v>
      </c>
      <c r="E55" s="2818">
        <f>SUM(E54)</f>
        <v>0</v>
      </c>
      <c r="F55" s="2819">
        <f>SUM(F54)</f>
        <v>0</v>
      </c>
    </row>
    <row r="56" spans="1:6" x14ac:dyDescent="0.2">
      <c r="B56" s="2422"/>
      <c r="C56" s="2817"/>
      <c r="D56" s="2818"/>
      <c r="E56" s="2818"/>
      <c r="F56" s="2819"/>
    </row>
    <row r="57" spans="1:6" x14ac:dyDescent="0.2">
      <c r="B57" s="2422" t="s">
        <v>1488</v>
      </c>
      <c r="C57" s="2817"/>
      <c r="D57" s="2818"/>
      <c r="E57" s="2818"/>
      <c r="F57" s="2819"/>
    </row>
    <row r="58" spans="1:6" x14ac:dyDescent="0.2">
      <c r="B58" s="2422" t="s">
        <v>1489</v>
      </c>
      <c r="C58" s="2821" t="s">
        <v>1490</v>
      </c>
      <c r="D58" s="2818">
        <v>0</v>
      </c>
      <c r="E58" s="2818">
        <v>0</v>
      </c>
      <c r="F58" s="2819">
        <v>0</v>
      </c>
    </row>
    <row r="59" spans="1:6" ht="13.5" thickBot="1" x14ac:dyDescent="0.25">
      <c r="B59" s="2422"/>
      <c r="C59" s="2817"/>
      <c r="D59" s="2818"/>
      <c r="E59" s="2818"/>
      <c r="F59" s="2819"/>
    </row>
    <row r="60" spans="1:6" ht="13.5" thickBot="1" x14ac:dyDescent="0.25">
      <c r="B60" s="2826">
        <v>132</v>
      </c>
      <c r="C60" s="2794" t="s">
        <v>1491</v>
      </c>
      <c r="D60" s="2425">
        <f>SUM(D55+D58)</f>
        <v>0</v>
      </c>
      <c r="E60" s="2425">
        <f>SUM(E55+E58)</f>
        <v>0</v>
      </c>
      <c r="F60" s="2425">
        <f>SUM(F55+F58)</f>
        <v>0</v>
      </c>
    </row>
    <row r="61" spans="1:6" ht="13.5" thickBot="1" x14ac:dyDescent="0.25">
      <c r="B61" s="2829"/>
      <c r="C61" s="2823"/>
      <c r="D61" s="2824"/>
      <c r="E61" s="2824"/>
      <c r="F61" s="2825"/>
    </row>
    <row r="62" spans="1:6" ht="13.5" thickBot="1" x14ac:dyDescent="0.25">
      <c r="B62" s="2826">
        <v>13</v>
      </c>
      <c r="C62" s="2794" t="s">
        <v>1492</v>
      </c>
      <c r="D62" s="2425">
        <f>SUM(D51+D60)</f>
        <v>14544282</v>
      </c>
      <c r="E62" s="2425">
        <f>SUM(E51+E60)</f>
        <v>14262663</v>
      </c>
      <c r="F62" s="2765">
        <f>SUM(F51+F60)</f>
        <v>281619</v>
      </c>
    </row>
    <row r="63" spans="1:6" x14ac:dyDescent="0.2">
      <c r="B63" s="2839"/>
      <c r="C63" s="2840"/>
      <c r="D63" s="2841"/>
      <c r="E63" s="2841"/>
      <c r="F63" s="2806"/>
    </row>
    <row r="64" spans="1:6" x14ac:dyDescent="0.2">
      <c r="B64" s="2820">
        <v>15112</v>
      </c>
      <c r="C64" s="2842" t="s">
        <v>1493</v>
      </c>
      <c r="D64" s="2843"/>
      <c r="E64" s="2423"/>
      <c r="F64" s="2844">
        <f>SUM(F52+F61)</f>
        <v>0</v>
      </c>
    </row>
    <row r="65" spans="2:6" ht="13.5" thickBot="1" x14ac:dyDescent="0.25">
      <c r="B65" s="2845">
        <v>15113</v>
      </c>
      <c r="C65" s="2846" t="s">
        <v>1494</v>
      </c>
      <c r="D65" s="2847"/>
      <c r="E65" s="2768">
        <v>0</v>
      </c>
      <c r="F65" s="2769">
        <f>SUM(D65-E65)</f>
        <v>0</v>
      </c>
    </row>
    <row r="66" spans="2:6" ht="13.5" thickBot="1" x14ac:dyDescent="0.25">
      <c r="B66" s="2803">
        <v>15</v>
      </c>
      <c r="C66" s="2848" t="s">
        <v>1495</v>
      </c>
      <c r="D66" s="2770">
        <f>SUM(D64:D65)</f>
        <v>0</v>
      </c>
      <c r="E66" s="2425">
        <f>SUM(E64:E65)</f>
        <v>0</v>
      </c>
      <c r="F66" s="2849">
        <f>SUM(F64:F65)</f>
        <v>0</v>
      </c>
    </row>
    <row r="67" spans="2:6" ht="13.5" thickBot="1" x14ac:dyDescent="0.25">
      <c r="B67" s="2838"/>
      <c r="C67" s="2850"/>
      <c r="D67" s="2770"/>
      <c r="E67" s="2425"/>
      <c r="F67" s="2849"/>
    </row>
    <row r="68" spans="2:6" ht="13.5" thickBot="1" x14ac:dyDescent="0.25">
      <c r="B68" s="2421"/>
      <c r="C68" s="2812" t="s">
        <v>1471</v>
      </c>
      <c r="D68" s="2770">
        <f>SUM(D23+D29+D62)</f>
        <v>19563044</v>
      </c>
      <c r="E68" s="2770">
        <f>SUM(E23+E29+E62)</f>
        <v>15009631</v>
      </c>
      <c r="F68" s="2765">
        <f>SUM(F29+F62)</f>
        <v>4553413</v>
      </c>
    </row>
    <row r="69" spans="2:6" x14ac:dyDescent="0.2">
      <c r="F69" s="2426"/>
    </row>
  </sheetData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F62"/>
  <sheetViews>
    <sheetView workbookViewId="0">
      <selection activeCell="B1" sqref="B1"/>
    </sheetView>
  </sheetViews>
  <sheetFormatPr defaultRowHeight="12.75" x14ac:dyDescent="0.2"/>
  <cols>
    <col min="1" max="1" width="7.28515625" style="2549" bestFit="1" customWidth="1"/>
    <col min="2" max="2" width="18.5703125" style="87" customWidth="1"/>
    <col min="3" max="3" width="33.85546875" style="87" bestFit="1" customWidth="1"/>
    <col min="4" max="4" width="11.42578125" style="87" customWidth="1"/>
    <col min="5" max="5" width="13.140625" style="87" customWidth="1"/>
    <col min="6" max="6" width="11.42578125" style="87" customWidth="1"/>
  </cols>
  <sheetData>
    <row r="1" spans="1:6" x14ac:dyDescent="0.2">
      <c r="B1" s="2221" t="s">
        <v>1970</v>
      </c>
      <c r="C1" s="2221"/>
    </row>
    <row r="3" spans="1:6" x14ac:dyDescent="0.2">
      <c r="B3" s="3871" t="s">
        <v>385</v>
      </c>
      <c r="C3" s="3871"/>
      <c r="D3" s="3871"/>
      <c r="E3" s="3871"/>
      <c r="F3" s="3871"/>
    </row>
    <row r="4" spans="1:6" x14ac:dyDescent="0.2">
      <c r="B4" s="3882" t="s">
        <v>1783</v>
      </c>
      <c r="C4" s="3882"/>
      <c r="D4" s="3882"/>
      <c r="E4" s="3882"/>
      <c r="F4" s="3882"/>
    </row>
    <row r="5" spans="1:6" x14ac:dyDescent="0.2">
      <c r="B5" s="172"/>
      <c r="C5" s="172"/>
    </row>
    <row r="7" spans="1:6" ht="13.5" thickBot="1" x14ac:dyDescent="0.25"/>
    <row r="8" spans="1:6" ht="26.25" thickBot="1" x14ac:dyDescent="0.25">
      <c r="A8" s="2549" t="s">
        <v>1473</v>
      </c>
      <c r="B8" s="2218" t="s">
        <v>1297</v>
      </c>
      <c r="C8" s="2223" t="s">
        <v>1298</v>
      </c>
      <c r="D8" s="2223" t="s">
        <v>1299</v>
      </c>
      <c r="E8" s="2223" t="s">
        <v>1300</v>
      </c>
      <c r="F8" s="2224" t="s">
        <v>1301</v>
      </c>
    </row>
    <row r="9" spans="1:6" x14ac:dyDescent="0.2">
      <c r="B9" s="2265"/>
      <c r="C9" s="2266"/>
      <c r="D9" s="2267"/>
      <c r="E9" s="2267"/>
      <c r="F9" s="2268"/>
    </row>
    <row r="10" spans="1:6" x14ac:dyDescent="0.2">
      <c r="B10" s="173" t="s">
        <v>1302</v>
      </c>
      <c r="C10" s="2269"/>
      <c r="D10" s="2270"/>
      <c r="E10" s="2270"/>
      <c r="F10" s="2271"/>
    </row>
    <row r="11" spans="1:6" x14ac:dyDescent="0.2">
      <c r="B11" s="2272" t="s">
        <v>1500</v>
      </c>
      <c r="C11" s="2273" t="s">
        <v>1501</v>
      </c>
      <c r="D11" s="174"/>
      <c r="E11" s="174"/>
      <c r="F11" s="178">
        <f>SUM(D11-E11)</f>
        <v>0</v>
      </c>
    </row>
    <row r="12" spans="1:6" x14ac:dyDescent="0.2">
      <c r="B12" s="173"/>
      <c r="C12" s="2269" t="s">
        <v>96</v>
      </c>
      <c r="D12" s="2270">
        <f>SUM(D11:D11)</f>
        <v>0</v>
      </c>
      <c r="E12" s="2270">
        <f>SUM(E11:E11)</f>
        <v>0</v>
      </c>
      <c r="F12" s="2271">
        <f>SUM(F11:F11)</f>
        <v>0</v>
      </c>
    </row>
    <row r="13" spans="1:6" x14ac:dyDescent="0.2">
      <c r="B13" s="173"/>
      <c r="C13" s="2269"/>
      <c r="D13" s="2270"/>
      <c r="E13" s="2270"/>
      <c r="F13" s="2271"/>
    </row>
    <row r="14" spans="1:6" x14ac:dyDescent="0.2">
      <c r="B14" s="173" t="s">
        <v>1476</v>
      </c>
      <c r="C14" s="2269"/>
      <c r="D14" s="174"/>
      <c r="E14" s="174"/>
      <c r="F14" s="178"/>
    </row>
    <row r="15" spans="1:6" x14ac:dyDescent="0.2">
      <c r="B15" s="2279">
        <v>111912</v>
      </c>
      <c r="C15" s="2269" t="s">
        <v>1502</v>
      </c>
      <c r="D15" s="174">
        <v>37500</v>
      </c>
      <c r="E15" s="174">
        <v>37500</v>
      </c>
      <c r="F15" s="178">
        <f>SUM(D15-E15)</f>
        <v>0</v>
      </c>
    </row>
    <row r="16" spans="1:6" x14ac:dyDescent="0.2">
      <c r="A16" s="2549">
        <v>1119112</v>
      </c>
      <c r="B16" s="2272">
        <v>112912</v>
      </c>
      <c r="C16" s="2273" t="s">
        <v>1502</v>
      </c>
      <c r="D16" s="174">
        <v>4934474</v>
      </c>
      <c r="E16" s="174">
        <v>4934474</v>
      </c>
      <c r="F16" s="178">
        <f>SUM(D16-E16)</f>
        <v>0</v>
      </c>
    </row>
    <row r="17" spans="1:6" x14ac:dyDescent="0.2">
      <c r="B17" s="173"/>
      <c r="C17" s="2269" t="s">
        <v>96</v>
      </c>
      <c r="D17" s="2270">
        <f>SUM(D15:D16)</f>
        <v>4971974</v>
      </c>
      <c r="E17" s="2270">
        <f>SUM(E15:E16)</f>
        <v>4971974</v>
      </c>
      <c r="F17" s="2270">
        <f>SUM(F15:F16)</f>
        <v>0</v>
      </c>
    </row>
    <row r="18" spans="1:6" x14ac:dyDescent="0.2">
      <c r="B18" s="173"/>
      <c r="C18" s="2269"/>
      <c r="D18" s="2270"/>
      <c r="E18" s="2270"/>
      <c r="F18" s="2271"/>
    </row>
    <row r="19" spans="1:6" x14ac:dyDescent="0.2">
      <c r="B19" s="173"/>
      <c r="C19" s="2269"/>
      <c r="D19" s="174"/>
      <c r="E19" s="174"/>
      <c r="F19" s="178"/>
    </row>
    <row r="20" spans="1:6" x14ac:dyDescent="0.2">
      <c r="A20" s="2549">
        <v>1122</v>
      </c>
      <c r="B20" s="2272" t="s">
        <v>1503</v>
      </c>
      <c r="C20" s="2273" t="s">
        <v>1504</v>
      </c>
      <c r="D20" s="174"/>
      <c r="E20" s="174"/>
      <c r="F20" s="178">
        <f>SUM(D20-E20)</f>
        <v>0</v>
      </c>
    </row>
    <row r="21" spans="1:6" x14ac:dyDescent="0.2">
      <c r="B21" s="173"/>
      <c r="C21" s="2269" t="s">
        <v>96</v>
      </c>
      <c r="D21" s="2270">
        <f>SUM(D20:D20)</f>
        <v>0</v>
      </c>
      <c r="E21" s="2270">
        <f>SUM(E20:E20)</f>
        <v>0</v>
      </c>
      <c r="F21" s="2271">
        <f>SUM(F20:F20)</f>
        <v>0</v>
      </c>
    </row>
    <row r="22" spans="1:6" ht="13.5" thickBot="1" x14ac:dyDescent="0.25">
      <c r="B22" s="2274"/>
      <c r="C22" s="2275"/>
      <c r="D22" s="2276"/>
      <c r="E22" s="2276"/>
      <c r="F22" s="2277"/>
    </row>
    <row r="23" spans="1:6" ht="13.5" thickBot="1" x14ac:dyDescent="0.25">
      <c r="B23" s="2278">
        <v>11</v>
      </c>
      <c r="C23" s="2258" t="s">
        <v>1479</v>
      </c>
      <c r="D23" s="185">
        <f>SUM(D12+D17+D21)</f>
        <v>4971974</v>
      </c>
      <c r="E23" s="185">
        <f>SUM(E12+E17+E21)</f>
        <v>4971974</v>
      </c>
      <c r="F23" s="2231">
        <f>SUM(F12+F17+F21)</f>
        <v>0</v>
      </c>
    </row>
    <row r="24" spans="1:6" x14ac:dyDescent="0.2">
      <c r="B24" s="173"/>
      <c r="C24" s="2269"/>
      <c r="D24" s="174"/>
      <c r="E24" s="174"/>
      <c r="F24" s="178"/>
    </row>
    <row r="25" spans="1:6" x14ac:dyDescent="0.2">
      <c r="B25" s="173"/>
      <c r="C25" s="2269"/>
      <c r="D25" s="174"/>
      <c r="E25" s="174"/>
      <c r="F25" s="178"/>
    </row>
    <row r="26" spans="1:6" x14ac:dyDescent="0.2">
      <c r="B26" s="173" t="s">
        <v>1402</v>
      </c>
      <c r="C26" s="2269"/>
      <c r="D26" s="2270"/>
      <c r="E26" s="2270"/>
      <c r="F26" s="2271"/>
    </row>
    <row r="27" spans="1:6" x14ac:dyDescent="0.2">
      <c r="A27" s="2549">
        <v>1311122</v>
      </c>
      <c r="B27" s="2272" t="s">
        <v>1793</v>
      </c>
      <c r="C27" s="2273" t="s">
        <v>1508</v>
      </c>
      <c r="D27" s="174">
        <v>0</v>
      </c>
      <c r="E27" s="174">
        <v>0</v>
      </c>
      <c r="F27" s="178">
        <v>0</v>
      </c>
    </row>
    <row r="28" spans="1:6" x14ac:dyDescent="0.2">
      <c r="A28" s="2549">
        <v>1311222</v>
      </c>
      <c r="B28" s="2272">
        <v>131122</v>
      </c>
      <c r="C28" s="2273" t="s">
        <v>1480</v>
      </c>
      <c r="D28" s="174">
        <v>2136882</v>
      </c>
      <c r="E28" s="174">
        <v>898140</v>
      </c>
      <c r="F28" s="178">
        <v>1238742</v>
      </c>
    </row>
    <row r="29" spans="1:6" x14ac:dyDescent="0.2">
      <c r="A29" s="2549" t="s">
        <v>1481</v>
      </c>
      <c r="B29" s="2272">
        <v>1311142</v>
      </c>
      <c r="C29" s="2273" t="s">
        <v>1508</v>
      </c>
      <c r="D29" s="174"/>
      <c r="E29" s="174"/>
      <c r="F29" s="178"/>
    </row>
    <row r="30" spans="1:6" x14ac:dyDescent="0.2">
      <c r="A30" s="2549" t="s">
        <v>1481</v>
      </c>
      <c r="B30" s="2272">
        <v>1311242</v>
      </c>
      <c r="C30" s="2273" t="s">
        <v>1480</v>
      </c>
      <c r="D30" s="174">
        <v>0</v>
      </c>
      <c r="E30" s="174">
        <v>0</v>
      </c>
      <c r="F30" s="178">
        <v>0</v>
      </c>
    </row>
    <row r="31" spans="1:6" x14ac:dyDescent="0.2">
      <c r="B31" s="173"/>
      <c r="C31" s="2269" t="s">
        <v>96</v>
      </c>
      <c r="D31" s="2270">
        <f>SUM(D27:D30)</f>
        <v>2136882</v>
      </c>
      <c r="E31" s="2270">
        <f>SUM(E27:E30)</f>
        <v>898140</v>
      </c>
      <c r="F31" s="2270">
        <f>SUM(F27:F30)</f>
        <v>1238742</v>
      </c>
    </row>
    <row r="32" spans="1:6" x14ac:dyDescent="0.2">
      <c r="B32" s="173"/>
      <c r="C32" s="2269"/>
      <c r="D32" s="2270"/>
      <c r="E32" s="2270"/>
      <c r="F32" s="2271"/>
    </row>
    <row r="33" spans="1:6" x14ac:dyDescent="0.2">
      <c r="B33" s="173" t="s">
        <v>1413</v>
      </c>
      <c r="C33" s="2269"/>
      <c r="D33" s="174"/>
      <c r="E33" s="174"/>
      <c r="F33" s="178"/>
    </row>
    <row r="34" spans="1:6" x14ac:dyDescent="0.2">
      <c r="A34" s="2549">
        <v>1319122</v>
      </c>
      <c r="B34" s="2272">
        <v>1319112</v>
      </c>
      <c r="C34" s="2273" t="s">
        <v>1505</v>
      </c>
      <c r="D34" s="174">
        <v>7776214</v>
      </c>
      <c r="E34" s="174">
        <v>7776214</v>
      </c>
      <c r="F34" s="178">
        <v>0</v>
      </c>
    </row>
    <row r="35" spans="1:6" x14ac:dyDescent="0.2">
      <c r="A35" s="2549" t="s">
        <v>1481</v>
      </c>
      <c r="B35" s="2272">
        <v>13191142</v>
      </c>
      <c r="C35" s="2273" t="s">
        <v>1505</v>
      </c>
      <c r="D35" s="174">
        <v>654696</v>
      </c>
      <c r="E35" s="174">
        <v>654696</v>
      </c>
      <c r="F35" s="178">
        <v>0</v>
      </c>
    </row>
    <row r="36" spans="1:6" x14ac:dyDescent="0.2">
      <c r="A36" s="2549">
        <v>1319222</v>
      </c>
      <c r="B36" s="2272">
        <v>1319122</v>
      </c>
      <c r="C36" s="2273" t="s">
        <v>1482</v>
      </c>
      <c r="D36" s="174">
        <v>12005863</v>
      </c>
      <c r="E36" s="174">
        <v>12005863</v>
      </c>
      <c r="F36" s="178">
        <v>0</v>
      </c>
    </row>
    <row r="37" spans="1:6" x14ac:dyDescent="0.2">
      <c r="A37" s="2549" t="s">
        <v>1481</v>
      </c>
      <c r="B37" s="2272">
        <v>13191242</v>
      </c>
      <c r="C37" s="2273" t="s">
        <v>1482</v>
      </c>
      <c r="D37" s="174">
        <v>14551094</v>
      </c>
      <c r="E37" s="174">
        <v>14551094</v>
      </c>
      <c r="F37" s="178">
        <v>0</v>
      </c>
    </row>
    <row r="38" spans="1:6" x14ac:dyDescent="0.2">
      <c r="B38" s="2272"/>
      <c r="C38" s="2269" t="s">
        <v>96</v>
      </c>
      <c r="D38" s="2270">
        <f>SUM(D34:D37)</f>
        <v>34987867</v>
      </c>
      <c r="E38" s="2270">
        <f>SUM(E34:E37)</f>
        <v>34987867</v>
      </c>
      <c r="F38" s="2271">
        <f>SUM(F34:F37)</f>
        <v>0</v>
      </c>
    </row>
    <row r="39" spans="1:6" x14ac:dyDescent="0.2">
      <c r="B39" s="2272"/>
      <c r="C39" s="2269"/>
      <c r="D39" s="2270"/>
      <c r="E39" s="2270"/>
      <c r="F39" s="2271"/>
    </row>
    <row r="40" spans="1:6" x14ac:dyDescent="0.2">
      <c r="B40" s="2279" t="s">
        <v>1427</v>
      </c>
      <c r="C40" s="2273"/>
      <c r="D40" s="174"/>
      <c r="E40" s="174"/>
      <c r="F40" s="178"/>
    </row>
    <row r="41" spans="1:6" x14ac:dyDescent="0.2">
      <c r="A41" s="2549">
        <v>131792</v>
      </c>
      <c r="B41" s="2272" t="s">
        <v>1483</v>
      </c>
      <c r="C41" s="2273" t="s">
        <v>1484</v>
      </c>
      <c r="D41" s="174">
        <v>0</v>
      </c>
      <c r="E41" s="174">
        <v>0</v>
      </c>
      <c r="F41" s="178">
        <v>0</v>
      </c>
    </row>
    <row r="42" spans="1:6" x14ac:dyDescent="0.2">
      <c r="A42" s="2549">
        <v>131794</v>
      </c>
      <c r="B42" s="2272" t="s">
        <v>1485</v>
      </c>
      <c r="C42" s="2273" t="s">
        <v>1486</v>
      </c>
      <c r="D42" s="174">
        <v>0</v>
      </c>
      <c r="E42" s="174">
        <v>0</v>
      </c>
      <c r="F42" s="178">
        <v>0</v>
      </c>
    </row>
    <row r="43" spans="1:6" x14ac:dyDescent="0.2">
      <c r="B43" s="2272"/>
      <c r="C43" s="2269" t="s">
        <v>96</v>
      </c>
      <c r="D43" s="2270">
        <f>SUM(D41)+D42</f>
        <v>0</v>
      </c>
      <c r="E43" s="2270">
        <f>SUM(E41)+E42</f>
        <v>0</v>
      </c>
      <c r="F43" s="2271">
        <f>SUM(F41:F42)</f>
        <v>0</v>
      </c>
    </row>
    <row r="44" spans="1:6" x14ac:dyDescent="0.2">
      <c r="B44" s="2272"/>
      <c r="C44" s="2273"/>
      <c r="D44" s="174"/>
      <c r="E44" s="174"/>
      <c r="F44" s="178"/>
    </row>
    <row r="45" spans="1:6" ht="13.5" thickBot="1" x14ac:dyDescent="0.25">
      <c r="B45" s="2274"/>
      <c r="C45" s="2275"/>
      <c r="D45" s="2276"/>
      <c r="E45" s="2276"/>
      <c r="F45" s="2277"/>
    </row>
    <row r="46" spans="1:6" ht="13.5" thickBot="1" x14ac:dyDescent="0.25">
      <c r="B46" s="2278">
        <v>131</v>
      </c>
      <c r="C46" s="2258" t="s">
        <v>1487</v>
      </c>
      <c r="D46" s="185">
        <f>SUM(D31+D38+D43)</f>
        <v>37124749</v>
      </c>
      <c r="E46" s="185">
        <f>SUM(E31+E38+E43)</f>
        <v>35886007</v>
      </c>
      <c r="F46" s="2231">
        <f>SUM(F31+F38+F43)</f>
        <v>1238742</v>
      </c>
    </row>
    <row r="47" spans="1:6" x14ac:dyDescent="0.2">
      <c r="B47" s="2274"/>
      <c r="C47" s="2275"/>
      <c r="D47" s="2276"/>
      <c r="E47" s="2276"/>
      <c r="F47" s="2277"/>
    </row>
    <row r="48" spans="1:6" x14ac:dyDescent="0.2">
      <c r="B48" s="173" t="s">
        <v>1432</v>
      </c>
      <c r="C48" s="2269"/>
      <c r="D48" s="2270"/>
      <c r="E48" s="2270"/>
      <c r="F48" s="2271"/>
    </row>
    <row r="49" spans="1:6" x14ac:dyDescent="0.2">
      <c r="A49" s="2549">
        <v>132112</v>
      </c>
      <c r="B49" s="2272" t="s">
        <v>1506</v>
      </c>
      <c r="C49" s="2273" t="s">
        <v>1499</v>
      </c>
      <c r="D49" s="174"/>
      <c r="E49" s="174"/>
      <c r="F49" s="178"/>
    </row>
    <row r="50" spans="1:6" x14ac:dyDescent="0.2">
      <c r="B50" s="173"/>
      <c r="C50" s="2269"/>
      <c r="D50" s="2270"/>
      <c r="E50" s="2270"/>
      <c r="F50" s="2271"/>
    </row>
    <row r="51" spans="1:6" x14ac:dyDescent="0.2">
      <c r="B51" s="173" t="s">
        <v>1488</v>
      </c>
      <c r="C51" s="2269"/>
      <c r="D51" s="2270"/>
      <c r="E51" s="2270"/>
      <c r="F51" s="2271"/>
    </row>
    <row r="52" spans="1:6" x14ac:dyDescent="0.2">
      <c r="B52" s="173" t="s">
        <v>1489</v>
      </c>
      <c r="C52" s="2273" t="s">
        <v>1490</v>
      </c>
      <c r="D52" s="2270"/>
      <c r="E52" s="2270"/>
      <c r="F52" s="2271"/>
    </row>
    <row r="53" spans="1:6" ht="13.5" thickBot="1" x14ac:dyDescent="0.25">
      <c r="B53" s="173"/>
      <c r="C53" s="2269"/>
      <c r="D53" s="2270"/>
      <c r="E53" s="2270"/>
      <c r="F53" s="2271"/>
    </row>
    <row r="54" spans="1:6" ht="13.5" thickBot="1" x14ac:dyDescent="0.25">
      <c r="B54" s="2278">
        <v>132</v>
      </c>
      <c r="C54" s="2258" t="s">
        <v>1491</v>
      </c>
      <c r="D54" s="185">
        <f>SUM(D49+D52)</f>
        <v>0</v>
      </c>
      <c r="E54" s="185">
        <f>SUM(E49+E52)</f>
        <v>0</v>
      </c>
      <c r="F54" s="2231">
        <f>SUM(F49+F52)</f>
        <v>0</v>
      </c>
    </row>
    <row r="55" spans="1:6" ht="13.5" thickBot="1" x14ac:dyDescent="0.25">
      <c r="B55" s="2280"/>
      <c r="C55" s="2275"/>
      <c r="D55" s="2276"/>
      <c r="E55" s="2276"/>
      <c r="F55" s="2277"/>
    </row>
    <row r="56" spans="1:6" ht="13.5" thickBot="1" x14ac:dyDescent="0.25">
      <c r="B56" s="2278">
        <v>13</v>
      </c>
      <c r="C56" s="2258" t="s">
        <v>1492</v>
      </c>
      <c r="D56" s="185">
        <f>SUM(D46+D54)</f>
        <v>37124749</v>
      </c>
      <c r="E56" s="185">
        <f>SUM(E46+E54)</f>
        <v>35886007</v>
      </c>
      <c r="F56" s="2231">
        <f>SUM(F46+F54)</f>
        <v>1238742</v>
      </c>
    </row>
    <row r="57" spans="1:6" ht="13.5" thickBot="1" x14ac:dyDescent="0.25">
      <c r="B57" s="2281"/>
      <c r="C57" s="2292"/>
      <c r="D57" s="2293"/>
      <c r="E57" s="2293"/>
      <c r="F57" s="2243"/>
    </row>
    <row r="58" spans="1:6" x14ac:dyDescent="0.2">
      <c r="B58" s="2282">
        <v>15112</v>
      </c>
      <c r="C58" s="2294" t="s">
        <v>1493</v>
      </c>
      <c r="D58" s="2262">
        <v>0</v>
      </c>
      <c r="E58" s="2262">
        <v>0</v>
      </c>
      <c r="F58" s="2263">
        <f>SUM(D58-E58)</f>
        <v>0</v>
      </c>
    </row>
    <row r="59" spans="1:6" ht="13.5" thickBot="1" x14ac:dyDescent="0.25">
      <c r="B59" s="2272">
        <v>15113</v>
      </c>
      <c r="C59" s="2287" t="s">
        <v>1494</v>
      </c>
      <c r="D59" s="2288">
        <v>0</v>
      </c>
      <c r="E59" s="2288">
        <v>0</v>
      </c>
      <c r="F59" s="178">
        <f>SUM(D59-E59)</f>
        <v>0</v>
      </c>
    </row>
    <row r="60" spans="1:6" ht="13.5" thickBot="1" x14ac:dyDescent="0.25">
      <c r="B60" s="2259">
        <v>15</v>
      </c>
      <c r="C60" s="2289" t="s">
        <v>1495</v>
      </c>
      <c r="D60" s="2238">
        <f>SUM(D58:D59)</f>
        <v>0</v>
      </c>
      <c r="E60" s="185">
        <f>SUM(E58:E59)</f>
        <v>0</v>
      </c>
      <c r="F60" s="2290">
        <f>SUM(F58:F59)</f>
        <v>0</v>
      </c>
    </row>
    <row r="61" spans="1:6" ht="13.5" thickBot="1" x14ac:dyDescent="0.25">
      <c r="B61" s="2283"/>
      <c r="C61" s="2291"/>
      <c r="D61" s="2295"/>
      <c r="E61" s="2295"/>
      <c r="F61" s="2296"/>
    </row>
    <row r="62" spans="1:6" ht="13.5" thickBot="1" x14ac:dyDescent="0.25">
      <c r="B62" s="169"/>
      <c r="C62" s="2264" t="s">
        <v>1471</v>
      </c>
      <c r="D62" s="2238">
        <f>SUM(D23+D56+D60)</f>
        <v>42096723</v>
      </c>
      <c r="E62" s="2238">
        <f>SUM(E23+E56+E60)</f>
        <v>40857981</v>
      </c>
      <c r="F62" s="2231">
        <f>SUM(F23+F56+F60)</f>
        <v>1238742</v>
      </c>
    </row>
  </sheetData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66"/>
  <sheetViews>
    <sheetView workbookViewId="0">
      <selection activeCell="B1" sqref="B1"/>
    </sheetView>
  </sheetViews>
  <sheetFormatPr defaultRowHeight="15.75" x14ac:dyDescent="0.25"/>
  <cols>
    <col min="1" max="1" width="7.28515625" style="2549" bestFit="1" customWidth="1"/>
    <col min="2" max="2" width="21" style="87" customWidth="1"/>
    <col min="3" max="3" width="33.85546875" style="87" bestFit="1" customWidth="1"/>
    <col min="4" max="4" width="11.5703125" style="87" bestFit="1" customWidth="1"/>
    <col min="5" max="5" width="12" style="87" bestFit="1" customWidth="1"/>
    <col min="6" max="6" width="10.7109375" style="87" bestFit="1" customWidth="1"/>
    <col min="11" max="11" width="21" style="14" customWidth="1"/>
    <col min="12" max="12" width="38.140625" style="14" customWidth="1"/>
    <col min="13" max="13" width="12.5703125" style="14" customWidth="1"/>
    <col min="14" max="14" width="11.28515625" style="14" customWidth="1"/>
    <col min="15" max="15" width="9.85546875" style="14" customWidth="1"/>
  </cols>
  <sheetData>
    <row r="1" spans="1:15" ht="12.75" x14ac:dyDescent="0.2">
      <c r="B1" s="2221" t="s">
        <v>1971</v>
      </c>
      <c r="C1" s="2221"/>
      <c r="K1"/>
      <c r="L1"/>
      <c r="M1"/>
      <c r="N1"/>
      <c r="O1"/>
    </row>
    <row r="2" spans="1:15" ht="12.75" x14ac:dyDescent="0.2">
      <c r="B2" s="2217"/>
      <c r="C2" s="2217"/>
      <c r="K2"/>
      <c r="L2"/>
      <c r="M2"/>
      <c r="N2"/>
      <c r="O2"/>
    </row>
    <row r="3" spans="1:15" ht="12.75" x14ac:dyDescent="0.2">
      <c r="B3" s="3871" t="s">
        <v>168</v>
      </c>
      <c r="C3" s="3871"/>
      <c r="D3" s="3871"/>
      <c r="E3" s="3871"/>
      <c r="F3" s="3871"/>
      <c r="K3"/>
      <c r="L3"/>
      <c r="M3"/>
      <c r="N3"/>
      <c r="O3"/>
    </row>
    <row r="4" spans="1:15" ht="12.75" x14ac:dyDescent="0.2">
      <c r="B4" s="3882" t="s">
        <v>1783</v>
      </c>
      <c r="C4" s="3882"/>
      <c r="D4" s="3882"/>
      <c r="E4" s="3882"/>
      <c r="F4" s="3882"/>
      <c r="K4"/>
      <c r="L4"/>
      <c r="M4"/>
      <c r="N4"/>
      <c r="O4"/>
    </row>
    <row r="5" spans="1:15" ht="12.75" x14ac:dyDescent="0.2">
      <c r="B5" s="172"/>
      <c r="C5" s="172"/>
      <c r="K5"/>
      <c r="L5"/>
      <c r="M5"/>
      <c r="N5"/>
      <c r="O5"/>
    </row>
    <row r="6" spans="1:15" ht="12.75" x14ac:dyDescent="0.2">
      <c r="K6"/>
      <c r="L6"/>
      <c r="M6"/>
      <c r="N6"/>
      <c r="O6"/>
    </row>
    <row r="7" spans="1:15" ht="13.5" thickBot="1" x14ac:dyDescent="0.25">
      <c r="K7"/>
      <c r="L7"/>
      <c r="M7"/>
      <c r="N7"/>
      <c r="O7"/>
    </row>
    <row r="8" spans="1:15" ht="13.5" thickBot="1" x14ac:dyDescent="0.25">
      <c r="A8" s="2549" t="s">
        <v>1473</v>
      </c>
      <c r="B8" s="2218" t="s">
        <v>1297</v>
      </c>
      <c r="C8" s="2223" t="s">
        <v>1298</v>
      </c>
      <c r="D8" s="2223" t="s">
        <v>1299</v>
      </c>
      <c r="E8" s="2223" t="s">
        <v>1300</v>
      </c>
      <c r="F8" s="2224" t="s">
        <v>1301</v>
      </c>
      <c r="K8"/>
      <c r="L8"/>
      <c r="M8"/>
      <c r="N8"/>
      <c r="O8"/>
    </row>
    <row r="9" spans="1:15" ht="12.75" x14ac:dyDescent="0.2">
      <c r="B9" s="2265"/>
      <c r="C9" s="2266"/>
      <c r="D9" s="2267"/>
      <c r="E9" s="2267"/>
      <c r="F9" s="2268"/>
      <c r="K9"/>
      <c r="L9"/>
      <c r="M9"/>
      <c r="N9"/>
      <c r="O9"/>
    </row>
    <row r="10" spans="1:15" ht="12.75" x14ac:dyDescent="0.2">
      <c r="B10" s="173" t="s">
        <v>1302</v>
      </c>
      <c r="C10" s="2269"/>
      <c r="D10" s="2270"/>
      <c r="E10" s="2270"/>
      <c r="F10" s="2271"/>
      <c r="K10"/>
      <c r="L10"/>
      <c r="M10"/>
      <c r="N10"/>
      <c r="O10"/>
    </row>
    <row r="11" spans="1:15" ht="12.75" x14ac:dyDescent="0.2">
      <c r="B11" s="2272" t="s">
        <v>1500</v>
      </c>
      <c r="C11" s="2273" t="s">
        <v>1496</v>
      </c>
      <c r="D11" s="174">
        <v>0</v>
      </c>
      <c r="E11" s="174">
        <v>0</v>
      </c>
      <c r="F11" s="178">
        <f>SUM(D11-E11)</f>
        <v>0</v>
      </c>
      <c r="K11"/>
      <c r="L11"/>
      <c r="M11"/>
      <c r="N11"/>
      <c r="O11"/>
    </row>
    <row r="12" spans="1:15" ht="12.75" x14ac:dyDescent="0.2">
      <c r="B12" s="173"/>
      <c r="C12" s="2269"/>
      <c r="D12" s="2270"/>
      <c r="E12" s="2270"/>
      <c r="F12" s="2271"/>
      <c r="K12"/>
      <c r="L12"/>
      <c r="M12"/>
      <c r="N12"/>
      <c r="O12"/>
    </row>
    <row r="13" spans="1:15" ht="12.75" x14ac:dyDescent="0.2">
      <c r="B13" s="173" t="s">
        <v>1476</v>
      </c>
      <c r="C13" s="2269"/>
      <c r="D13" s="174"/>
      <c r="E13" s="174"/>
      <c r="F13" s="178"/>
      <c r="K13"/>
      <c r="L13"/>
      <c r="M13"/>
      <c r="N13"/>
      <c r="O13"/>
    </row>
    <row r="14" spans="1:15" ht="12.75" x14ac:dyDescent="0.2">
      <c r="A14" s="2549">
        <v>1119112</v>
      </c>
      <c r="B14" s="2272">
        <v>112912</v>
      </c>
      <c r="C14" s="2273" t="s">
        <v>1502</v>
      </c>
      <c r="D14" s="174">
        <v>0</v>
      </c>
      <c r="E14" s="174">
        <v>0</v>
      </c>
      <c r="F14" s="178">
        <f>SUM(D14-E14)</f>
        <v>0</v>
      </c>
      <c r="K14"/>
      <c r="L14"/>
      <c r="M14"/>
      <c r="N14"/>
      <c r="O14"/>
    </row>
    <row r="15" spans="1:15" ht="12.75" x14ac:dyDescent="0.2">
      <c r="B15" s="173"/>
      <c r="C15" s="2269"/>
      <c r="D15" s="2270"/>
      <c r="E15" s="2270"/>
      <c r="F15" s="2271"/>
      <c r="K15"/>
      <c r="L15"/>
      <c r="M15"/>
      <c r="N15"/>
      <c r="O15"/>
    </row>
    <row r="16" spans="1:15" ht="12.75" x14ac:dyDescent="0.2">
      <c r="B16" s="173" t="s">
        <v>1507</v>
      </c>
      <c r="C16" s="2269"/>
      <c r="D16" s="174"/>
      <c r="E16" s="174"/>
      <c r="F16" s="178"/>
      <c r="K16"/>
      <c r="L16"/>
      <c r="M16"/>
      <c r="N16"/>
      <c r="O16"/>
    </row>
    <row r="17" spans="1:15" ht="12.75" x14ac:dyDescent="0.2">
      <c r="A17" s="2549">
        <v>1122</v>
      </c>
      <c r="B17" s="2272" t="s">
        <v>1503</v>
      </c>
      <c r="C17" s="2273" t="s">
        <v>1504</v>
      </c>
      <c r="D17" s="174">
        <v>0</v>
      </c>
      <c r="E17" s="174">
        <v>0</v>
      </c>
      <c r="F17" s="178">
        <f>SUM(D17-E17)</f>
        <v>0</v>
      </c>
      <c r="K17"/>
      <c r="L17"/>
      <c r="M17"/>
      <c r="N17"/>
      <c r="O17"/>
    </row>
    <row r="18" spans="1:15" ht="13.5" thickBot="1" x14ac:dyDescent="0.25">
      <c r="B18" s="2274"/>
      <c r="C18" s="2275"/>
      <c r="D18" s="2276"/>
      <c r="E18" s="2276"/>
      <c r="F18" s="2277"/>
      <c r="K18"/>
      <c r="L18"/>
      <c r="M18"/>
      <c r="N18"/>
      <c r="O18"/>
    </row>
    <row r="19" spans="1:15" ht="13.5" thickBot="1" x14ac:dyDescent="0.25">
      <c r="B19" s="2278">
        <v>11</v>
      </c>
      <c r="C19" s="2258" t="s">
        <v>1479</v>
      </c>
      <c r="D19" s="185">
        <f>SUM(D11+D14+D17)</f>
        <v>0</v>
      </c>
      <c r="E19" s="185">
        <f>SUM(E11+E14+E17)</f>
        <v>0</v>
      </c>
      <c r="F19" s="185">
        <f>SUM(F11+F14+F17)</f>
        <v>0</v>
      </c>
      <c r="K19"/>
      <c r="L19"/>
      <c r="M19"/>
      <c r="N19"/>
      <c r="O19"/>
    </row>
    <row r="20" spans="1:15" ht="12.75" x14ac:dyDescent="0.2">
      <c r="B20" s="173"/>
      <c r="C20" s="2269"/>
      <c r="D20" s="174"/>
      <c r="E20" s="174"/>
      <c r="F20" s="178"/>
      <c r="K20"/>
      <c r="L20"/>
      <c r="M20"/>
      <c r="N20"/>
      <c r="O20"/>
    </row>
    <row r="21" spans="1:15" ht="12.75" x14ac:dyDescent="0.2">
      <c r="B21" s="173" t="s">
        <v>1402</v>
      </c>
      <c r="C21" s="2269"/>
      <c r="D21" s="2270"/>
      <c r="E21" s="2270"/>
      <c r="F21" s="2271"/>
      <c r="K21"/>
      <c r="L21"/>
      <c r="M21"/>
      <c r="N21"/>
      <c r="O21"/>
    </row>
    <row r="22" spans="1:15" ht="12.75" x14ac:dyDescent="0.2">
      <c r="A22" s="2549">
        <v>1311122</v>
      </c>
      <c r="B22" s="2272" t="s">
        <v>1793</v>
      </c>
      <c r="C22" s="2273" t="s">
        <v>1508</v>
      </c>
      <c r="D22" s="174"/>
      <c r="E22" s="174"/>
      <c r="F22" s="178">
        <v>0</v>
      </c>
      <c r="K22"/>
      <c r="L22"/>
      <c r="M22"/>
      <c r="N22"/>
      <c r="O22"/>
    </row>
    <row r="23" spans="1:15" ht="12.75" x14ac:dyDescent="0.2">
      <c r="A23" s="2549">
        <v>1311222</v>
      </c>
      <c r="B23" s="2272">
        <v>131122</v>
      </c>
      <c r="C23" s="2273" t="s">
        <v>1480</v>
      </c>
      <c r="D23" s="174">
        <v>2325579</v>
      </c>
      <c r="E23" s="174">
        <v>1470632</v>
      </c>
      <c r="F23" s="178">
        <v>854947</v>
      </c>
      <c r="K23"/>
      <c r="L23"/>
      <c r="M23"/>
      <c r="N23"/>
      <c r="O23"/>
    </row>
    <row r="24" spans="1:15" ht="12.75" x14ac:dyDescent="0.2">
      <c r="A24" s="2549" t="s">
        <v>1481</v>
      </c>
      <c r="B24" s="2272" t="s">
        <v>1794</v>
      </c>
      <c r="C24" s="2273" t="s">
        <v>1508</v>
      </c>
      <c r="D24" s="174">
        <v>0</v>
      </c>
      <c r="E24" s="174">
        <v>0</v>
      </c>
      <c r="F24" s="178">
        <v>0</v>
      </c>
      <c r="K24"/>
      <c r="L24"/>
      <c r="M24"/>
      <c r="N24"/>
      <c r="O24"/>
    </row>
    <row r="25" spans="1:15" ht="12.75" x14ac:dyDescent="0.2">
      <c r="A25" s="2549" t="s">
        <v>1481</v>
      </c>
      <c r="B25" s="2272" t="s">
        <v>1795</v>
      </c>
      <c r="C25" s="2273" t="s">
        <v>1480</v>
      </c>
      <c r="D25" s="174">
        <v>0</v>
      </c>
      <c r="E25" s="174">
        <v>0</v>
      </c>
      <c r="F25" s="178">
        <v>0</v>
      </c>
      <c r="K25"/>
      <c r="L25"/>
      <c r="M25"/>
      <c r="N25"/>
      <c r="O25"/>
    </row>
    <row r="26" spans="1:15" ht="12.75" x14ac:dyDescent="0.2">
      <c r="A26" s="3218"/>
      <c r="B26" s="2297"/>
      <c r="C26" s="2298" t="s">
        <v>96</v>
      </c>
      <c r="D26" s="2299">
        <v>2325579</v>
      </c>
      <c r="E26" s="2299">
        <v>1470632</v>
      </c>
      <c r="F26" s="2300">
        <v>854947</v>
      </c>
      <c r="K26"/>
      <c r="L26"/>
      <c r="M26"/>
      <c r="N26"/>
      <c r="O26"/>
    </row>
    <row r="27" spans="1:15" ht="12.75" x14ac:dyDescent="0.2">
      <c r="B27" s="173"/>
      <c r="C27" s="2269"/>
      <c r="D27" s="2270"/>
      <c r="E27" s="2270"/>
      <c r="F27" s="178">
        <f t="shared" ref="F27:F57" si="0">SUM(D27-E27)</f>
        <v>0</v>
      </c>
      <c r="K27"/>
      <c r="L27"/>
      <c r="M27"/>
      <c r="N27"/>
      <c r="O27"/>
    </row>
    <row r="28" spans="1:15" ht="12.75" x14ac:dyDescent="0.2">
      <c r="B28" s="173" t="s">
        <v>1413</v>
      </c>
      <c r="C28" s="2269"/>
      <c r="D28" s="174"/>
      <c r="E28" s="174"/>
      <c r="F28" s="178"/>
      <c r="K28"/>
      <c r="L28"/>
      <c r="M28"/>
      <c r="N28"/>
      <c r="O28"/>
    </row>
    <row r="29" spans="1:15" ht="12.75" x14ac:dyDescent="0.2">
      <c r="A29" s="2549">
        <v>1319122</v>
      </c>
      <c r="B29" s="2272">
        <v>1319112</v>
      </c>
      <c r="C29" s="2273" t="s">
        <v>1505</v>
      </c>
      <c r="D29" s="174">
        <v>851982</v>
      </c>
      <c r="E29" s="174">
        <v>851982</v>
      </c>
      <c r="F29" s="178">
        <v>0</v>
      </c>
      <c r="K29"/>
      <c r="L29"/>
      <c r="M29"/>
      <c r="N29"/>
      <c r="O29"/>
    </row>
    <row r="30" spans="1:15" ht="12.75" x14ac:dyDescent="0.2">
      <c r="A30" s="2549" t="s">
        <v>1481</v>
      </c>
      <c r="B30" s="2272">
        <v>13191142</v>
      </c>
      <c r="C30" s="2273" t="s">
        <v>1505</v>
      </c>
      <c r="D30" s="174">
        <v>765973</v>
      </c>
      <c r="E30" s="174">
        <v>765973</v>
      </c>
      <c r="F30" s="178">
        <v>0</v>
      </c>
      <c r="K30"/>
      <c r="L30"/>
      <c r="M30"/>
      <c r="N30"/>
      <c r="O30"/>
    </row>
    <row r="31" spans="1:15" ht="12.75" x14ac:dyDescent="0.2">
      <c r="A31" s="2549">
        <v>1319222</v>
      </c>
      <c r="B31" s="2272">
        <v>1319122</v>
      </c>
      <c r="C31" s="2273" t="s">
        <v>1482</v>
      </c>
      <c r="D31" s="174">
        <v>11335594</v>
      </c>
      <c r="E31" s="174">
        <v>11335594</v>
      </c>
      <c r="F31" s="178">
        <v>0</v>
      </c>
      <c r="K31"/>
      <c r="L31"/>
      <c r="M31"/>
      <c r="N31"/>
      <c r="O31"/>
    </row>
    <row r="32" spans="1:15" ht="12.75" x14ac:dyDescent="0.2">
      <c r="A32" s="2549" t="s">
        <v>1481</v>
      </c>
      <c r="B32" s="2272">
        <v>13191242</v>
      </c>
      <c r="C32" s="2273" t="s">
        <v>1482</v>
      </c>
      <c r="D32" s="174">
        <v>4483569</v>
      </c>
      <c r="E32" s="174">
        <v>4483569</v>
      </c>
      <c r="F32" s="178">
        <v>0</v>
      </c>
      <c r="K32"/>
      <c r="L32"/>
      <c r="M32"/>
      <c r="N32"/>
      <c r="O32"/>
    </row>
    <row r="33" spans="1:15" ht="12.75" x14ac:dyDescent="0.2">
      <c r="A33" s="3218"/>
      <c r="B33" s="2301"/>
      <c r="C33" s="2298" t="s">
        <v>96</v>
      </c>
      <c r="D33" s="2299">
        <f>SUM(D29:D32)</f>
        <v>17437118</v>
      </c>
      <c r="E33" s="2299">
        <f>SUM(E29:E32)</f>
        <v>17437118</v>
      </c>
      <c r="F33" s="2300">
        <f>SUM(F29:F32)</f>
        <v>0</v>
      </c>
      <c r="K33"/>
      <c r="L33"/>
      <c r="M33"/>
      <c r="N33"/>
      <c r="O33"/>
    </row>
    <row r="34" spans="1:15" ht="12.75" x14ac:dyDescent="0.2">
      <c r="B34" s="2272"/>
      <c r="C34" s="2269"/>
      <c r="D34" s="2270"/>
      <c r="E34" s="2270"/>
      <c r="F34" s="178">
        <f t="shared" si="0"/>
        <v>0</v>
      </c>
      <c r="K34"/>
      <c r="L34"/>
      <c r="M34"/>
      <c r="N34"/>
      <c r="O34"/>
    </row>
    <row r="35" spans="1:15" ht="12.75" x14ac:dyDescent="0.2">
      <c r="B35" s="2279" t="s">
        <v>1427</v>
      </c>
      <c r="C35" s="2273"/>
      <c r="D35" s="174"/>
      <c r="E35" s="174"/>
      <c r="F35" s="178">
        <f t="shared" si="0"/>
        <v>0</v>
      </c>
      <c r="K35"/>
      <c r="L35"/>
      <c r="M35"/>
      <c r="N35"/>
      <c r="O35"/>
    </row>
    <row r="36" spans="1:15" ht="12.75" x14ac:dyDescent="0.2">
      <c r="A36" s="2549">
        <v>131792</v>
      </c>
      <c r="B36" s="2272" t="s">
        <v>1483</v>
      </c>
      <c r="C36" s="2273" t="s">
        <v>1484</v>
      </c>
      <c r="D36" s="174">
        <v>0</v>
      </c>
      <c r="E36" s="174">
        <v>0</v>
      </c>
      <c r="F36" s="178">
        <f t="shared" si="0"/>
        <v>0</v>
      </c>
      <c r="K36"/>
      <c r="L36"/>
      <c r="M36"/>
      <c r="N36"/>
      <c r="O36"/>
    </row>
    <row r="37" spans="1:15" ht="12.75" x14ac:dyDescent="0.2">
      <c r="A37" s="2549">
        <v>131794</v>
      </c>
      <c r="B37" s="2272" t="s">
        <v>1485</v>
      </c>
      <c r="C37" s="2273" t="s">
        <v>1486</v>
      </c>
      <c r="D37" s="174">
        <v>0</v>
      </c>
      <c r="E37" s="174">
        <v>0</v>
      </c>
      <c r="F37" s="178">
        <f t="shared" si="0"/>
        <v>0</v>
      </c>
      <c r="K37"/>
      <c r="L37"/>
      <c r="M37"/>
      <c r="N37"/>
      <c r="O37"/>
    </row>
    <row r="38" spans="1:15" ht="12.75" x14ac:dyDescent="0.2">
      <c r="A38" s="3218"/>
      <c r="B38" s="2301"/>
      <c r="C38" s="2298" t="s">
        <v>96</v>
      </c>
      <c r="D38" s="2299">
        <f>SUM(D36)+D37</f>
        <v>0</v>
      </c>
      <c r="E38" s="2299">
        <f>SUM(E36)+E37</f>
        <v>0</v>
      </c>
      <c r="F38" s="2302">
        <f t="shared" si="0"/>
        <v>0</v>
      </c>
      <c r="K38"/>
      <c r="L38"/>
      <c r="M38"/>
      <c r="N38"/>
      <c r="O38"/>
    </row>
    <row r="39" spans="1:15" ht="13.5" thickBot="1" x14ac:dyDescent="0.25">
      <c r="B39" s="2274"/>
      <c r="C39" s="2275"/>
      <c r="D39" s="2276"/>
      <c r="E39" s="2276"/>
      <c r="F39" s="178">
        <f t="shared" si="0"/>
        <v>0</v>
      </c>
      <c r="K39"/>
      <c r="L39"/>
      <c r="M39"/>
      <c r="N39"/>
      <c r="O39"/>
    </row>
    <row r="40" spans="1:15" ht="13.5" thickBot="1" x14ac:dyDescent="0.25">
      <c r="B40" s="2278">
        <v>131</v>
      </c>
      <c r="C40" s="2258" t="s">
        <v>1487</v>
      </c>
      <c r="D40" s="185">
        <f>SUM(D26+D33+D38)</f>
        <v>19762697</v>
      </c>
      <c r="E40" s="185">
        <f>SUM(E26+E33+E38)</f>
        <v>18907750</v>
      </c>
      <c r="F40" s="2231">
        <f>SUM(F26+F33+F38)</f>
        <v>854947</v>
      </c>
      <c r="K40"/>
      <c r="L40"/>
      <c r="M40"/>
      <c r="N40"/>
      <c r="O40"/>
    </row>
    <row r="41" spans="1:15" ht="12.75" x14ac:dyDescent="0.2">
      <c r="B41" s="2274"/>
      <c r="C41" s="2275"/>
      <c r="D41" s="2276"/>
      <c r="E41" s="2276"/>
      <c r="F41" s="178">
        <f t="shared" si="0"/>
        <v>0</v>
      </c>
      <c r="K41"/>
      <c r="L41"/>
      <c r="M41"/>
      <c r="N41"/>
      <c r="O41"/>
    </row>
    <row r="42" spans="1:15" ht="12.75" x14ac:dyDescent="0.2">
      <c r="B42" s="173" t="s">
        <v>1432</v>
      </c>
      <c r="C42" s="2269"/>
      <c r="D42" s="2270"/>
      <c r="E42" s="2270"/>
      <c r="F42" s="178">
        <f t="shared" si="0"/>
        <v>0</v>
      </c>
      <c r="K42"/>
      <c r="L42"/>
      <c r="M42"/>
      <c r="N42"/>
      <c r="O42"/>
    </row>
    <row r="43" spans="1:15" ht="12.75" x14ac:dyDescent="0.2">
      <c r="A43" s="2549">
        <v>132112</v>
      </c>
      <c r="B43" s="2272" t="s">
        <v>1506</v>
      </c>
      <c r="C43" s="2273" t="s">
        <v>1499</v>
      </c>
      <c r="D43" s="174">
        <v>0</v>
      </c>
      <c r="E43" s="174">
        <v>0</v>
      </c>
      <c r="F43" s="178">
        <f t="shared" si="0"/>
        <v>0</v>
      </c>
      <c r="K43"/>
      <c r="L43"/>
      <c r="M43"/>
      <c r="N43"/>
      <c r="O43"/>
    </row>
    <row r="44" spans="1:15" ht="12.75" x14ac:dyDescent="0.2">
      <c r="B44" s="173"/>
      <c r="C44" s="2269"/>
      <c r="D44" s="2270"/>
      <c r="E44" s="2270"/>
      <c r="F44" s="178">
        <f t="shared" si="0"/>
        <v>0</v>
      </c>
      <c r="K44"/>
      <c r="L44"/>
      <c r="M44"/>
      <c r="N44"/>
      <c r="O44"/>
    </row>
    <row r="45" spans="1:15" ht="12.75" x14ac:dyDescent="0.2">
      <c r="B45" s="173" t="s">
        <v>1488</v>
      </c>
      <c r="C45" s="2269"/>
      <c r="D45" s="2270"/>
      <c r="E45" s="2270"/>
      <c r="F45" s="178">
        <f t="shared" si="0"/>
        <v>0</v>
      </c>
      <c r="K45"/>
      <c r="L45"/>
      <c r="M45"/>
      <c r="N45"/>
      <c r="O45"/>
    </row>
    <row r="46" spans="1:15" ht="12.75" x14ac:dyDescent="0.2">
      <c r="B46" s="173" t="s">
        <v>1489</v>
      </c>
      <c r="C46" s="2273" t="s">
        <v>1490</v>
      </c>
      <c r="D46" s="2270">
        <v>0</v>
      </c>
      <c r="E46" s="2270">
        <v>0</v>
      </c>
      <c r="F46" s="178">
        <f t="shared" si="0"/>
        <v>0</v>
      </c>
      <c r="K46"/>
      <c r="L46"/>
      <c r="M46"/>
      <c r="N46"/>
      <c r="O46"/>
    </row>
    <row r="47" spans="1:15" ht="13.5" thickBot="1" x14ac:dyDescent="0.25">
      <c r="B47" s="173"/>
      <c r="C47" s="2269"/>
      <c r="D47" s="2270"/>
      <c r="E47" s="2270"/>
      <c r="F47" s="178">
        <f t="shared" si="0"/>
        <v>0</v>
      </c>
      <c r="K47"/>
      <c r="L47"/>
      <c r="M47"/>
      <c r="N47"/>
      <c r="O47"/>
    </row>
    <row r="48" spans="1:15" ht="13.5" thickBot="1" x14ac:dyDescent="0.25">
      <c r="B48" s="2278">
        <v>132</v>
      </c>
      <c r="C48" s="2258" t="s">
        <v>1491</v>
      </c>
      <c r="D48" s="185">
        <f>SUM(D43+D46)</f>
        <v>0</v>
      </c>
      <c r="E48" s="185">
        <f>SUM(E43+E46)</f>
        <v>0</v>
      </c>
      <c r="F48" s="185">
        <f>SUM(F43+F46)</f>
        <v>0</v>
      </c>
      <c r="K48"/>
      <c r="L48"/>
      <c r="M48"/>
      <c r="N48"/>
      <c r="O48"/>
    </row>
    <row r="49" spans="2:15" ht="13.5" thickBot="1" x14ac:dyDescent="0.25">
      <c r="B49" s="2280"/>
      <c r="C49" s="2275"/>
      <c r="D49" s="2276"/>
      <c r="E49" s="2276"/>
      <c r="F49" s="178">
        <f t="shared" si="0"/>
        <v>0</v>
      </c>
      <c r="K49"/>
      <c r="L49"/>
      <c r="M49"/>
      <c r="N49"/>
      <c r="O49"/>
    </row>
    <row r="50" spans="2:15" ht="13.5" thickBot="1" x14ac:dyDescent="0.25">
      <c r="B50" s="2278">
        <v>13</v>
      </c>
      <c r="C50" s="2258" t="s">
        <v>1492</v>
      </c>
      <c r="D50" s="185">
        <f>SUM(D40+D48)</f>
        <v>19762697</v>
      </c>
      <c r="E50" s="185">
        <f>SUM(E40+E48)</f>
        <v>18907750</v>
      </c>
      <c r="F50" s="2231">
        <f>SUM(F40+F48)</f>
        <v>854947</v>
      </c>
      <c r="K50"/>
      <c r="L50"/>
      <c r="M50"/>
      <c r="N50"/>
      <c r="O50"/>
    </row>
    <row r="51" spans="2:15" ht="12.75" x14ac:dyDescent="0.2">
      <c r="B51" s="2284"/>
      <c r="C51" s="2285"/>
      <c r="D51" s="2286"/>
      <c r="E51" s="2286"/>
      <c r="F51" s="2261"/>
      <c r="K51"/>
      <c r="L51"/>
      <c r="M51"/>
      <c r="N51"/>
      <c r="O51"/>
    </row>
    <row r="52" spans="2:15" ht="12.75" x14ac:dyDescent="0.2">
      <c r="B52" s="2303" t="s">
        <v>1462</v>
      </c>
      <c r="C52" s="2266"/>
      <c r="D52" s="2267"/>
      <c r="E52" s="2267"/>
      <c r="F52" s="2268"/>
      <c r="K52"/>
      <c r="L52"/>
      <c r="M52"/>
      <c r="N52"/>
      <c r="O52"/>
    </row>
    <row r="53" spans="2:15" ht="12.75" x14ac:dyDescent="0.2">
      <c r="B53" s="2272">
        <v>15112</v>
      </c>
      <c r="C53" s="2273" t="s">
        <v>1493</v>
      </c>
      <c r="D53" s="174">
        <v>0</v>
      </c>
      <c r="E53" s="174">
        <v>0</v>
      </c>
      <c r="F53" s="178">
        <f t="shared" si="0"/>
        <v>0</v>
      </c>
      <c r="K53"/>
      <c r="L53"/>
      <c r="M53"/>
      <c r="N53"/>
      <c r="O53"/>
    </row>
    <row r="54" spans="2:15" ht="13.5" thickBot="1" x14ac:dyDescent="0.25">
      <c r="B54" s="2272">
        <v>15113</v>
      </c>
      <c r="C54" s="2273" t="s">
        <v>1494</v>
      </c>
      <c r="D54" s="174">
        <v>0</v>
      </c>
      <c r="E54" s="174">
        <v>0</v>
      </c>
      <c r="F54" s="178">
        <f t="shared" si="0"/>
        <v>0</v>
      </c>
      <c r="K54"/>
      <c r="L54"/>
      <c r="M54"/>
      <c r="N54"/>
      <c r="O54"/>
    </row>
    <row r="55" spans="2:15" ht="13.5" thickBot="1" x14ac:dyDescent="0.25">
      <c r="B55" s="2259">
        <v>15</v>
      </c>
      <c r="C55" s="2260" t="s">
        <v>1495</v>
      </c>
      <c r="D55" s="185">
        <f>SUM(D53:D54)</f>
        <v>0</v>
      </c>
      <c r="E55" s="185">
        <f>SUM(E53:E54)</f>
        <v>0</v>
      </c>
      <c r="F55" s="2231">
        <f>SUM(F53:F54)</f>
        <v>0</v>
      </c>
      <c r="K55"/>
      <c r="L55"/>
      <c r="M55"/>
      <c r="N55"/>
      <c r="O55"/>
    </row>
    <row r="56" spans="2:15" ht="13.5" thickBot="1" x14ac:dyDescent="0.25">
      <c r="B56" s="2283"/>
      <c r="C56" s="2291"/>
      <c r="D56" s="2276"/>
      <c r="E56" s="2276"/>
      <c r="F56" s="2304">
        <f t="shared" si="0"/>
        <v>0</v>
      </c>
      <c r="K56"/>
      <c r="L56"/>
      <c r="M56"/>
      <c r="N56"/>
      <c r="O56"/>
    </row>
    <row r="57" spans="2:15" ht="13.5" thickBot="1" x14ac:dyDescent="0.25">
      <c r="B57" s="169"/>
      <c r="C57" s="2264" t="s">
        <v>1471</v>
      </c>
      <c r="D57" s="185">
        <f>SUM(D19+D50+D53+D54)</f>
        <v>19762697</v>
      </c>
      <c r="E57" s="185">
        <f>SUM(E19+E50+E53+E54)</f>
        <v>18907750</v>
      </c>
      <c r="F57" s="2290">
        <f t="shared" si="0"/>
        <v>854947</v>
      </c>
      <c r="K57"/>
      <c r="L57"/>
      <c r="M57"/>
      <c r="N57"/>
      <c r="O57"/>
    </row>
    <row r="58" spans="2:15" ht="12.75" x14ac:dyDescent="0.2">
      <c r="K58"/>
      <c r="L58"/>
      <c r="M58"/>
      <c r="N58"/>
      <c r="O58"/>
    </row>
    <row r="59" spans="2:15" ht="12.75" x14ac:dyDescent="0.2">
      <c r="K59"/>
      <c r="L59"/>
      <c r="M59"/>
      <c r="N59"/>
      <c r="O59"/>
    </row>
    <row r="60" spans="2:15" ht="12.75" x14ac:dyDescent="0.2">
      <c r="K60"/>
      <c r="L60"/>
      <c r="M60"/>
      <c r="N60"/>
      <c r="O60"/>
    </row>
    <row r="61" spans="2:15" ht="12.75" x14ac:dyDescent="0.2">
      <c r="K61"/>
      <c r="L61"/>
      <c r="M61"/>
      <c r="N61"/>
      <c r="O61"/>
    </row>
    <row r="62" spans="2:15" ht="12.75" x14ac:dyDescent="0.2">
      <c r="K62"/>
      <c r="L62"/>
      <c r="M62"/>
      <c r="N62"/>
      <c r="O62"/>
    </row>
    <row r="63" spans="2:15" ht="12.75" x14ac:dyDescent="0.2">
      <c r="K63"/>
      <c r="L63"/>
      <c r="M63"/>
      <c r="N63"/>
      <c r="O63"/>
    </row>
    <row r="64" spans="2:15" ht="12.75" x14ac:dyDescent="0.2">
      <c r="K64"/>
      <c r="L64"/>
      <c r="M64"/>
      <c r="N64"/>
      <c r="O64"/>
    </row>
    <row r="65" spans="11:15" ht="12.75" x14ac:dyDescent="0.2">
      <c r="K65"/>
      <c r="L65"/>
      <c r="M65"/>
      <c r="N65"/>
      <c r="O65"/>
    </row>
    <row r="66" spans="11:15" ht="12.75" x14ac:dyDescent="0.2">
      <c r="K66"/>
      <c r="L66"/>
      <c r="M66"/>
      <c r="N66"/>
      <c r="O66"/>
    </row>
  </sheetData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F7CD0-47C8-4FE9-94F9-F23C64594E63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380"/>
  <sheetViews>
    <sheetView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2.7109375" style="168" bestFit="1" customWidth="1"/>
    <col min="2" max="2" width="36.28515625" style="162" customWidth="1"/>
    <col min="3" max="4" width="10.7109375" style="162" bestFit="1" customWidth="1"/>
    <col min="5" max="5" width="8.7109375" style="162" bestFit="1" customWidth="1"/>
    <col min="6" max="6" width="5.5703125" style="162" bestFit="1" customWidth="1"/>
    <col min="7" max="8" width="10.7109375" style="162" bestFit="1" customWidth="1"/>
    <col min="9" max="9" width="8.7109375" style="162" bestFit="1" customWidth="1"/>
    <col min="10" max="10" width="5.5703125" style="162" bestFit="1" customWidth="1"/>
    <col min="11" max="12" width="10.7109375" style="162" bestFit="1" customWidth="1"/>
    <col min="13" max="13" width="8.7109375" style="162" bestFit="1" customWidth="1"/>
    <col min="14" max="14" width="5.5703125" style="162" bestFit="1" customWidth="1"/>
    <col min="15" max="15" width="10.7109375" style="162" bestFit="1" customWidth="1"/>
    <col min="16" max="16" width="10.85546875" style="162" bestFit="1" customWidth="1"/>
    <col min="17" max="17" width="8.7109375" style="162" bestFit="1" customWidth="1"/>
    <col min="18" max="18" width="5.5703125" style="162" customWidth="1"/>
    <col min="19" max="20" width="10.7109375" style="162" bestFit="1" customWidth="1"/>
    <col min="21" max="21" width="8.7109375" style="162" bestFit="1" customWidth="1"/>
    <col min="22" max="22" width="5.5703125" style="162" bestFit="1" customWidth="1"/>
    <col min="23" max="23" width="10.5703125" style="162" bestFit="1" customWidth="1"/>
    <col min="24" max="24" width="10.85546875" style="162" bestFit="1" customWidth="1"/>
    <col min="25" max="25" width="7.85546875" style="162" bestFit="1" customWidth="1"/>
    <col min="26" max="26" width="5" style="162" bestFit="1" customWidth="1"/>
    <col min="27" max="27" width="10.7109375" style="162" bestFit="1" customWidth="1"/>
    <col min="28" max="28" width="10.85546875" style="162" bestFit="1" customWidth="1"/>
    <col min="29" max="29" width="7.85546875" style="162" bestFit="1" customWidth="1"/>
    <col min="30" max="30" width="5.7109375" style="162" customWidth="1"/>
    <col min="31" max="31" width="8.28515625" style="3282" bestFit="1" customWidth="1"/>
    <col min="32" max="32" width="6.140625" style="3282" bestFit="1" customWidth="1"/>
    <col min="33" max="33" width="6" style="3282" bestFit="1" customWidth="1"/>
    <col min="34" max="34" width="5.28515625" style="3282" customWidth="1"/>
    <col min="35" max="35" width="3.28515625" style="162" customWidth="1"/>
    <col min="36" max="36" width="27.85546875" style="162" customWidth="1"/>
    <col min="37" max="37" width="10.7109375" style="158" bestFit="1" customWidth="1"/>
    <col min="38" max="38" width="10.7109375" style="162" bestFit="1" customWidth="1"/>
    <col min="39" max="39" width="8.7109375" style="162" bestFit="1" customWidth="1"/>
    <col min="40" max="40" width="5.5703125" style="162" bestFit="1" customWidth="1"/>
    <col min="41" max="41" width="10.7109375" style="158" bestFit="1" customWidth="1"/>
    <col min="42" max="42" width="10.7109375" style="162" bestFit="1" customWidth="1"/>
    <col min="43" max="43" width="8.7109375" style="162" bestFit="1" customWidth="1"/>
    <col min="44" max="44" width="5.5703125" style="162" bestFit="1" customWidth="1"/>
    <col min="45" max="45" width="10.7109375" style="158" bestFit="1" customWidth="1"/>
    <col min="46" max="46" width="10.7109375" style="162" bestFit="1" customWidth="1"/>
    <col min="47" max="47" width="8.7109375" style="162" bestFit="1" customWidth="1"/>
    <col min="48" max="48" width="5.5703125" style="162" bestFit="1" customWidth="1"/>
    <col min="49" max="49" width="10.7109375" style="158" bestFit="1" customWidth="1"/>
    <col min="50" max="50" width="10.7109375" style="162" bestFit="1" customWidth="1"/>
    <col min="51" max="51" width="8.7109375" style="162" bestFit="1" customWidth="1"/>
    <col min="52" max="52" width="5.5703125" style="162" bestFit="1" customWidth="1"/>
    <col min="53" max="53" width="10.7109375" style="158" bestFit="1" customWidth="1"/>
    <col min="54" max="54" width="10.7109375" style="162" bestFit="1" customWidth="1"/>
    <col min="55" max="55" width="8.7109375" style="162" bestFit="1" customWidth="1"/>
    <col min="56" max="56" width="5.5703125" style="162" bestFit="1" customWidth="1"/>
    <col min="57" max="57" width="10.5703125" style="949" bestFit="1" customWidth="1"/>
    <col min="58" max="58" width="10.7109375" style="162" bestFit="1" customWidth="1"/>
    <col min="59" max="59" width="8.7109375" style="162" bestFit="1" customWidth="1"/>
    <col min="60" max="60" width="6.140625" style="162" bestFit="1" customWidth="1"/>
    <col min="61" max="61" width="10.5703125" style="2331" bestFit="1" customWidth="1"/>
    <col min="62" max="62" width="10.7109375" style="816" bestFit="1" customWidth="1"/>
    <col min="63" max="63" width="8.7109375" style="816" bestFit="1" customWidth="1"/>
    <col min="64" max="64" width="6" style="816" customWidth="1"/>
    <col min="65" max="65" width="9.5703125" style="3260" customWidth="1"/>
    <col min="66" max="66" width="7.5703125" style="3268" customWidth="1"/>
    <col min="67" max="67" width="7.7109375" style="3268" customWidth="1"/>
    <col min="68" max="68" width="6.28515625" style="3268" customWidth="1"/>
  </cols>
  <sheetData>
    <row r="1" spans="1:68" s="22" customFormat="1" ht="12.75" customHeight="1" x14ac:dyDescent="0.2">
      <c r="A1" s="957"/>
      <c r="B1" s="948" t="s">
        <v>1941</v>
      </c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948"/>
      <c r="AB1" s="948"/>
      <c r="AC1" s="948"/>
      <c r="AD1" s="948"/>
      <c r="AE1" s="2348"/>
      <c r="AF1" s="2348"/>
      <c r="AG1" s="2348"/>
      <c r="AH1" s="2348"/>
      <c r="AI1" s="948"/>
      <c r="AJ1" s="948"/>
      <c r="AK1" s="948"/>
      <c r="AL1" s="951"/>
      <c r="AM1" s="951"/>
      <c r="AN1" s="951"/>
      <c r="AO1" s="948"/>
      <c r="AP1" s="951"/>
      <c r="AQ1" s="951"/>
      <c r="AR1" s="951"/>
      <c r="AS1" s="948"/>
      <c r="AT1" s="951"/>
      <c r="AU1" s="951"/>
      <c r="AV1" s="951"/>
      <c r="AW1" s="948"/>
      <c r="AX1" s="951"/>
      <c r="AY1" s="951"/>
      <c r="AZ1" s="951"/>
      <c r="BA1" s="948"/>
      <c r="BB1" s="951"/>
      <c r="BC1" s="951"/>
      <c r="BD1" s="951"/>
      <c r="BE1" s="948"/>
      <c r="BF1" s="951"/>
      <c r="BG1" s="951"/>
      <c r="BH1" s="951"/>
      <c r="BI1" s="948"/>
      <c r="BJ1" s="2310"/>
      <c r="BK1" s="2310"/>
      <c r="BL1" s="2310"/>
      <c r="BM1" s="2348"/>
      <c r="BN1" s="3247"/>
      <c r="BO1" s="3247"/>
      <c r="BP1" s="3247"/>
    </row>
    <row r="2" spans="1:68" x14ac:dyDescent="0.2">
      <c r="A2" s="946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3269"/>
      <c r="AF2" s="3269"/>
      <c r="AG2" s="3269"/>
      <c r="AH2" s="3269"/>
      <c r="AI2" s="950"/>
      <c r="AJ2" s="950"/>
      <c r="AK2" s="952"/>
      <c r="AL2" s="950"/>
      <c r="AM2" s="950"/>
      <c r="AN2" s="950"/>
      <c r="AO2" s="952"/>
      <c r="AP2" s="950"/>
      <c r="AQ2" s="950"/>
      <c r="AR2" s="950"/>
      <c r="AS2" s="952"/>
      <c r="AT2" s="950"/>
      <c r="AU2" s="950"/>
      <c r="AV2" s="950"/>
      <c r="AW2" s="952"/>
      <c r="AX2" s="950"/>
      <c r="AY2" s="950"/>
      <c r="AZ2" s="950"/>
      <c r="BA2" s="952"/>
      <c r="BB2" s="950"/>
      <c r="BC2" s="950"/>
      <c r="BD2" s="950"/>
      <c r="BE2" s="952"/>
      <c r="BF2" s="950"/>
      <c r="BG2" s="950"/>
      <c r="BH2" s="950"/>
      <c r="BI2" s="2311"/>
      <c r="BJ2" s="2312"/>
      <c r="BK2" s="2312"/>
      <c r="BL2" s="2312"/>
      <c r="BM2" s="3248"/>
      <c r="BN2" s="3249"/>
      <c r="BO2" s="3249"/>
      <c r="BP2" s="3249"/>
    </row>
    <row r="3" spans="1:68" s="27" customFormat="1" ht="12" x14ac:dyDescent="0.2">
      <c r="A3" s="959"/>
      <c r="B3" s="960" t="s">
        <v>597</v>
      </c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3270"/>
      <c r="AF3" s="3270"/>
      <c r="AG3" s="3270"/>
      <c r="AH3" s="3270"/>
      <c r="AI3" s="960"/>
      <c r="AJ3" s="960" t="s">
        <v>597</v>
      </c>
      <c r="AK3" s="960"/>
      <c r="AL3" s="960"/>
      <c r="AM3" s="960"/>
      <c r="AN3" s="960"/>
      <c r="AO3" s="960"/>
      <c r="AP3" s="960"/>
      <c r="AQ3" s="960"/>
      <c r="AR3" s="960"/>
      <c r="AS3" s="960"/>
      <c r="AT3" s="960"/>
      <c r="AU3" s="960"/>
      <c r="AV3" s="960"/>
      <c r="AW3" s="960"/>
      <c r="AX3" s="960"/>
      <c r="AY3" s="960"/>
      <c r="AZ3" s="960"/>
      <c r="BA3" s="960"/>
      <c r="BB3" s="960"/>
      <c r="BC3" s="960"/>
      <c r="BD3" s="960"/>
      <c r="BE3" s="960"/>
      <c r="BF3" s="960"/>
      <c r="BG3" s="960"/>
      <c r="BH3" s="960"/>
      <c r="BI3" s="2313"/>
      <c r="BJ3" s="2313"/>
      <c r="BK3" s="2313"/>
      <c r="BL3" s="2313"/>
      <c r="BM3" s="3250"/>
      <c r="BN3" s="3250"/>
      <c r="BO3" s="3250"/>
      <c r="BP3" s="3250"/>
    </row>
    <row r="4" spans="1:68" s="27" customFormat="1" ht="12" x14ac:dyDescent="0.2">
      <c r="A4" s="959"/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3271"/>
      <c r="AF4" s="3271"/>
      <c r="AG4" s="3271"/>
      <c r="AH4" s="3271"/>
      <c r="AI4" s="953"/>
      <c r="AJ4" s="953"/>
      <c r="AK4" s="953"/>
      <c r="AL4" s="953"/>
      <c r="AM4" s="953"/>
      <c r="AN4" s="953"/>
      <c r="AO4" s="953"/>
      <c r="AP4" s="953"/>
      <c r="AQ4" s="953"/>
      <c r="AR4" s="953"/>
      <c r="AS4" s="953"/>
      <c r="AT4" s="953"/>
      <c r="AU4" s="953"/>
      <c r="AV4" s="953"/>
      <c r="AW4" s="953"/>
      <c r="AX4" s="953"/>
      <c r="AY4" s="953"/>
      <c r="AZ4" s="953"/>
      <c r="BA4" s="953"/>
      <c r="BB4" s="953"/>
      <c r="BC4" s="953"/>
      <c r="BD4" s="953"/>
      <c r="BE4" s="953"/>
      <c r="BF4" s="953"/>
      <c r="BG4" s="953"/>
      <c r="BH4" s="953"/>
      <c r="BI4" s="2314"/>
      <c r="BJ4" s="2314"/>
      <c r="BK4" s="2314"/>
      <c r="BL4" s="2314"/>
      <c r="BM4" s="3251"/>
      <c r="BN4" s="3251"/>
      <c r="BO4" s="3251"/>
      <c r="BP4" s="3251"/>
    </row>
    <row r="5" spans="1:68" ht="13.5" thickBot="1" x14ac:dyDescent="0.25">
      <c r="A5" s="946"/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5"/>
      <c r="S5" s="954"/>
      <c r="T5" s="954"/>
      <c r="U5" s="954"/>
      <c r="V5" s="955"/>
      <c r="W5" s="954"/>
      <c r="X5" s="954"/>
      <c r="Y5" s="954"/>
      <c r="Z5" s="955"/>
      <c r="AA5" s="954"/>
      <c r="AB5" s="954"/>
      <c r="AC5" s="954"/>
      <c r="AD5" s="944" t="s">
        <v>269</v>
      </c>
      <c r="AE5" s="3272"/>
      <c r="AF5" s="3272"/>
      <c r="AG5" s="3272"/>
      <c r="AH5" s="3314" t="s">
        <v>1786</v>
      </c>
      <c r="AI5" s="953"/>
      <c r="AJ5" s="954"/>
      <c r="AK5" s="954"/>
      <c r="AL5" s="954"/>
      <c r="AM5" s="954"/>
      <c r="AN5" s="955"/>
      <c r="AO5" s="954"/>
      <c r="AP5" s="954"/>
      <c r="AQ5" s="954"/>
      <c r="AR5" s="955"/>
      <c r="AS5" s="954"/>
      <c r="AT5" s="954"/>
      <c r="AU5" s="954"/>
      <c r="AV5" s="955"/>
      <c r="AW5" s="954"/>
      <c r="AX5" s="954"/>
      <c r="AY5" s="954"/>
      <c r="AZ5" s="955"/>
      <c r="BA5" s="954"/>
      <c r="BB5" s="954"/>
      <c r="BC5" s="954"/>
      <c r="BD5" s="944"/>
      <c r="BE5" s="954"/>
      <c r="BF5" s="954"/>
      <c r="BG5" s="3773"/>
      <c r="BH5" s="3773"/>
      <c r="BI5" s="2315"/>
      <c r="BJ5" s="2315"/>
      <c r="BK5" s="3787" t="s">
        <v>269</v>
      </c>
      <c r="BL5" s="3787"/>
      <c r="BM5" s="3252"/>
      <c r="BN5" s="3252"/>
      <c r="BO5" s="3786" t="s">
        <v>1786</v>
      </c>
      <c r="BP5" s="3786"/>
    </row>
    <row r="6" spans="1:68" s="1" customFormat="1" ht="13.5" customHeight="1" thickBot="1" x14ac:dyDescent="0.25">
      <c r="A6" s="3774" t="s">
        <v>602</v>
      </c>
      <c r="B6" s="963" t="s">
        <v>243</v>
      </c>
      <c r="C6" s="3770" t="s">
        <v>267</v>
      </c>
      <c r="D6" s="3771"/>
      <c r="E6" s="3771"/>
      <c r="F6" s="3772"/>
      <c r="G6" s="3770" t="s">
        <v>851</v>
      </c>
      <c r="H6" s="3771"/>
      <c r="I6" s="3771"/>
      <c r="J6" s="3772"/>
      <c r="K6" s="3770" t="s">
        <v>852</v>
      </c>
      <c r="L6" s="3771"/>
      <c r="M6" s="3771"/>
      <c r="N6" s="3772"/>
      <c r="O6" s="3770" t="s">
        <v>853</v>
      </c>
      <c r="P6" s="3771"/>
      <c r="Q6" s="3771"/>
      <c r="R6" s="3772"/>
      <c r="S6" s="3770" t="s">
        <v>854</v>
      </c>
      <c r="T6" s="3771"/>
      <c r="U6" s="3771"/>
      <c r="V6" s="3772"/>
      <c r="W6" s="3770" t="s">
        <v>1931</v>
      </c>
      <c r="X6" s="3771"/>
      <c r="Y6" s="3771"/>
      <c r="Z6" s="3772"/>
      <c r="AA6" s="3770" t="s">
        <v>1785</v>
      </c>
      <c r="AB6" s="3771"/>
      <c r="AC6" s="3771"/>
      <c r="AD6" s="3771"/>
      <c r="AE6" s="3771"/>
      <c r="AF6" s="3771"/>
      <c r="AG6" s="3771"/>
      <c r="AH6" s="3772"/>
      <c r="AI6" s="964"/>
      <c r="AJ6" s="3775" t="s">
        <v>94</v>
      </c>
      <c r="AK6" s="3770" t="s">
        <v>267</v>
      </c>
      <c r="AL6" s="3771"/>
      <c r="AM6" s="3771"/>
      <c r="AN6" s="3772"/>
      <c r="AO6" s="3770" t="s">
        <v>851</v>
      </c>
      <c r="AP6" s="3771"/>
      <c r="AQ6" s="3771"/>
      <c r="AR6" s="3772"/>
      <c r="AS6" s="3770" t="s">
        <v>852</v>
      </c>
      <c r="AT6" s="3771"/>
      <c r="AU6" s="3771"/>
      <c r="AV6" s="3772"/>
      <c r="AW6" s="3770" t="s">
        <v>853</v>
      </c>
      <c r="AX6" s="3771"/>
      <c r="AY6" s="3771"/>
      <c r="AZ6" s="3772"/>
      <c r="BA6" s="3770" t="s">
        <v>854</v>
      </c>
      <c r="BB6" s="3771"/>
      <c r="BC6" s="3771"/>
      <c r="BD6" s="3772"/>
      <c r="BE6" s="3770" t="s">
        <v>1931</v>
      </c>
      <c r="BF6" s="3771"/>
      <c r="BG6" s="3771"/>
      <c r="BH6" s="3772"/>
      <c r="BI6" s="3783" t="s">
        <v>1785</v>
      </c>
      <c r="BJ6" s="3784"/>
      <c r="BK6" s="3784"/>
      <c r="BL6" s="3784"/>
      <c r="BM6" s="3784"/>
      <c r="BN6" s="3784"/>
      <c r="BO6" s="3784"/>
      <c r="BP6" s="3785"/>
    </row>
    <row r="7" spans="1:68" s="1" customFormat="1" ht="13.5" thickBot="1" x14ac:dyDescent="0.25">
      <c r="A7" s="3774"/>
      <c r="B7" s="1041"/>
      <c r="C7" s="3767">
        <v>44197</v>
      </c>
      <c r="D7" s="3771"/>
      <c r="E7" s="3771"/>
      <c r="F7" s="3772"/>
      <c r="G7" s="3767">
        <v>44377</v>
      </c>
      <c r="H7" s="3771"/>
      <c r="I7" s="3771"/>
      <c r="J7" s="3772"/>
      <c r="K7" s="3767">
        <v>44469</v>
      </c>
      <c r="L7" s="3771"/>
      <c r="M7" s="3771"/>
      <c r="N7" s="3772"/>
      <c r="O7" s="3767">
        <v>44530</v>
      </c>
      <c r="P7" s="3771"/>
      <c r="Q7" s="3771"/>
      <c r="R7" s="3772"/>
      <c r="S7" s="3767">
        <v>44561</v>
      </c>
      <c r="T7" s="3771"/>
      <c r="U7" s="3771"/>
      <c r="V7" s="3772"/>
      <c r="W7" s="3767">
        <v>44561</v>
      </c>
      <c r="X7" s="3768"/>
      <c r="Y7" s="3768"/>
      <c r="Z7" s="3769"/>
      <c r="AA7" s="3767">
        <v>44561</v>
      </c>
      <c r="AB7" s="3768"/>
      <c r="AC7" s="3768"/>
      <c r="AD7" s="3768"/>
      <c r="AE7" s="3768"/>
      <c r="AF7" s="3768"/>
      <c r="AG7" s="3768"/>
      <c r="AH7" s="3769"/>
      <c r="AI7" s="1042"/>
      <c r="AJ7" s="3776"/>
      <c r="AK7" s="3767">
        <v>44197</v>
      </c>
      <c r="AL7" s="3771"/>
      <c r="AM7" s="3771"/>
      <c r="AN7" s="3772"/>
      <c r="AO7" s="3767">
        <v>44377</v>
      </c>
      <c r="AP7" s="3771"/>
      <c r="AQ7" s="3771"/>
      <c r="AR7" s="3772"/>
      <c r="AS7" s="3767">
        <v>44469</v>
      </c>
      <c r="AT7" s="3771"/>
      <c r="AU7" s="3771"/>
      <c r="AV7" s="3772"/>
      <c r="AW7" s="3767">
        <v>44530</v>
      </c>
      <c r="AX7" s="3771"/>
      <c r="AY7" s="3771"/>
      <c r="AZ7" s="3772"/>
      <c r="BA7" s="3767">
        <v>44561</v>
      </c>
      <c r="BB7" s="3771"/>
      <c r="BC7" s="3771"/>
      <c r="BD7" s="3772"/>
      <c r="BE7" s="3767">
        <v>44561</v>
      </c>
      <c r="BF7" s="3771"/>
      <c r="BG7" s="3771"/>
      <c r="BH7" s="3772"/>
      <c r="BI7" s="3780">
        <v>44561</v>
      </c>
      <c r="BJ7" s="3781"/>
      <c r="BK7" s="3781"/>
      <c r="BL7" s="3781"/>
      <c r="BM7" s="3781"/>
      <c r="BN7" s="3781"/>
      <c r="BO7" s="3781"/>
      <c r="BP7" s="3782"/>
    </row>
    <row r="8" spans="1:68" s="213" customFormat="1" ht="39" customHeight="1" thickBot="1" x14ac:dyDescent="0.25">
      <c r="A8" s="3774"/>
      <c r="B8" s="2188" t="s">
        <v>244</v>
      </c>
      <c r="C8" s="1568" t="s">
        <v>245</v>
      </c>
      <c r="D8" s="1569" t="s">
        <v>246</v>
      </c>
      <c r="E8" s="1570" t="s">
        <v>946</v>
      </c>
      <c r="F8" s="1571" t="s">
        <v>1930</v>
      </c>
      <c r="G8" s="1568" t="s">
        <v>245</v>
      </c>
      <c r="H8" s="1569" t="s">
        <v>246</v>
      </c>
      <c r="I8" s="1570" t="s">
        <v>946</v>
      </c>
      <c r="J8" s="1571" t="s">
        <v>1930</v>
      </c>
      <c r="K8" s="1568" t="s">
        <v>245</v>
      </c>
      <c r="L8" s="1569" t="s">
        <v>246</v>
      </c>
      <c r="M8" s="1570" t="s">
        <v>946</v>
      </c>
      <c r="N8" s="1571" t="s">
        <v>1930</v>
      </c>
      <c r="O8" s="1568" t="s">
        <v>245</v>
      </c>
      <c r="P8" s="1569" t="s">
        <v>246</v>
      </c>
      <c r="Q8" s="1570" t="s">
        <v>946</v>
      </c>
      <c r="R8" s="1571" t="s">
        <v>1930</v>
      </c>
      <c r="S8" s="1568" t="s">
        <v>245</v>
      </c>
      <c r="T8" s="1569" t="s">
        <v>246</v>
      </c>
      <c r="U8" s="1570" t="s">
        <v>946</v>
      </c>
      <c r="V8" s="1571" t="s">
        <v>1930</v>
      </c>
      <c r="W8" s="1568" t="s">
        <v>245</v>
      </c>
      <c r="X8" s="1569" t="s">
        <v>246</v>
      </c>
      <c r="Y8" s="1570" t="s">
        <v>946</v>
      </c>
      <c r="Z8" s="1571" t="s">
        <v>1930</v>
      </c>
      <c r="AA8" s="1568" t="s">
        <v>245</v>
      </c>
      <c r="AB8" s="1569" t="s">
        <v>246</v>
      </c>
      <c r="AC8" s="1570" t="s">
        <v>946</v>
      </c>
      <c r="AD8" s="1571" t="s">
        <v>1930</v>
      </c>
      <c r="AE8" s="3290" t="s">
        <v>245</v>
      </c>
      <c r="AF8" s="3275" t="s">
        <v>246</v>
      </c>
      <c r="AG8" s="3275" t="s">
        <v>946</v>
      </c>
      <c r="AH8" s="3310" t="s">
        <v>1930</v>
      </c>
      <c r="AI8" s="1572"/>
      <c r="AJ8" s="2188" t="s">
        <v>244</v>
      </c>
      <c r="AK8" s="1568" t="s">
        <v>245</v>
      </c>
      <c r="AL8" s="1569" t="s">
        <v>246</v>
      </c>
      <c r="AM8" s="1570" t="s">
        <v>946</v>
      </c>
      <c r="AN8" s="1573" t="s">
        <v>1930</v>
      </c>
      <c r="AO8" s="1568" t="s">
        <v>245</v>
      </c>
      <c r="AP8" s="1569" t="s">
        <v>246</v>
      </c>
      <c r="AQ8" s="1570" t="s">
        <v>946</v>
      </c>
      <c r="AR8" s="1573" t="s">
        <v>1930</v>
      </c>
      <c r="AS8" s="1568" t="s">
        <v>245</v>
      </c>
      <c r="AT8" s="1569" t="s">
        <v>246</v>
      </c>
      <c r="AU8" s="1570" t="s">
        <v>946</v>
      </c>
      <c r="AV8" s="1573" t="s">
        <v>1930</v>
      </c>
      <c r="AW8" s="1568" t="s">
        <v>245</v>
      </c>
      <c r="AX8" s="1569" t="s">
        <v>246</v>
      </c>
      <c r="AY8" s="1570" t="s">
        <v>946</v>
      </c>
      <c r="AZ8" s="1573" t="s">
        <v>1930</v>
      </c>
      <c r="BA8" s="1568" t="s">
        <v>245</v>
      </c>
      <c r="BB8" s="1569" t="s">
        <v>246</v>
      </c>
      <c r="BC8" s="1570" t="s">
        <v>946</v>
      </c>
      <c r="BD8" s="1573" t="s">
        <v>1930</v>
      </c>
      <c r="BE8" s="1568" t="s">
        <v>245</v>
      </c>
      <c r="BF8" s="1569" t="s">
        <v>246</v>
      </c>
      <c r="BG8" s="1570" t="s">
        <v>946</v>
      </c>
      <c r="BH8" s="1573" t="s">
        <v>1930</v>
      </c>
      <c r="BI8" s="2316" t="s">
        <v>245</v>
      </c>
      <c r="BJ8" s="2317" t="s">
        <v>246</v>
      </c>
      <c r="BK8" s="2318" t="s">
        <v>946</v>
      </c>
      <c r="BL8" s="2319" t="s">
        <v>1930</v>
      </c>
      <c r="BM8" s="3253" t="s">
        <v>245</v>
      </c>
      <c r="BN8" s="3254" t="s">
        <v>246</v>
      </c>
      <c r="BO8" s="3255" t="s">
        <v>946</v>
      </c>
      <c r="BP8" s="3345" t="s">
        <v>1930</v>
      </c>
    </row>
    <row r="9" spans="1:68" ht="13.5" thickBot="1" x14ac:dyDescent="0.25">
      <c r="A9" s="962"/>
      <c r="B9" s="965" t="s">
        <v>122</v>
      </c>
      <c r="C9" s="966">
        <v>501952879</v>
      </c>
      <c r="D9" s="993">
        <v>487242350</v>
      </c>
      <c r="E9" s="967">
        <v>14710529</v>
      </c>
      <c r="F9" s="993">
        <v>0</v>
      </c>
      <c r="G9" s="966">
        <v>568260744</v>
      </c>
      <c r="H9" s="993">
        <v>553550215</v>
      </c>
      <c r="I9" s="967">
        <v>14710529</v>
      </c>
      <c r="J9" s="993">
        <v>0</v>
      </c>
      <c r="K9" s="966">
        <v>650611525</v>
      </c>
      <c r="L9" s="993">
        <v>634717394</v>
      </c>
      <c r="M9" s="967">
        <v>15894131</v>
      </c>
      <c r="N9" s="993">
        <v>0</v>
      </c>
      <c r="O9" s="966">
        <v>711360115</v>
      </c>
      <c r="P9" s="993">
        <v>695465984</v>
      </c>
      <c r="Q9" s="967">
        <v>15894131</v>
      </c>
      <c r="R9" s="993">
        <v>0</v>
      </c>
      <c r="S9" s="966">
        <v>713346340</v>
      </c>
      <c r="T9" s="993">
        <v>697452209</v>
      </c>
      <c r="U9" s="967">
        <v>15894131</v>
      </c>
      <c r="V9" s="993">
        <v>0</v>
      </c>
      <c r="W9" s="1575">
        <f>SUM(W10:W13)</f>
        <v>671878739</v>
      </c>
      <c r="X9" s="1576">
        <f>SUM(X10:X13)</f>
        <v>670173303</v>
      </c>
      <c r="Y9" s="1577">
        <f>SUM(Y10:Y13)</f>
        <v>1705436</v>
      </c>
      <c r="Z9" s="1619">
        <v>0</v>
      </c>
      <c r="AA9" s="1575">
        <f>SUM(AA10:AA13)</f>
        <v>672578739</v>
      </c>
      <c r="AB9" s="1576">
        <f>SUM(AB10:AB13)</f>
        <v>670873303</v>
      </c>
      <c r="AC9" s="1577">
        <f>SUM(AC10:AC13)</f>
        <v>1705436</v>
      </c>
      <c r="AD9" s="1619">
        <v>0</v>
      </c>
      <c r="AE9" s="3279">
        <f>SUM(AA9/W9)*100</f>
        <v>100.10418546671708</v>
      </c>
      <c r="AF9" s="3694">
        <f t="shared" ref="AF9:AF13" si="0">SUM(AB9/X9)*100</f>
        <v>100.10445059462478</v>
      </c>
      <c r="AG9" s="3694">
        <f t="shared" ref="AG9" si="1">SUM(AC9/Y9)*100</f>
        <v>100</v>
      </c>
      <c r="AH9" s="3693">
        <v>0</v>
      </c>
      <c r="AI9" s="966"/>
      <c r="AJ9" s="1024" t="s">
        <v>195</v>
      </c>
      <c r="AK9" s="1025">
        <v>439463701</v>
      </c>
      <c r="AL9" s="1029">
        <v>425687934</v>
      </c>
      <c r="AM9" s="1026">
        <v>13775767</v>
      </c>
      <c r="AN9" s="1033">
        <v>0</v>
      </c>
      <c r="AO9" s="1025">
        <v>439463701</v>
      </c>
      <c r="AP9" s="1029">
        <v>425687934</v>
      </c>
      <c r="AQ9" s="1026">
        <v>13775767</v>
      </c>
      <c r="AR9" s="1033">
        <v>0</v>
      </c>
      <c r="AS9" s="1025">
        <v>448907459</v>
      </c>
      <c r="AT9" s="1029">
        <v>435131692</v>
      </c>
      <c r="AU9" s="1026">
        <v>13775767</v>
      </c>
      <c r="AV9" s="1033">
        <v>0</v>
      </c>
      <c r="AW9" s="1025">
        <v>457805138</v>
      </c>
      <c r="AX9" s="1029">
        <v>444029371</v>
      </c>
      <c r="AY9" s="1026">
        <v>13775767</v>
      </c>
      <c r="AZ9" s="1033">
        <v>0</v>
      </c>
      <c r="BA9" s="1025">
        <v>463523260</v>
      </c>
      <c r="BB9" s="1029">
        <v>449747493</v>
      </c>
      <c r="BC9" s="1026">
        <v>13775767</v>
      </c>
      <c r="BD9" s="1033">
        <v>0</v>
      </c>
      <c r="BE9" s="1680">
        <f t="shared" ref="BE9:BE14" si="2">SUM(BF9:BH9)</f>
        <v>445210558</v>
      </c>
      <c r="BF9" s="1029">
        <v>431434791</v>
      </c>
      <c r="BG9" s="1682">
        <v>13775767</v>
      </c>
      <c r="BH9" s="1033">
        <v>0</v>
      </c>
      <c r="BI9" s="1680">
        <f t="shared" ref="BI9:BI14" si="3">SUM(BJ9:BL9)</f>
        <v>445210558</v>
      </c>
      <c r="BJ9" s="1029">
        <v>431434791</v>
      </c>
      <c r="BK9" s="1682">
        <v>13775767</v>
      </c>
      <c r="BL9" s="3591">
        <v>0</v>
      </c>
      <c r="BM9" s="3357">
        <f>SUM(BI9/BE9)*100</f>
        <v>100</v>
      </c>
      <c r="BN9" s="3576">
        <f>SUM(BJ9/BF9)*100</f>
        <v>100</v>
      </c>
      <c r="BO9" s="3551">
        <f t="shared" ref="BO9:BO11" si="4">SUM(BK9/BG9)*100</f>
        <v>100</v>
      </c>
      <c r="BP9" s="3547"/>
    </row>
    <row r="10" spans="1:68" x14ac:dyDescent="0.2">
      <c r="A10" s="962"/>
      <c r="B10" s="968" t="s">
        <v>29</v>
      </c>
      <c r="C10" s="969">
        <v>382056383</v>
      </c>
      <c r="D10" s="1040">
        <v>382056383</v>
      </c>
      <c r="E10" s="971">
        <v>0</v>
      </c>
      <c r="F10" s="970">
        <v>0</v>
      </c>
      <c r="G10" s="969">
        <v>448364248</v>
      </c>
      <c r="H10" s="1040">
        <v>448364248</v>
      </c>
      <c r="I10" s="971">
        <v>0</v>
      </c>
      <c r="J10" s="970">
        <v>0</v>
      </c>
      <c r="K10" s="969">
        <v>508502780</v>
      </c>
      <c r="L10" s="1040">
        <v>508502780</v>
      </c>
      <c r="M10" s="971">
        <v>0</v>
      </c>
      <c r="N10" s="970">
        <v>0</v>
      </c>
      <c r="O10" s="969">
        <v>562999002</v>
      </c>
      <c r="P10" s="1040">
        <v>562999002</v>
      </c>
      <c r="Q10" s="971">
        <v>0</v>
      </c>
      <c r="R10" s="970">
        <v>0</v>
      </c>
      <c r="S10" s="969">
        <v>564985227</v>
      </c>
      <c r="T10" s="1040">
        <v>564985227</v>
      </c>
      <c r="U10" s="971">
        <v>0</v>
      </c>
      <c r="V10" s="970">
        <v>0</v>
      </c>
      <c r="W10" s="1582">
        <f>SUM(X10:Z10)</f>
        <v>573089848</v>
      </c>
      <c r="X10" s="1040">
        <v>573089848</v>
      </c>
      <c r="Y10" s="1584">
        <v>0</v>
      </c>
      <c r="Z10" s="1583">
        <v>0</v>
      </c>
      <c r="AA10" s="1582">
        <f>SUM(AB10:AD10)</f>
        <v>573089848</v>
      </c>
      <c r="AB10" s="1040">
        <v>573089848</v>
      </c>
      <c r="AC10" s="1584">
        <v>0</v>
      </c>
      <c r="AD10" s="1583">
        <v>0</v>
      </c>
      <c r="AE10" s="3320">
        <f>SUM(AA10/W10)*100</f>
        <v>100</v>
      </c>
      <c r="AF10" s="3326">
        <f t="shared" si="0"/>
        <v>100</v>
      </c>
      <c r="AG10" s="3324"/>
      <c r="AH10" s="3278">
        <v>0</v>
      </c>
      <c r="AI10" s="972"/>
      <c r="AJ10" s="1027" t="s">
        <v>126</v>
      </c>
      <c r="AK10" s="984">
        <v>73754986</v>
      </c>
      <c r="AL10" s="1030">
        <v>71572477</v>
      </c>
      <c r="AM10" s="986">
        <v>2182509</v>
      </c>
      <c r="AN10" s="1034">
        <v>0</v>
      </c>
      <c r="AO10" s="984">
        <v>73754986</v>
      </c>
      <c r="AP10" s="1030">
        <v>71572477</v>
      </c>
      <c r="AQ10" s="986">
        <v>2182509</v>
      </c>
      <c r="AR10" s="1034">
        <v>0</v>
      </c>
      <c r="AS10" s="984">
        <v>74087527</v>
      </c>
      <c r="AT10" s="1030">
        <v>71905018</v>
      </c>
      <c r="AU10" s="986">
        <v>2182509</v>
      </c>
      <c r="AV10" s="1034">
        <v>0</v>
      </c>
      <c r="AW10" s="984">
        <v>75135397</v>
      </c>
      <c r="AX10" s="1030">
        <v>72952888</v>
      </c>
      <c r="AY10" s="986">
        <v>2182509</v>
      </c>
      <c r="AZ10" s="1034">
        <v>0</v>
      </c>
      <c r="BA10" s="984">
        <v>75451647</v>
      </c>
      <c r="BB10" s="1030">
        <v>73269138</v>
      </c>
      <c r="BC10" s="986">
        <v>2182509</v>
      </c>
      <c r="BD10" s="1034">
        <v>0</v>
      </c>
      <c r="BE10" s="1606">
        <f t="shared" si="2"/>
        <v>69452557</v>
      </c>
      <c r="BF10" s="1030">
        <v>67270048</v>
      </c>
      <c r="BG10" s="1609">
        <v>2182509</v>
      </c>
      <c r="BH10" s="1034">
        <v>0</v>
      </c>
      <c r="BI10" s="1606">
        <f t="shared" si="3"/>
        <v>69452557</v>
      </c>
      <c r="BJ10" s="1030">
        <v>67270048</v>
      </c>
      <c r="BK10" s="1609">
        <v>2182509</v>
      </c>
      <c r="BL10" s="3592">
        <v>0</v>
      </c>
      <c r="BM10" s="3341">
        <f t="shared" ref="BM10:BM13" si="5">SUM(BI10/BE10)*100</f>
        <v>100</v>
      </c>
      <c r="BN10" s="3571">
        <f>SUM(BJ10/BF10)*100</f>
        <v>100</v>
      </c>
      <c r="BO10" s="3353">
        <f t="shared" si="4"/>
        <v>100</v>
      </c>
      <c r="BP10" s="3347"/>
    </row>
    <row r="11" spans="1:68" x14ac:dyDescent="0.2">
      <c r="A11" s="962"/>
      <c r="B11" s="973" t="s">
        <v>247</v>
      </c>
      <c r="C11" s="974">
        <v>0</v>
      </c>
      <c r="D11" s="1040">
        <v>0</v>
      </c>
      <c r="E11" s="971">
        <v>0</v>
      </c>
      <c r="F11" s="970">
        <v>0</v>
      </c>
      <c r="G11" s="974">
        <v>0</v>
      </c>
      <c r="H11" s="1040">
        <v>0</v>
      </c>
      <c r="I11" s="971">
        <v>0</v>
      </c>
      <c r="J11" s="970">
        <v>0</v>
      </c>
      <c r="K11" s="974">
        <v>0</v>
      </c>
      <c r="L11" s="1040">
        <v>0</v>
      </c>
      <c r="M11" s="971">
        <v>0</v>
      </c>
      <c r="N11" s="970">
        <v>0</v>
      </c>
      <c r="O11" s="974">
        <v>0</v>
      </c>
      <c r="P11" s="1040">
        <v>0</v>
      </c>
      <c r="Q11" s="971">
        <v>0</v>
      </c>
      <c r="R11" s="970">
        <v>0</v>
      </c>
      <c r="S11" s="974">
        <v>0</v>
      </c>
      <c r="T11" s="1040">
        <v>0</v>
      </c>
      <c r="U11" s="971">
        <v>0</v>
      </c>
      <c r="V11" s="970">
        <v>0</v>
      </c>
      <c r="W11" s="1582">
        <f t="shared" ref="W11:W62" si="6">SUM(X11:Z11)</f>
        <v>0</v>
      </c>
      <c r="X11" s="1040">
        <v>0</v>
      </c>
      <c r="Y11" s="1584">
        <v>0</v>
      </c>
      <c r="Z11" s="1583">
        <v>0</v>
      </c>
      <c r="AA11" s="1582">
        <f t="shared" ref="AA11:AA42" si="7">SUM(AB11:AD11)</f>
        <v>0</v>
      </c>
      <c r="AB11" s="1040">
        <v>0</v>
      </c>
      <c r="AC11" s="1584">
        <v>0</v>
      </c>
      <c r="AD11" s="1583">
        <v>0</v>
      </c>
      <c r="AE11" s="3320"/>
      <c r="AF11" s="3326"/>
      <c r="AG11" s="3325"/>
      <c r="AH11" s="3278"/>
      <c r="AI11" s="972"/>
      <c r="AJ11" s="1035" t="s">
        <v>196</v>
      </c>
      <c r="AK11" s="984">
        <v>288860612</v>
      </c>
      <c r="AL11" s="1030">
        <v>284800612</v>
      </c>
      <c r="AM11" s="986">
        <v>4060000</v>
      </c>
      <c r="AN11" s="1034">
        <v>0</v>
      </c>
      <c r="AO11" s="984">
        <v>307060612</v>
      </c>
      <c r="AP11" s="1030">
        <v>303000612</v>
      </c>
      <c r="AQ11" s="986">
        <v>4060000</v>
      </c>
      <c r="AR11" s="1034">
        <v>0</v>
      </c>
      <c r="AS11" s="984">
        <v>342047870</v>
      </c>
      <c r="AT11" s="1030">
        <v>337987870</v>
      </c>
      <c r="AU11" s="986">
        <v>4060000</v>
      </c>
      <c r="AV11" s="1034">
        <v>0</v>
      </c>
      <c r="AW11" s="984">
        <v>366500238</v>
      </c>
      <c r="AX11" s="1030">
        <v>362440238</v>
      </c>
      <c r="AY11" s="986">
        <v>4060000</v>
      </c>
      <c r="AZ11" s="1034">
        <v>0</v>
      </c>
      <c r="BA11" s="984">
        <v>376861697</v>
      </c>
      <c r="BB11" s="1030">
        <v>372801697</v>
      </c>
      <c r="BC11" s="986">
        <v>4060000</v>
      </c>
      <c r="BD11" s="1034">
        <v>0</v>
      </c>
      <c r="BE11" s="1606">
        <f t="shared" si="2"/>
        <v>326136255</v>
      </c>
      <c r="BF11" s="1030">
        <v>322076255</v>
      </c>
      <c r="BG11" s="1609">
        <v>4060000</v>
      </c>
      <c r="BH11" s="1034">
        <v>0</v>
      </c>
      <c r="BI11" s="1606">
        <f t="shared" si="3"/>
        <v>316768762</v>
      </c>
      <c r="BJ11" s="1030">
        <v>312708762</v>
      </c>
      <c r="BK11" s="1609">
        <v>4060000</v>
      </c>
      <c r="BL11" s="3592">
        <v>0</v>
      </c>
      <c r="BM11" s="3341">
        <f t="shared" si="5"/>
        <v>97.127736381225077</v>
      </c>
      <c r="BN11" s="3571">
        <f>SUM(BJ11/BF11)*100</f>
        <v>97.091529457829793</v>
      </c>
      <c r="BO11" s="3353">
        <f t="shared" si="4"/>
        <v>100</v>
      </c>
      <c r="BP11" s="3347"/>
    </row>
    <row r="12" spans="1:68" ht="24" x14ac:dyDescent="0.2">
      <c r="A12" s="962"/>
      <c r="B12" s="973" t="s">
        <v>125</v>
      </c>
      <c r="C12" s="974">
        <v>0</v>
      </c>
      <c r="D12" s="1040">
        <v>0</v>
      </c>
      <c r="E12" s="971">
        <v>0</v>
      </c>
      <c r="F12" s="970">
        <v>0</v>
      </c>
      <c r="G12" s="974">
        <v>0</v>
      </c>
      <c r="H12" s="1040">
        <v>0</v>
      </c>
      <c r="I12" s="971">
        <v>0</v>
      </c>
      <c r="J12" s="970">
        <v>0</v>
      </c>
      <c r="K12" s="974">
        <v>0</v>
      </c>
      <c r="L12" s="1040">
        <v>0</v>
      </c>
      <c r="M12" s="971">
        <v>0</v>
      </c>
      <c r="N12" s="970">
        <v>0</v>
      </c>
      <c r="O12" s="974">
        <v>0</v>
      </c>
      <c r="P12" s="1040">
        <v>0</v>
      </c>
      <c r="Q12" s="971">
        <v>0</v>
      </c>
      <c r="R12" s="970">
        <v>0</v>
      </c>
      <c r="S12" s="974">
        <v>0</v>
      </c>
      <c r="T12" s="1040">
        <v>0</v>
      </c>
      <c r="U12" s="971">
        <v>0</v>
      </c>
      <c r="V12" s="970">
        <v>0</v>
      </c>
      <c r="W12" s="1582">
        <f t="shared" si="6"/>
        <v>0</v>
      </c>
      <c r="X12" s="1040">
        <v>0</v>
      </c>
      <c r="Y12" s="1584">
        <v>0</v>
      </c>
      <c r="Z12" s="1583">
        <v>0</v>
      </c>
      <c r="AA12" s="1582">
        <f t="shared" si="7"/>
        <v>0</v>
      </c>
      <c r="AB12" s="1040">
        <v>0</v>
      </c>
      <c r="AC12" s="1584">
        <v>0</v>
      </c>
      <c r="AD12" s="1583">
        <v>0</v>
      </c>
      <c r="AE12" s="3320"/>
      <c r="AF12" s="3326"/>
      <c r="AG12" s="3326"/>
      <c r="AH12" s="3278"/>
      <c r="AI12" s="972"/>
      <c r="AJ12" s="1035" t="s">
        <v>197</v>
      </c>
      <c r="AK12" s="984">
        <v>8770000</v>
      </c>
      <c r="AL12" s="1030">
        <v>8770000</v>
      </c>
      <c r="AM12" s="986">
        <v>0</v>
      </c>
      <c r="AN12" s="1034">
        <v>0</v>
      </c>
      <c r="AO12" s="984">
        <v>8770000</v>
      </c>
      <c r="AP12" s="1030">
        <v>8770000</v>
      </c>
      <c r="AQ12" s="986">
        <v>0</v>
      </c>
      <c r="AR12" s="1034">
        <v>0</v>
      </c>
      <c r="AS12" s="984">
        <v>8770000</v>
      </c>
      <c r="AT12" s="1030">
        <v>8770000</v>
      </c>
      <c r="AU12" s="986">
        <v>0</v>
      </c>
      <c r="AV12" s="1034">
        <v>0</v>
      </c>
      <c r="AW12" s="984">
        <v>8770000</v>
      </c>
      <c r="AX12" s="1030">
        <v>8770000</v>
      </c>
      <c r="AY12" s="986">
        <v>0</v>
      </c>
      <c r="AZ12" s="1034">
        <v>0</v>
      </c>
      <c r="BA12" s="984">
        <v>8770000</v>
      </c>
      <c r="BB12" s="1030">
        <v>8770000</v>
      </c>
      <c r="BC12" s="986">
        <v>0</v>
      </c>
      <c r="BD12" s="1034">
        <v>0</v>
      </c>
      <c r="BE12" s="1606">
        <f t="shared" si="2"/>
        <v>4803751</v>
      </c>
      <c r="BF12" s="1030">
        <v>4803751</v>
      </c>
      <c r="BG12" s="1609">
        <v>0</v>
      </c>
      <c r="BH12" s="1034">
        <v>0</v>
      </c>
      <c r="BI12" s="1606">
        <f t="shared" si="3"/>
        <v>4803751</v>
      </c>
      <c r="BJ12" s="1030">
        <v>4803751</v>
      </c>
      <c r="BK12" s="1609">
        <v>0</v>
      </c>
      <c r="BL12" s="3592">
        <v>0</v>
      </c>
      <c r="BM12" s="3341">
        <f t="shared" si="5"/>
        <v>100</v>
      </c>
      <c r="BN12" s="3571">
        <f>SUM(BJ12/BF12)*100</f>
        <v>100</v>
      </c>
      <c r="BO12" s="3353">
        <v>0</v>
      </c>
      <c r="BP12" s="3347"/>
    </row>
    <row r="13" spans="1:68" ht="24.75" thickBot="1" x14ac:dyDescent="0.25">
      <c r="A13" s="962"/>
      <c r="B13" s="976" t="s">
        <v>270</v>
      </c>
      <c r="C13" s="977">
        <v>119896496</v>
      </c>
      <c r="D13" s="1040">
        <v>105185967</v>
      </c>
      <c r="E13" s="971">
        <v>14710529</v>
      </c>
      <c r="F13" s="970">
        <v>0</v>
      </c>
      <c r="G13" s="977">
        <v>119896496</v>
      </c>
      <c r="H13" s="1040">
        <v>105185967</v>
      </c>
      <c r="I13" s="971">
        <v>14710529</v>
      </c>
      <c r="J13" s="970">
        <v>0</v>
      </c>
      <c r="K13" s="977">
        <v>142108745</v>
      </c>
      <c r="L13" s="1040">
        <v>126214614</v>
      </c>
      <c r="M13" s="971">
        <v>15894131</v>
      </c>
      <c r="N13" s="970">
        <v>0</v>
      </c>
      <c r="O13" s="977">
        <v>148361113</v>
      </c>
      <c r="P13" s="1040">
        <v>132466982</v>
      </c>
      <c r="Q13" s="971">
        <v>15894131</v>
      </c>
      <c r="R13" s="970">
        <v>0</v>
      </c>
      <c r="S13" s="977">
        <v>148361113</v>
      </c>
      <c r="T13" s="1040">
        <v>132466982</v>
      </c>
      <c r="U13" s="971">
        <v>15894131</v>
      </c>
      <c r="V13" s="970">
        <v>0</v>
      </c>
      <c r="W13" s="1586">
        <f t="shared" si="6"/>
        <v>98788891</v>
      </c>
      <c r="X13" s="1040">
        <v>97083455</v>
      </c>
      <c r="Y13" s="1584">
        <v>1705436</v>
      </c>
      <c r="Z13" s="1583">
        <v>0</v>
      </c>
      <c r="AA13" s="1586">
        <f t="shared" si="7"/>
        <v>99488891</v>
      </c>
      <c r="AB13" s="1040">
        <v>97783455</v>
      </c>
      <c r="AC13" s="1584">
        <v>1705436</v>
      </c>
      <c r="AD13" s="1583">
        <v>0</v>
      </c>
      <c r="AE13" s="3320">
        <f>SUM(AA13/W13)*100</f>
        <v>100.70858169670109</v>
      </c>
      <c r="AF13" s="3326">
        <f t="shared" si="0"/>
        <v>100.72102913931111</v>
      </c>
      <c r="AG13" s="3327">
        <f t="shared" ref="AG13" si="8">SUM(Y13/AC13)*100</f>
        <v>100</v>
      </c>
      <c r="AH13" s="3278">
        <v>0</v>
      </c>
      <c r="AI13" s="972"/>
      <c r="AJ13" s="1035" t="s">
        <v>234</v>
      </c>
      <c r="AK13" s="984">
        <v>46276648</v>
      </c>
      <c r="AL13" s="1030">
        <v>46276648</v>
      </c>
      <c r="AM13" s="986">
        <v>0</v>
      </c>
      <c r="AN13" s="1034">
        <v>0</v>
      </c>
      <c r="AO13" s="984">
        <v>104191871</v>
      </c>
      <c r="AP13" s="1030">
        <v>104191871</v>
      </c>
      <c r="AQ13" s="986">
        <v>0</v>
      </c>
      <c r="AR13" s="1034">
        <v>0</v>
      </c>
      <c r="AS13" s="984">
        <v>104191871</v>
      </c>
      <c r="AT13" s="1030">
        <v>104191871</v>
      </c>
      <c r="AU13" s="986">
        <v>0</v>
      </c>
      <c r="AV13" s="1034">
        <v>0</v>
      </c>
      <c r="AW13" s="984">
        <v>104191871</v>
      </c>
      <c r="AX13" s="1030">
        <v>104191871</v>
      </c>
      <c r="AY13" s="986">
        <v>0</v>
      </c>
      <c r="AZ13" s="1034">
        <v>0</v>
      </c>
      <c r="BA13" s="984">
        <v>113309497</v>
      </c>
      <c r="BB13" s="1030">
        <v>113309497</v>
      </c>
      <c r="BC13" s="986">
        <v>0</v>
      </c>
      <c r="BD13" s="1034">
        <v>0</v>
      </c>
      <c r="BE13" s="1606">
        <f t="shared" si="2"/>
        <v>113809695</v>
      </c>
      <c r="BF13" s="1030">
        <v>113809695</v>
      </c>
      <c r="BG13" s="1609">
        <v>0</v>
      </c>
      <c r="BH13" s="1034">
        <v>0</v>
      </c>
      <c r="BI13" s="1606">
        <f t="shared" si="3"/>
        <v>113809695</v>
      </c>
      <c r="BJ13" s="1030">
        <v>113809695</v>
      </c>
      <c r="BK13" s="1609">
        <v>0</v>
      </c>
      <c r="BL13" s="3592">
        <v>0</v>
      </c>
      <c r="BM13" s="3341">
        <f t="shared" si="5"/>
        <v>100</v>
      </c>
      <c r="BN13" s="3571">
        <f>SUM(BJ13/BF13)*100</f>
        <v>100</v>
      </c>
      <c r="BO13" s="3353">
        <v>0</v>
      </c>
      <c r="BP13" s="3347"/>
    </row>
    <row r="14" spans="1:68" ht="13.5" thickBot="1" x14ac:dyDescent="0.25">
      <c r="A14" s="962"/>
      <c r="B14" s="979" t="s">
        <v>248</v>
      </c>
      <c r="C14" s="966">
        <v>236155000</v>
      </c>
      <c r="D14" s="993">
        <v>236155000</v>
      </c>
      <c r="E14" s="967">
        <v>0</v>
      </c>
      <c r="F14" s="993">
        <v>0</v>
      </c>
      <c r="G14" s="966">
        <v>236155000</v>
      </c>
      <c r="H14" s="993">
        <v>236155000</v>
      </c>
      <c r="I14" s="967">
        <v>0</v>
      </c>
      <c r="J14" s="993">
        <v>0</v>
      </c>
      <c r="K14" s="966">
        <v>236155000</v>
      </c>
      <c r="L14" s="993">
        <v>236155000</v>
      </c>
      <c r="M14" s="967">
        <v>0</v>
      </c>
      <c r="N14" s="993">
        <v>0</v>
      </c>
      <c r="O14" s="966">
        <v>236155000</v>
      </c>
      <c r="P14" s="993">
        <v>236155000</v>
      </c>
      <c r="Q14" s="967">
        <v>0</v>
      </c>
      <c r="R14" s="993">
        <v>0</v>
      </c>
      <c r="S14" s="966">
        <v>236155000</v>
      </c>
      <c r="T14" s="993">
        <v>236155000</v>
      </c>
      <c r="U14" s="967">
        <v>0</v>
      </c>
      <c r="V14" s="993">
        <v>0</v>
      </c>
      <c r="W14" s="1575">
        <f t="shared" si="6"/>
        <v>275791697</v>
      </c>
      <c r="X14" s="1619">
        <f>SUM(X15:X23)</f>
        <v>275791697</v>
      </c>
      <c r="Y14" s="1577">
        <v>0</v>
      </c>
      <c r="Z14" s="1619">
        <v>0</v>
      </c>
      <c r="AA14" s="1575">
        <f t="shared" si="7"/>
        <v>275791697</v>
      </c>
      <c r="AB14" s="1619">
        <f>SUM(AB15:AB23)</f>
        <v>275791697</v>
      </c>
      <c r="AC14" s="1577">
        <v>0</v>
      </c>
      <c r="AD14" s="1619">
        <v>0</v>
      </c>
      <c r="AE14" s="3279">
        <f>SUM(AA14/W14)*100</f>
        <v>100</v>
      </c>
      <c r="AF14" s="3694">
        <f t="shared" ref="AF14" si="9">SUM(AB14/X14)*100</f>
        <v>100</v>
      </c>
      <c r="AG14" s="3694">
        <v>0</v>
      </c>
      <c r="AH14" s="3693">
        <v>0</v>
      </c>
      <c r="AI14" s="966"/>
      <c r="AJ14" s="1036" t="s">
        <v>249</v>
      </c>
      <c r="AK14" s="984">
        <v>0</v>
      </c>
      <c r="AL14" s="1030"/>
      <c r="AM14" s="986">
        <v>0</v>
      </c>
      <c r="AN14" s="1034">
        <v>0</v>
      </c>
      <c r="AO14" s="984">
        <v>0</v>
      </c>
      <c r="AP14" s="1030"/>
      <c r="AQ14" s="986">
        <v>0</v>
      </c>
      <c r="AR14" s="1034">
        <v>0</v>
      </c>
      <c r="AS14" s="984">
        <v>15478120</v>
      </c>
      <c r="AT14" s="1030">
        <v>15478120</v>
      </c>
      <c r="AU14" s="986">
        <v>0</v>
      </c>
      <c r="AV14" s="1034">
        <v>0</v>
      </c>
      <c r="AW14" s="984">
        <v>58828793</v>
      </c>
      <c r="AX14" s="1030">
        <v>58828793</v>
      </c>
      <c r="AY14" s="986">
        <v>0</v>
      </c>
      <c r="AZ14" s="1034">
        <v>0</v>
      </c>
      <c r="BA14" s="984">
        <v>44963020</v>
      </c>
      <c r="BB14" s="1030">
        <v>44963020</v>
      </c>
      <c r="BC14" s="986">
        <v>0</v>
      </c>
      <c r="BD14" s="1034">
        <v>0</v>
      </c>
      <c r="BE14" s="1606">
        <f t="shared" si="2"/>
        <v>8104621</v>
      </c>
      <c r="BF14" s="1030">
        <v>8104621</v>
      </c>
      <c r="BG14" s="1609">
        <v>0</v>
      </c>
      <c r="BH14" s="1034">
        <v>0</v>
      </c>
      <c r="BI14" s="1606">
        <f t="shared" si="3"/>
        <v>0</v>
      </c>
      <c r="BJ14" s="1030"/>
      <c r="BK14" s="1609">
        <v>0</v>
      </c>
      <c r="BL14" s="3592">
        <v>0</v>
      </c>
      <c r="BM14" s="3340"/>
      <c r="BN14" s="3542"/>
      <c r="BO14" s="3344"/>
      <c r="BP14" s="3347"/>
    </row>
    <row r="15" spans="1:68" x14ac:dyDescent="0.2">
      <c r="A15" s="962"/>
      <c r="B15" s="981" t="s">
        <v>0</v>
      </c>
      <c r="C15" s="969">
        <v>0</v>
      </c>
      <c r="D15" s="1040">
        <v>0</v>
      </c>
      <c r="E15" s="971">
        <v>0</v>
      </c>
      <c r="F15" s="970">
        <v>0</v>
      </c>
      <c r="G15" s="969">
        <v>0</v>
      </c>
      <c r="H15" s="1040">
        <v>0</v>
      </c>
      <c r="I15" s="971">
        <v>0</v>
      </c>
      <c r="J15" s="970">
        <v>0</v>
      </c>
      <c r="K15" s="969">
        <v>0</v>
      </c>
      <c r="L15" s="1040">
        <v>0</v>
      </c>
      <c r="M15" s="971">
        <v>0</v>
      </c>
      <c r="N15" s="970">
        <v>0</v>
      </c>
      <c r="O15" s="969">
        <v>0</v>
      </c>
      <c r="P15" s="1040">
        <v>0</v>
      </c>
      <c r="Q15" s="971">
        <v>0</v>
      </c>
      <c r="R15" s="970">
        <v>0</v>
      </c>
      <c r="S15" s="969">
        <v>0</v>
      </c>
      <c r="T15" s="1040">
        <v>0</v>
      </c>
      <c r="U15" s="971">
        <v>0</v>
      </c>
      <c r="V15" s="970">
        <v>0</v>
      </c>
      <c r="W15" s="1582">
        <f t="shared" si="6"/>
        <v>0</v>
      </c>
      <c r="X15" s="1040">
        <v>0</v>
      </c>
      <c r="Y15" s="1584">
        <v>0</v>
      </c>
      <c r="Z15" s="1583">
        <v>0</v>
      </c>
      <c r="AA15" s="1582">
        <f t="shared" si="7"/>
        <v>0</v>
      </c>
      <c r="AB15" s="1040">
        <v>0</v>
      </c>
      <c r="AC15" s="1584">
        <v>0</v>
      </c>
      <c r="AD15" s="1583">
        <v>0</v>
      </c>
      <c r="AE15" s="3318"/>
      <c r="AF15" s="3324"/>
      <c r="AG15" s="3324"/>
      <c r="AH15" s="3278">
        <v>0</v>
      </c>
      <c r="AI15" s="969"/>
      <c r="AJ15" s="1043"/>
      <c r="AK15" s="982">
        <v>0</v>
      </c>
      <c r="AL15" s="970"/>
      <c r="AM15" s="986">
        <v>0</v>
      </c>
      <c r="AN15" s="1034">
        <v>0</v>
      </c>
      <c r="AO15" s="982">
        <v>0</v>
      </c>
      <c r="AP15" s="970"/>
      <c r="AQ15" s="986">
        <v>0</v>
      </c>
      <c r="AR15" s="1034">
        <v>0</v>
      </c>
      <c r="AS15" s="982">
        <v>0</v>
      </c>
      <c r="AT15" s="970"/>
      <c r="AU15" s="986">
        <v>0</v>
      </c>
      <c r="AV15" s="1034">
        <v>0</v>
      </c>
      <c r="AW15" s="982">
        <v>0</v>
      </c>
      <c r="AX15" s="970"/>
      <c r="AY15" s="986">
        <v>0</v>
      </c>
      <c r="AZ15" s="1034">
        <v>0</v>
      </c>
      <c r="BA15" s="982">
        <v>0</v>
      </c>
      <c r="BB15" s="970"/>
      <c r="BC15" s="986">
        <v>0</v>
      </c>
      <c r="BD15" s="1034">
        <v>0</v>
      </c>
      <c r="BE15" s="1603">
        <v>0</v>
      </c>
      <c r="BF15" s="1583"/>
      <c r="BG15" s="1609">
        <v>0</v>
      </c>
      <c r="BH15" s="1034">
        <v>0</v>
      </c>
      <c r="BI15" s="1603">
        <v>0</v>
      </c>
      <c r="BJ15" s="2320"/>
      <c r="BK15" s="1609">
        <v>0</v>
      </c>
      <c r="BL15" s="3592">
        <v>0</v>
      </c>
      <c r="BM15" s="3340"/>
      <c r="BN15" s="3542"/>
      <c r="BO15" s="3344"/>
      <c r="BP15" s="3347"/>
    </row>
    <row r="16" spans="1:68" x14ac:dyDescent="0.2">
      <c r="A16" s="962"/>
      <c r="B16" s="983" t="s">
        <v>1</v>
      </c>
      <c r="C16" s="974">
        <v>9500000</v>
      </c>
      <c r="D16" s="1040">
        <v>9500000</v>
      </c>
      <c r="E16" s="971">
        <v>0</v>
      </c>
      <c r="F16" s="970">
        <v>0</v>
      </c>
      <c r="G16" s="974">
        <v>9500000</v>
      </c>
      <c r="H16" s="1040">
        <v>9500000</v>
      </c>
      <c r="I16" s="971">
        <v>0</v>
      </c>
      <c r="J16" s="970">
        <v>0</v>
      </c>
      <c r="K16" s="974">
        <v>9500000</v>
      </c>
      <c r="L16" s="1040">
        <v>9500000</v>
      </c>
      <c r="M16" s="971">
        <v>0</v>
      </c>
      <c r="N16" s="970">
        <v>0</v>
      </c>
      <c r="O16" s="974">
        <v>9500000</v>
      </c>
      <c r="P16" s="1040">
        <v>9500000</v>
      </c>
      <c r="Q16" s="971">
        <v>0</v>
      </c>
      <c r="R16" s="970">
        <v>0</v>
      </c>
      <c r="S16" s="974">
        <v>9500000</v>
      </c>
      <c r="T16" s="1040">
        <v>9500000</v>
      </c>
      <c r="U16" s="971">
        <v>0</v>
      </c>
      <c r="V16" s="970">
        <v>0</v>
      </c>
      <c r="W16" s="1582">
        <f t="shared" si="6"/>
        <v>11223320</v>
      </c>
      <c r="X16" s="1040">
        <v>11223320</v>
      </c>
      <c r="Y16" s="1584">
        <v>0</v>
      </c>
      <c r="Z16" s="1583">
        <v>0</v>
      </c>
      <c r="AA16" s="1582">
        <f t="shared" si="7"/>
        <v>11223320</v>
      </c>
      <c r="AB16" s="1040">
        <v>11223320</v>
      </c>
      <c r="AC16" s="1584">
        <v>0</v>
      </c>
      <c r="AD16" s="1583">
        <v>0</v>
      </c>
      <c r="AE16" s="3320">
        <f>SUM(AA16/W16)*100</f>
        <v>100</v>
      </c>
      <c r="AF16" s="3326">
        <f t="shared" ref="AF16:AF23" si="10">SUM(AB16/X16)*100</f>
        <v>100</v>
      </c>
      <c r="AG16" s="3326"/>
      <c r="AH16" s="3278">
        <v>0</v>
      </c>
      <c r="AI16" s="974"/>
      <c r="AJ16" s="1044"/>
      <c r="AK16" s="984">
        <v>0</v>
      </c>
      <c r="AL16" s="975"/>
      <c r="AM16" s="986">
        <v>0</v>
      </c>
      <c r="AN16" s="1034">
        <v>0</v>
      </c>
      <c r="AO16" s="984">
        <v>0</v>
      </c>
      <c r="AP16" s="975"/>
      <c r="AQ16" s="986">
        <v>0</v>
      </c>
      <c r="AR16" s="1034">
        <v>0</v>
      </c>
      <c r="AS16" s="984">
        <v>0</v>
      </c>
      <c r="AT16" s="975"/>
      <c r="AU16" s="986">
        <v>0</v>
      </c>
      <c r="AV16" s="1034">
        <v>0</v>
      </c>
      <c r="AW16" s="984">
        <v>0</v>
      </c>
      <c r="AX16" s="975"/>
      <c r="AY16" s="986">
        <v>0</v>
      </c>
      <c r="AZ16" s="1034">
        <v>0</v>
      </c>
      <c r="BA16" s="984">
        <v>0</v>
      </c>
      <c r="BB16" s="975"/>
      <c r="BC16" s="986">
        <v>0</v>
      </c>
      <c r="BD16" s="1034">
        <v>0</v>
      </c>
      <c r="BE16" s="1606">
        <v>0</v>
      </c>
      <c r="BF16" s="1590"/>
      <c r="BG16" s="1609">
        <v>0</v>
      </c>
      <c r="BH16" s="1034">
        <v>0</v>
      </c>
      <c r="BI16" s="1606">
        <v>0</v>
      </c>
      <c r="BJ16" s="2321"/>
      <c r="BK16" s="1609">
        <v>0</v>
      </c>
      <c r="BL16" s="3592">
        <v>0</v>
      </c>
      <c r="BM16" s="3340"/>
      <c r="BN16" s="3542"/>
      <c r="BO16" s="3344"/>
      <c r="BP16" s="3347"/>
    </row>
    <row r="17" spans="1:68" x14ac:dyDescent="0.2">
      <c r="A17" s="957"/>
      <c r="B17" s="973" t="s">
        <v>250</v>
      </c>
      <c r="C17" s="974">
        <v>8000000</v>
      </c>
      <c r="D17" s="1040">
        <v>8000000</v>
      </c>
      <c r="E17" s="971">
        <v>0</v>
      </c>
      <c r="F17" s="970">
        <v>0</v>
      </c>
      <c r="G17" s="974">
        <v>8000000</v>
      </c>
      <c r="H17" s="1040">
        <v>8000000</v>
      </c>
      <c r="I17" s="971">
        <v>0</v>
      </c>
      <c r="J17" s="970">
        <v>0</v>
      </c>
      <c r="K17" s="974">
        <v>8000000</v>
      </c>
      <c r="L17" s="1040">
        <v>8000000</v>
      </c>
      <c r="M17" s="971">
        <v>0</v>
      </c>
      <c r="N17" s="970">
        <v>0</v>
      </c>
      <c r="O17" s="974">
        <v>8000000</v>
      </c>
      <c r="P17" s="1040">
        <v>8000000</v>
      </c>
      <c r="Q17" s="971">
        <v>0</v>
      </c>
      <c r="R17" s="970">
        <v>0</v>
      </c>
      <c r="S17" s="974">
        <v>8000000</v>
      </c>
      <c r="T17" s="1040">
        <v>8000000</v>
      </c>
      <c r="U17" s="971">
        <v>0</v>
      </c>
      <c r="V17" s="970">
        <v>0</v>
      </c>
      <c r="W17" s="1582">
        <f t="shared" si="6"/>
        <v>11653330</v>
      </c>
      <c r="X17" s="1040">
        <v>11653330</v>
      </c>
      <c r="Y17" s="1584">
        <v>0</v>
      </c>
      <c r="Z17" s="1583">
        <v>0</v>
      </c>
      <c r="AA17" s="1582">
        <f t="shared" si="7"/>
        <v>11653330</v>
      </c>
      <c r="AB17" s="1040">
        <v>11653330</v>
      </c>
      <c r="AC17" s="1584">
        <v>0</v>
      </c>
      <c r="AD17" s="1583">
        <v>0</v>
      </c>
      <c r="AE17" s="3320">
        <f>SUM(AA17/W17)*100</f>
        <v>100</v>
      </c>
      <c r="AF17" s="3326">
        <f t="shared" si="10"/>
        <v>100</v>
      </c>
      <c r="AG17" s="3326"/>
      <c r="AH17" s="3278">
        <v>0</v>
      </c>
      <c r="AI17" s="974"/>
      <c r="AJ17" s="1044"/>
      <c r="AK17" s="984">
        <v>0</v>
      </c>
      <c r="AL17" s="975"/>
      <c r="AM17" s="986">
        <v>0</v>
      </c>
      <c r="AN17" s="1034">
        <v>0</v>
      </c>
      <c r="AO17" s="984">
        <v>0</v>
      </c>
      <c r="AP17" s="975"/>
      <c r="AQ17" s="986">
        <v>0</v>
      </c>
      <c r="AR17" s="1034">
        <v>0</v>
      </c>
      <c r="AS17" s="984">
        <v>0</v>
      </c>
      <c r="AT17" s="975"/>
      <c r="AU17" s="986">
        <v>0</v>
      </c>
      <c r="AV17" s="1034">
        <v>0</v>
      </c>
      <c r="AW17" s="984">
        <v>0</v>
      </c>
      <c r="AX17" s="975"/>
      <c r="AY17" s="986">
        <v>0</v>
      </c>
      <c r="AZ17" s="1034">
        <v>0</v>
      </c>
      <c r="BA17" s="984">
        <v>0</v>
      </c>
      <c r="BB17" s="975"/>
      <c r="BC17" s="986">
        <v>0</v>
      </c>
      <c r="BD17" s="1034">
        <v>0</v>
      </c>
      <c r="BE17" s="1606">
        <v>0</v>
      </c>
      <c r="BF17" s="1590"/>
      <c r="BG17" s="1609">
        <v>0</v>
      </c>
      <c r="BH17" s="1034">
        <v>0</v>
      </c>
      <c r="BI17" s="1606">
        <v>0</v>
      </c>
      <c r="BJ17" s="2321"/>
      <c r="BK17" s="1609">
        <v>0</v>
      </c>
      <c r="BL17" s="3592">
        <v>0</v>
      </c>
      <c r="BM17" s="3340"/>
      <c r="BN17" s="3542"/>
      <c r="BO17" s="3344"/>
      <c r="BP17" s="3347"/>
    </row>
    <row r="18" spans="1:68" x14ac:dyDescent="0.2">
      <c r="A18" s="957"/>
      <c r="B18" s="973" t="s">
        <v>127</v>
      </c>
      <c r="C18" s="974">
        <v>214125000</v>
      </c>
      <c r="D18" s="1040">
        <v>214125000</v>
      </c>
      <c r="E18" s="971">
        <v>0</v>
      </c>
      <c r="F18" s="970">
        <v>0</v>
      </c>
      <c r="G18" s="974">
        <v>214125000</v>
      </c>
      <c r="H18" s="1040">
        <v>214125000</v>
      </c>
      <c r="I18" s="971">
        <v>0</v>
      </c>
      <c r="J18" s="970">
        <v>0</v>
      </c>
      <c r="K18" s="974">
        <v>214125000</v>
      </c>
      <c r="L18" s="1040">
        <v>214125000</v>
      </c>
      <c r="M18" s="971">
        <v>0</v>
      </c>
      <c r="N18" s="970">
        <v>0</v>
      </c>
      <c r="O18" s="974">
        <v>214125000</v>
      </c>
      <c r="P18" s="1040">
        <v>214125000</v>
      </c>
      <c r="Q18" s="971">
        <v>0</v>
      </c>
      <c r="R18" s="970">
        <v>0</v>
      </c>
      <c r="S18" s="974">
        <v>214125000</v>
      </c>
      <c r="T18" s="1040">
        <v>214125000</v>
      </c>
      <c r="U18" s="971">
        <v>0</v>
      </c>
      <c r="V18" s="970">
        <v>0</v>
      </c>
      <c r="W18" s="1582">
        <f t="shared" si="6"/>
        <v>247191138</v>
      </c>
      <c r="X18" s="1040">
        <v>247191138</v>
      </c>
      <c r="Y18" s="1584">
        <v>0</v>
      </c>
      <c r="Z18" s="1583">
        <v>0</v>
      </c>
      <c r="AA18" s="1582">
        <f t="shared" si="7"/>
        <v>247191138</v>
      </c>
      <c r="AB18" s="1040">
        <v>247191138</v>
      </c>
      <c r="AC18" s="1584">
        <v>0</v>
      </c>
      <c r="AD18" s="1583">
        <v>0</v>
      </c>
      <c r="AE18" s="3320">
        <f>SUM(AA18/W18)*100</f>
        <v>100</v>
      </c>
      <c r="AF18" s="3326">
        <f t="shared" si="10"/>
        <v>100</v>
      </c>
      <c r="AG18" s="3326"/>
      <c r="AH18" s="3278">
        <v>0</v>
      </c>
      <c r="AI18" s="974"/>
      <c r="AJ18" s="1044"/>
      <c r="AK18" s="984">
        <v>0</v>
      </c>
      <c r="AL18" s="985"/>
      <c r="AM18" s="986">
        <v>0</v>
      </c>
      <c r="AN18" s="1034">
        <v>0</v>
      </c>
      <c r="AO18" s="984">
        <v>0</v>
      </c>
      <c r="AP18" s="985"/>
      <c r="AQ18" s="986">
        <v>0</v>
      </c>
      <c r="AR18" s="1034">
        <v>0</v>
      </c>
      <c r="AS18" s="984">
        <v>0</v>
      </c>
      <c r="AT18" s="985"/>
      <c r="AU18" s="986">
        <v>0</v>
      </c>
      <c r="AV18" s="1034">
        <v>0</v>
      </c>
      <c r="AW18" s="984">
        <v>0</v>
      </c>
      <c r="AX18" s="985"/>
      <c r="AY18" s="986">
        <v>0</v>
      </c>
      <c r="AZ18" s="1034">
        <v>0</v>
      </c>
      <c r="BA18" s="984">
        <v>0</v>
      </c>
      <c r="BB18" s="985"/>
      <c r="BC18" s="986">
        <v>0</v>
      </c>
      <c r="BD18" s="1034">
        <v>0</v>
      </c>
      <c r="BE18" s="1606">
        <v>0</v>
      </c>
      <c r="BF18" s="1608"/>
      <c r="BG18" s="1609">
        <v>0</v>
      </c>
      <c r="BH18" s="1034">
        <v>0</v>
      </c>
      <c r="BI18" s="1606">
        <v>0</v>
      </c>
      <c r="BJ18" s="1608"/>
      <c r="BK18" s="1609">
        <v>0</v>
      </c>
      <c r="BL18" s="3592">
        <v>0</v>
      </c>
      <c r="BM18" s="3340"/>
      <c r="BN18" s="3542"/>
      <c r="BO18" s="3344"/>
      <c r="BP18" s="3347"/>
    </row>
    <row r="19" spans="1:68" x14ac:dyDescent="0.2">
      <c r="A19" s="957"/>
      <c r="B19" s="973" t="s">
        <v>2</v>
      </c>
      <c r="C19" s="974">
        <v>0</v>
      </c>
      <c r="D19" s="1040">
        <v>0</v>
      </c>
      <c r="E19" s="971">
        <v>0</v>
      </c>
      <c r="F19" s="970">
        <v>0</v>
      </c>
      <c r="G19" s="974">
        <v>0</v>
      </c>
      <c r="H19" s="1040">
        <v>0</v>
      </c>
      <c r="I19" s="971">
        <v>0</v>
      </c>
      <c r="J19" s="970">
        <v>0</v>
      </c>
      <c r="K19" s="974">
        <v>0</v>
      </c>
      <c r="L19" s="1040">
        <v>0</v>
      </c>
      <c r="M19" s="971">
        <v>0</v>
      </c>
      <c r="N19" s="970">
        <v>0</v>
      </c>
      <c r="O19" s="974">
        <v>0</v>
      </c>
      <c r="P19" s="1040">
        <v>0</v>
      </c>
      <c r="Q19" s="971">
        <v>0</v>
      </c>
      <c r="R19" s="970">
        <v>0</v>
      </c>
      <c r="S19" s="974">
        <v>0</v>
      </c>
      <c r="T19" s="1040">
        <v>0</v>
      </c>
      <c r="U19" s="971">
        <v>0</v>
      </c>
      <c r="V19" s="970">
        <v>0</v>
      </c>
      <c r="W19" s="1582">
        <f t="shared" si="6"/>
        <v>0</v>
      </c>
      <c r="X19" s="1040">
        <v>0</v>
      </c>
      <c r="Y19" s="1584">
        <v>0</v>
      </c>
      <c r="Z19" s="1583">
        <v>0</v>
      </c>
      <c r="AA19" s="1582">
        <f t="shared" si="7"/>
        <v>0</v>
      </c>
      <c r="AB19" s="1040">
        <v>0</v>
      </c>
      <c r="AC19" s="1584">
        <v>0</v>
      </c>
      <c r="AD19" s="1583">
        <v>0</v>
      </c>
      <c r="AE19" s="3320"/>
      <c r="AF19" s="3326"/>
      <c r="AG19" s="3326"/>
      <c r="AH19" s="3278"/>
      <c r="AI19" s="974"/>
      <c r="AJ19" s="1044"/>
      <c r="AK19" s="984">
        <v>0</v>
      </c>
      <c r="AL19" s="985"/>
      <c r="AM19" s="986">
        <v>0</v>
      </c>
      <c r="AN19" s="1034">
        <v>0</v>
      </c>
      <c r="AO19" s="984">
        <v>0</v>
      </c>
      <c r="AP19" s="985"/>
      <c r="AQ19" s="986">
        <v>0</v>
      </c>
      <c r="AR19" s="1034">
        <v>0</v>
      </c>
      <c r="AS19" s="984">
        <v>0</v>
      </c>
      <c r="AT19" s="985"/>
      <c r="AU19" s="986">
        <v>0</v>
      </c>
      <c r="AV19" s="1034">
        <v>0</v>
      </c>
      <c r="AW19" s="984">
        <v>0</v>
      </c>
      <c r="AX19" s="985"/>
      <c r="AY19" s="986">
        <v>0</v>
      </c>
      <c r="AZ19" s="1034">
        <v>0</v>
      </c>
      <c r="BA19" s="984">
        <v>0</v>
      </c>
      <c r="BB19" s="985"/>
      <c r="BC19" s="986">
        <v>0</v>
      </c>
      <c r="BD19" s="1034">
        <v>0</v>
      </c>
      <c r="BE19" s="1606">
        <v>0</v>
      </c>
      <c r="BF19" s="1608"/>
      <c r="BG19" s="1609">
        <v>0</v>
      </c>
      <c r="BH19" s="1034">
        <v>0</v>
      </c>
      <c r="BI19" s="1606">
        <v>0</v>
      </c>
      <c r="BJ19" s="1608"/>
      <c r="BK19" s="1609">
        <v>0</v>
      </c>
      <c r="BL19" s="3592">
        <v>0</v>
      </c>
      <c r="BM19" s="3340"/>
      <c r="BN19" s="3542"/>
      <c r="BO19" s="3344"/>
      <c r="BP19" s="3347"/>
    </row>
    <row r="20" spans="1:68" x14ac:dyDescent="0.2">
      <c r="A20" s="957"/>
      <c r="B20" s="987" t="s">
        <v>3</v>
      </c>
      <c r="C20" s="974">
        <v>2000000</v>
      </c>
      <c r="D20" s="1040">
        <v>2000000</v>
      </c>
      <c r="E20" s="971">
        <v>0</v>
      </c>
      <c r="F20" s="970">
        <v>0</v>
      </c>
      <c r="G20" s="974">
        <v>2000000</v>
      </c>
      <c r="H20" s="1040">
        <v>2000000</v>
      </c>
      <c r="I20" s="971">
        <v>0</v>
      </c>
      <c r="J20" s="970">
        <v>0</v>
      </c>
      <c r="K20" s="974">
        <v>2000000</v>
      </c>
      <c r="L20" s="1040">
        <v>2000000</v>
      </c>
      <c r="M20" s="971">
        <v>0</v>
      </c>
      <c r="N20" s="970">
        <v>0</v>
      </c>
      <c r="O20" s="974">
        <v>2000000</v>
      </c>
      <c r="P20" s="1040">
        <v>2000000</v>
      </c>
      <c r="Q20" s="971">
        <v>0</v>
      </c>
      <c r="R20" s="970">
        <v>0</v>
      </c>
      <c r="S20" s="974">
        <v>2000000</v>
      </c>
      <c r="T20" s="1040">
        <v>2000000</v>
      </c>
      <c r="U20" s="971">
        <v>0</v>
      </c>
      <c r="V20" s="970">
        <v>0</v>
      </c>
      <c r="W20" s="1582">
        <f t="shared" si="6"/>
        <v>2443400</v>
      </c>
      <c r="X20" s="1040">
        <v>2443400</v>
      </c>
      <c r="Y20" s="1584">
        <v>0</v>
      </c>
      <c r="Z20" s="1583">
        <v>0</v>
      </c>
      <c r="AA20" s="1582">
        <f t="shared" si="7"/>
        <v>2443400</v>
      </c>
      <c r="AB20" s="1040">
        <v>2443400</v>
      </c>
      <c r="AC20" s="1584">
        <v>0</v>
      </c>
      <c r="AD20" s="1583">
        <v>0</v>
      </c>
      <c r="AE20" s="3320">
        <f>SUM(AA20/W20)*100</f>
        <v>100</v>
      </c>
      <c r="AF20" s="3326">
        <f t="shared" si="10"/>
        <v>100</v>
      </c>
      <c r="AG20" s="3326"/>
      <c r="AH20" s="3278">
        <v>0</v>
      </c>
      <c r="AI20" s="974"/>
      <c r="AJ20" s="1044"/>
      <c r="AK20" s="984">
        <v>0</v>
      </c>
      <c r="AL20" s="985"/>
      <c r="AM20" s="986">
        <v>0</v>
      </c>
      <c r="AN20" s="1034">
        <v>0</v>
      </c>
      <c r="AO20" s="984">
        <v>0</v>
      </c>
      <c r="AP20" s="985"/>
      <c r="AQ20" s="986">
        <v>0</v>
      </c>
      <c r="AR20" s="1034">
        <v>0</v>
      </c>
      <c r="AS20" s="984">
        <v>0</v>
      </c>
      <c r="AT20" s="985"/>
      <c r="AU20" s="986">
        <v>0</v>
      </c>
      <c r="AV20" s="1034">
        <v>0</v>
      </c>
      <c r="AW20" s="984">
        <v>0</v>
      </c>
      <c r="AX20" s="985"/>
      <c r="AY20" s="986">
        <v>0</v>
      </c>
      <c r="AZ20" s="1034">
        <v>0</v>
      </c>
      <c r="BA20" s="984">
        <v>0</v>
      </c>
      <c r="BB20" s="985"/>
      <c r="BC20" s="986">
        <v>0</v>
      </c>
      <c r="BD20" s="1034">
        <v>0</v>
      </c>
      <c r="BE20" s="1606">
        <v>0</v>
      </c>
      <c r="BF20" s="1608"/>
      <c r="BG20" s="1609">
        <v>0</v>
      </c>
      <c r="BH20" s="1034">
        <v>0</v>
      </c>
      <c r="BI20" s="1606">
        <v>0</v>
      </c>
      <c r="BJ20" s="1608"/>
      <c r="BK20" s="1609">
        <v>0</v>
      </c>
      <c r="BL20" s="3592">
        <v>0</v>
      </c>
      <c r="BM20" s="3340"/>
      <c r="BN20" s="3542"/>
      <c r="BO20" s="3344"/>
      <c r="BP20" s="3347"/>
    </row>
    <row r="21" spans="1:68" x14ac:dyDescent="0.2">
      <c r="A21" s="957"/>
      <c r="B21" s="987" t="s">
        <v>4</v>
      </c>
      <c r="C21" s="974">
        <v>0</v>
      </c>
      <c r="D21" s="1040">
        <v>0</v>
      </c>
      <c r="E21" s="971">
        <v>0</v>
      </c>
      <c r="F21" s="970">
        <v>0</v>
      </c>
      <c r="G21" s="974">
        <v>0</v>
      </c>
      <c r="H21" s="1040">
        <v>0</v>
      </c>
      <c r="I21" s="971">
        <v>0</v>
      </c>
      <c r="J21" s="970">
        <v>0</v>
      </c>
      <c r="K21" s="974">
        <v>0</v>
      </c>
      <c r="L21" s="1040">
        <v>0</v>
      </c>
      <c r="M21" s="971">
        <v>0</v>
      </c>
      <c r="N21" s="970">
        <v>0</v>
      </c>
      <c r="O21" s="974">
        <v>0</v>
      </c>
      <c r="P21" s="1040">
        <v>0</v>
      </c>
      <c r="Q21" s="971">
        <v>0</v>
      </c>
      <c r="R21" s="970">
        <v>0</v>
      </c>
      <c r="S21" s="974">
        <v>0</v>
      </c>
      <c r="T21" s="1040">
        <v>0</v>
      </c>
      <c r="U21" s="971">
        <v>0</v>
      </c>
      <c r="V21" s="970">
        <v>0</v>
      </c>
      <c r="W21" s="1582">
        <f t="shared" si="6"/>
        <v>0</v>
      </c>
      <c r="X21" s="1040">
        <v>0</v>
      </c>
      <c r="Y21" s="1584">
        <v>0</v>
      </c>
      <c r="Z21" s="1583">
        <v>0</v>
      </c>
      <c r="AA21" s="1582">
        <f t="shared" si="7"/>
        <v>0</v>
      </c>
      <c r="AB21" s="1040">
        <v>0</v>
      </c>
      <c r="AC21" s="1584">
        <v>0</v>
      </c>
      <c r="AD21" s="1583">
        <v>0</v>
      </c>
      <c r="AE21" s="3320"/>
      <c r="AF21" s="3326"/>
      <c r="AG21" s="3325"/>
      <c r="AH21" s="3278"/>
      <c r="AI21" s="974"/>
      <c r="AJ21" s="1044"/>
      <c r="AK21" s="984">
        <v>0</v>
      </c>
      <c r="AL21" s="985"/>
      <c r="AM21" s="986">
        <v>0</v>
      </c>
      <c r="AN21" s="1034">
        <v>0</v>
      </c>
      <c r="AO21" s="984">
        <v>0</v>
      </c>
      <c r="AP21" s="985"/>
      <c r="AQ21" s="986">
        <v>0</v>
      </c>
      <c r="AR21" s="1034">
        <v>0</v>
      </c>
      <c r="AS21" s="984">
        <v>0</v>
      </c>
      <c r="AT21" s="985"/>
      <c r="AU21" s="986">
        <v>0</v>
      </c>
      <c r="AV21" s="1034">
        <v>0</v>
      </c>
      <c r="AW21" s="984">
        <v>0</v>
      </c>
      <c r="AX21" s="985"/>
      <c r="AY21" s="986">
        <v>0</v>
      </c>
      <c r="AZ21" s="1034">
        <v>0</v>
      </c>
      <c r="BA21" s="984">
        <v>0</v>
      </c>
      <c r="BB21" s="985"/>
      <c r="BC21" s="986">
        <v>0</v>
      </c>
      <c r="BD21" s="1034">
        <v>0</v>
      </c>
      <c r="BE21" s="1606">
        <v>0</v>
      </c>
      <c r="BF21" s="1608"/>
      <c r="BG21" s="1609">
        <v>0</v>
      </c>
      <c r="BH21" s="1034">
        <v>0</v>
      </c>
      <c r="BI21" s="1606">
        <v>0</v>
      </c>
      <c r="BJ21" s="1608"/>
      <c r="BK21" s="1609">
        <v>0</v>
      </c>
      <c r="BL21" s="3592">
        <v>0</v>
      </c>
      <c r="BM21" s="3340"/>
      <c r="BN21" s="3542"/>
      <c r="BO21" s="3344"/>
      <c r="BP21" s="3347"/>
    </row>
    <row r="22" spans="1:68" x14ac:dyDescent="0.2">
      <c r="A22" s="957"/>
      <c r="B22" s="988" t="s">
        <v>5</v>
      </c>
      <c r="C22" s="974">
        <v>0</v>
      </c>
      <c r="D22" s="1040">
        <v>0</v>
      </c>
      <c r="E22" s="971">
        <v>0</v>
      </c>
      <c r="F22" s="970">
        <v>0</v>
      </c>
      <c r="G22" s="974">
        <v>0</v>
      </c>
      <c r="H22" s="1040">
        <v>0</v>
      </c>
      <c r="I22" s="971">
        <v>0</v>
      </c>
      <c r="J22" s="970">
        <v>0</v>
      </c>
      <c r="K22" s="974">
        <v>0</v>
      </c>
      <c r="L22" s="1040">
        <v>0</v>
      </c>
      <c r="M22" s="971">
        <v>0</v>
      </c>
      <c r="N22" s="970">
        <v>0</v>
      </c>
      <c r="O22" s="974">
        <v>0</v>
      </c>
      <c r="P22" s="1040">
        <v>0</v>
      </c>
      <c r="Q22" s="971">
        <v>0</v>
      </c>
      <c r="R22" s="970">
        <v>0</v>
      </c>
      <c r="S22" s="974">
        <v>0</v>
      </c>
      <c r="T22" s="1040">
        <v>0</v>
      </c>
      <c r="U22" s="971">
        <v>0</v>
      </c>
      <c r="V22" s="970">
        <v>0</v>
      </c>
      <c r="W22" s="1582">
        <f t="shared" si="6"/>
        <v>0</v>
      </c>
      <c r="X22" s="1040">
        <v>0</v>
      </c>
      <c r="Y22" s="1584">
        <v>0</v>
      </c>
      <c r="Z22" s="1583">
        <v>0</v>
      </c>
      <c r="AA22" s="1582">
        <f t="shared" si="7"/>
        <v>0</v>
      </c>
      <c r="AB22" s="1040">
        <v>0</v>
      </c>
      <c r="AC22" s="1584">
        <v>0</v>
      </c>
      <c r="AD22" s="1583">
        <v>0</v>
      </c>
      <c r="AE22" s="3320"/>
      <c r="AF22" s="3326"/>
      <c r="AG22" s="3326"/>
      <c r="AH22" s="3278"/>
      <c r="AI22" s="974"/>
      <c r="AJ22" s="1044"/>
      <c r="AK22" s="984">
        <v>0</v>
      </c>
      <c r="AL22" s="985"/>
      <c r="AM22" s="986">
        <v>0</v>
      </c>
      <c r="AN22" s="1034">
        <v>0</v>
      </c>
      <c r="AO22" s="984">
        <v>0</v>
      </c>
      <c r="AP22" s="985"/>
      <c r="AQ22" s="986">
        <v>0</v>
      </c>
      <c r="AR22" s="1034">
        <v>0</v>
      </c>
      <c r="AS22" s="984">
        <v>0</v>
      </c>
      <c r="AT22" s="985"/>
      <c r="AU22" s="986">
        <v>0</v>
      </c>
      <c r="AV22" s="1034">
        <v>0</v>
      </c>
      <c r="AW22" s="984">
        <v>0</v>
      </c>
      <c r="AX22" s="985"/>
      <c r="AY22" s="986">
        <v>0</v>
      </c>
      <c r="AZ22" s="1034">
        <v>0</v>
      </c>
      <c r="BA22" s="984">
        <v>0</v>
      </c>
      <c r="BB22" s="985"/>
      <c r="BC22" s="986">
        <v>0</v>
      </c>
      <c r="BD22" s="1034">
        <v>0</v>
      </c>
      <c r="BE22" s="1606">
        <v>0</v>
      </c>
      <c r="BF22" s="1608"/>
      <c r="BG22" s="1609">
        <v>0</v>
      </c>
      <c r="BH22" s="1034">
        <v>0</v>
      </c>
      <c r="BI22" s="1606">
        <v>0</v>
      </c>
      <c r="BJ22" s="1608"/>
      <c r="BK22" s="1609">
        <v>0</v>
      </c>
      <c r="BL22" s="3592">
        <v>0</v>
      </c>
      <c r="BM22" s="3340"/>
      <c r="BN22" s="3542"/>
      <c r="BO22" s="3344"/>
      <c r="BP22" s="3347"/>
    </row>
    <row r="23" spans="1:68" ht="13.5" thickBot="1" x14ac:dyDescent="0.25">
      <c r="A23" s="957"/>
      <c r="B23" s="976" t="s">
        <v>251</v>
      </c>
      <c r="C23" s="977">
        <v>2530000</v>
      </c>
      <c r="D23" s="1040">
        <v>2530000</v>
      </c>
      <c r="E23" s="971">
        <v>0</v>
      </c>
      <c r="F23" s="970">
        <v>0</v>
      </c>
      <c r="G23" s="977">
        <v>2530000</v>
      </c>
      <c r="H23" s="1040">
        <v>2530000</v>
      </c>
      <c r="I23" s="971">
        <v>0</v>
      </c>
      <c r="J23" s="970">
        <v>0</v>
      </c>
      <c r="K23" s="977">
        <v>2530000</v>
      </c>
      <c r="L23" s="1040">
        <v>2530000</v>
      </c>
      <c r="M23" s="971">
        <v>0</v>
      </c>
      <c r="N23" s="970">
        <v>0</v>
      </c>
      <c r="O23" s="977">
        <v>2530000</v>
      </c>
      <c r="P23" s="1040">
        <v>2530000</v>
      </c>
      <c r="Q23" s="971">
        <v>0</v>
      </c>
      <c r="R23" s="970">
        <v>0</v>
      </c>
      <c r="S23" s="977">
        <v>2530000</v>
      </c>
      <c r="T23" s="1040">
        <v>2530000</v>
      </c>
      <c r="U23" s="971">
        <v>0</v>
      </c>
      <c r="V23" s="970">
        <v>0</v>
      </c>
      <c r="W23" s="1586">
        <f t="shared" si="6"/>
        <v>3280509</v>
      </c>
      <c r="X23" s="1040">
        <v>3280509</v>
      </c>
      <c r="Y23" s="1584">
        <v>0</v>
      </c>
      <c r="Z23" s="1583">
        <v>0</v>
      </c>
      <c r="AA23" s="1586">
        <f t="shared" si="7"/>
        <v>3280509</v>
      </c>
      <c r="AB23" s="1040">
        <v>3280509</v>
      </c>
      <c r="AC23" s="1584">
        <v>0</v>
      </c>
      <c r="AD23" s="1583">
        <v>0</v>
      </c>
      <c r="AE23" s="3320">
        <f>SUM(AA23/W23)*100</f>
        <v>100</v>
      </c>
      <c r="AF23" s="3326">
        <f t="shared" si="10"/>
        <v>100</v>
      </c>
      <c r="AG23" s="3327"/>
      <c r="AH23" s="3278">
        <v>0</v>
      </c>
      <c r="AI23" s="977"/>
      <c r="AJ23" s="1044"/>
      <c r="AK23" s="984">
        <v>0</v>
      </c>
      <c r="AL23" s="985"/>
      <c r="AM23" s="986">
        <v>0</v>
      </c>
      <c r="AN23" s="1034">
        <v>0</v>
      </c>
      <c r="AO23" s="984">
        <v>0</v>
      </c>
      <c r="AP23" s="985"/>
      <c r="AQ23" s="986">
        <v>0</v>
      </c>
      <c r="AR23" s="1034">
        <v>0</v>
      </c>
      <c r="AS23" s="984">
        <v>0</v>
      </c>
      <c r="AT23" s="985"/>
      <c r="AU23" s="986">
        <v>0</v>
      </c>
      <c r="AV23" s="1034">
        <v>0</v>
      </c>
      <c r="AW23" s="984">
        <v>0</v>
      </c>
      <c r="AX23" s="985"/>
      <c r="AY23" s="986">
        <v>0</v>
      </c>
      <c r="AZ23" s="1034">
        <v>0</v>
      </c>
      <c r="BA23" s="984">
        <v>0</v>
      </c>
      <c r="BB23" s="985"/>
      <c r="BC23" s="986">
        <v>0</v>
      </c>
      <c r="BD23" s="1034">
        <v>0</v>
      </c>
      <c r="BE23" s="1606">
        <v>0</v>
      </c>
      <c r="BF23" s="1608"/>
      <c r="BG23" s="1609">
        <v>0</v>
      </c>
      <c r="BH23" s="1034">
        <v>0</v>
      </c>
      <c r="BI23" s="1606">
        <v>0</v>
      </c>
      <c r="BJ23" s="1608"/>
      <c r="BK23" s="1609">
        <v>0</v>
      </c>
      <c r="BL23" s="3592">
        <v>0</v>
      </c>
      <c r="BM23" s="3340"/>
      <c r="BN23" s="3542"/>
      <c r="BO23" s="3344"/>
      <c r="BP23" s="3347"/>
    </row>
    <row r="24" spans="1:68" ht="13.5" thickBot="1" x14ac:dyDescent="0.25">
      <c r="A24" s="957"/>
      <c r="B24" s="979" t="s">
        <v>252</v>
      </c>
      <c r="C24" s="966">
        <v>41697401</v>
      </c>
      <c r="D24" s="993">
        <v>38512401</v>
      </c>
      <c r="E24" s="967">
        <v>3185000</v>
      </c>
      <c r="F24" s="993">
        <v>0</v>
      </c>
      <c r="G24" s="966">
        <v>41697401</v>
      </c>
      <c r="H24" s="993">
        <v>38512401</v>
      </c>
      <c r="I24" s="967">
        <v>3185000</v>
      </c>
      <c r="J24" s="993">
        <v>0</v>
      </c>
      <c r="K24" s="966">
        <v>44222401</v>
      </c>
      <c r="L24" s="993">
        <v>41037401</v>
      </c>
      <c r="M24" s="967">
        <v>3185000</v>
      </c>
      <c r="N24" s="993">
        <v>0</v>
      </c>
      <c r="O24" s="966">
        <v>44222401</v>
      </c>
      <c r="P24" s="993">
        <v>41037401</v>
      </c>
      <c r="Q24" s="967">
        <v>3185000</v>
      </c>
      <c r="R24" s="993">
        <v>0</v>
      </c>
      <c r="S24" s="966">
        <v>44422401</v>
      </c>
      <c r="T24" s="993">
        <v>41237401</v>
      </c>
      <c r="U24" s="967">
        <v>3185000</v>
      </c>
      <c r="V24" s="993">
        <v>0</v>
      </c>
      <c r="W24" s="1575">
        <f t="shared" si="6"/>
        <v>75834356</v>
      </c>
      <c r="X24" s="1619">
        <f>SUM(X25:X35)</f>
        <v>75113540</v>
      </c>
      <c r="Y24" s="1577">
        <f>SUM(Y25:Y35)</f>
        <v>720816</v>
      </c>
      <c r="Z24" s="1619">
        <f>SUM(Z25:Z35)</f>
        <v>0</v>
      </c>
      <c r="AA24" s="1575">
        <f t="shared" si="7"/>
        <v>76011240</v>
      </c>
      <c r="AB24" s="1619">
        <f>SUM(AB25:AB35)</f>
        <v>75290424</v>
      </c>
      <c r="AC24" s="1577">
        <f>SUM(AC25:AC35)</f>
        <v>720816</v>
      </c>
      <c r="AD24" s="1619">
        <f>SUM(AD25:AD35)</f>
        <v>0</v>
      </c>
      <c r="AE24" s="3279">
        <f>SUM(AA24/W24)*100</f>
        <v>100.23325048082428</v>
      </c>
      <c r="AF24" s="3694">
        <f t="shared" ref="AF24" si="11">SUM(AB24/X24)*100</f>
        <v>100.2354888346362</v>
      </c>
      <c r="AG24" s="3694">
        <f t="shared" ref="AG24" si="12">SUM(AC24/Y24)*100</f>
        <v>100</v>
      </c>
      <c r="AH24" s="3693">
        <v>0</v>
      </c>
      <c r="AI24" s="966"/>
      <c r="AJ24" s="1044"/>
      <c r="AK24" s="984">
        <v>0</v>
      </c>
      <c r="AL24" s="985"/>
      <c r="AM24" s="986">
        <v>0</v>
      </c>
      <c r="AN24" s="1034">
        <v>0</v>
      </c>
      <c r="AO24" s="984">
        <v>0</v>
      </c>
      <c r="AP24" s="985"/>
      <c r="AQ24" s="986">
        <v>0</v>
      </c>
      <c r="AR24" s="1034">
        <v>0</v>
      </c>
      <c r="AS24" s="984">
        <v>0</v>
      </c>
      <c r="AT24" s="985"/>
      <c r="AU24" s="986">
        <v>0</v>
      </c>
      <c r="AV24" s="1034">
        <v>0</v>
      </c>
      <c r="AW24" s="984">
        <v>0</v>
      </c>
      <c r="AX24" s="985"/>
      <c r="AY24" s="986">
        <v>0</v>
      </c>
      <c r="AZ24" s="1034">
        <v>0</v>
      </c>
      <c r="BA24" s="984">
        <v>0</v>
      </c>
      <c r="BB24" s="985"/>
      <c r="BC24" s="986">
        <v>0</v>
      </c>
      <c r="BD24" s="1034">
        <v>0</v>
      </c>
      <c r="BE24" s="1606">
        <v>0</v>
      </c>
      <c r="BF24" s="1608"/>
      <c r="BG24" s="1609">
        <v>0</v>
      </c>
      <c r="BH24" s="1034">
        <v>0</v>
      </c>
      <c r="BI24" s="1606">
        <v>0</v>
      </c>
      <c r="BJ24" s="1608"/>
      <c r="BK24" s="1609">
        <v>0</v>
      </c>
      <c r="BL24" s="3592">
        <v>0</v>
      </c>
      <c r="BM24" s="3340"/>
      <c r="BN24" s="3542"/>
      <c r="BO24" s="3344"/>
      <c r="BP24" s="3347"/>
    </row>
    <row r="25" spans="1:68" x14ac:dyDescent="0.2">
      <c r="A25" s="957"/>
      <c r="B25" s="968" t="s">
        <v>182</v>
      </c>
      <c r="C25" s="969">
        <v>0</v>
      </c>
      <c r="D25" s="1040">
        <v>0</v>
      </c>
      <c r="E25" s="971">
        <v>0</v>
      </c>
      <c r="F25" s="970">
        <v>0</v>
      </c>
      <c r="G25" s="969">
        <v>0</v>
      </c>
      <c r="H25" s="1040">
        <v>0</v>
      </c>
      <c r="I25" s="971">
        <v>0</v>
      </c>
      <c r="J25" s="970">
        <v>0</v>
      </c>
      <c r="K25" s="969">
        <v>0</v>
      </c>
      <c r="L25" s="1040">
        <v>0</v>
      </c>
      <c r="M25" s="971">
        <v>0</v>
      </c>
      <c r="N25" s="970">
        <v>0</v>
      </c>
      <c r="O25" s="969">
        <v>0</v>
      </c>
      <c r="P25" s="1040">
        <v>0</v>
      </c>
      <c r="Q25" s="971">
        <v>0</v>
      </c>
      <c r="R25" s="970">
        <v>0</v>
      </c>
      <c r="S25" s="969">
        <v>0</v>
      </c>
      <c r="T25" s="1040">
        <v>0</v>
      </c>
      <c r="U25" s="971">
        <v>0</v>
      </c>
      <c r="V25" s="970">
        <v>0</v>
      </c>
      <c r="W25" s="1582">
        <f t="shared" si="6"/>
        <v>0</v>
      </c>
      <c r="X25" s="1040">
        <v>0</v>
      </c>
      <c r="Y25" s="1584">
        <v>0</v>
      </c>
      <c r="Z25" s="1583">
        <v>0</v>
      </c>
      <c r="AA25" s="1582">
        <f t="shared" si="7"/>
        <v>0</v>
      </c>
      <c r="AB25" s="1040">
        <v>0</v>
      </c>
      <c r="AC25" s="1584">
        <v>0</v>
      </c>
      <c r="AD25" s="1583">
        <v>0</v>
      </c>
      <c r="AE25" s="3318"/>
      <c r="AF25" s="3324"/>
      <c r="AG25" s="3324"/>
      <c r="AH25" s="3278">
        <v>0</v>
      </c>
      <c r="AI25" s="969"/>
      <c r="AJ25" s="1044"/>
      <c r="AK25" s="984">
        <v>0</v>
      </c>
      <c r="AL25" s="985"/>
      <c r="AM25" s="986">
        <v>0</v>
      </c>
      <c r="AN25" s="1034">
        <v>0</v>
      </c>
      <c r="AO25" s="984">
        <v>0</v>
      </c>
      <c r="AP25" s="985"/>
      <c r="AQ25" s="986">
        <v>0</v>
      </c>
      <c r="AR25" s="1034">
        <v>0</v>
      </c>
      <c r="AS25" s="984">
        <v>0</v>
      </c>
      <c r="AT25" s="985"/>
      <c r="AU25" s="986">
        <v>0</v>
      </c>
      <c r="AV25" s="1034">
        <v>0</v>
      </c>
      <c r="AW25" s="984">
        <v>0</v>
      </c>
      <c r="AX25" s="985"/>
      <c r="AY25" s="986">
        <v>0</v>
      </c>
      <c r="AZ25" s="1034">
        <v>0</v>
      </c>
      <c r="BA25" s="984">
        <v>0</v>
      </c>
      <c r="BB25" s="985"/>
      <c r="BC25" s="986">
        <v>0</v>
      </c>
      <c r="BD25" s="1034">
        <v>0</v>
      </c>
      <c r="BE25" s="1606">
        <v>0</v>
      </c>
      <c r="BF25" s="1608"/>
      <c r="BG25" s="1609">
        <v>0</v>
      </c>
      <c r="BH25" s="1034">
        <v>0</v>
      </c>
      <c r="BI25" s="1606">
        <v>0</v>
      </c>
      <c r="BJ25" s="1608"/>
      <c r="BK25" s="1609">
        <v>0</v>
      </c>
      <c r="BL25" s="3592">
        <v>0</v>
      </c>
      <c r="BM25" s="3340"/>
      <c r="BN25" s="3542"/>
      <c r="BO25" s="3344"/>
      <c r="BP25" s="3347"/>
    </row>
    <row r="26" spans="1:68" x14ac:dyDescent="0.2">
      <c r="A26" s="957"/>
      <c r="B26" s="973" t="s">
        <v>183</v>
      </c>
      <c r="C26" s="974">
        <v>23864410</v>
      </c>
      <c r="D26" s="1040">
        <v>21354410</v>
      </c>
      <c r="E26" s="971">
        <v>2510000</v>
      </c>
      <c r="F26" s="970">
        <v>0</v>
      </c>
      <c r="G26" s="974">
        <v>23864410</v>
      </c>
      <c r="H26" s="1040">
        <v>21354410</v>
      </c>
      <c r="I26" s="971">
        <v>2510000</v>
      </c>
      <c r="J26" s="970">
        <v>0</v>
      </c>
      <c r="K26" s="974">
        <v>23864410</v>
      </c>
      <c r="L26" s="1040">
        <v>21354410</v>
      </c>
      <c r="M26" s="971">
        <v>2510000</v>
      </c>
      <c r="N26" s="970">
        <v>0</v>
      </c>
      <c r="O26" s="974">
        <v>23864410</v>
      </c>
      <c r="P26" s="1040">
        <v>21354410</v>
      </c>
      <c r="Q26" s="971">
        <v>2510000</v>
      </c>
      <c r="R26" s="970">
        <v>0</v>
      </c>
      <c r="S26" s="974">
        <v>24021410</v>
      </c>
      <c r="T26" s="1040">
        <v>21511410</v>
      </c>
      <c r="U26" s="971">
        <v>2510000</v>
      </c>
      <c r="V26" s="970">
        <v>0</v>
      </c>
      <c r="W26" s="1582">
        <f t="shared" si="6"/>
        <v>32237395</v>
      </c>
      <c r="X26" s="1040">
        <v>31516579</v>
      </c>
      <c r="Y26" s="1584">
        <v>720816</v>
      </c>
      <c r="Z26" s="1583">
        <v>0</v>
      </c>
      <c r="AA26" s="1582">
        <f t="shared" si="7"/>
        <v>32204673</v>
      </c>
      <c r="AB26" s="1040">
        <v>31483857</v>
      </c>
      <c r="AC26" s="1584">
        <v>720816</v>
      </c>
      <c r="AD26" s="1583">
        <v>0</v>
      </c>
      <c r="AE26" s="3320">
        <f>SUM(AA26/W26)*100</f>
        <v>99.898496761292279</v>
      </c>
      <c r="AF26" s="3326">
        <f>SUM(AB26/X26)*100</f>
        <v>99.896175279683746</v>
      </c>
      <c r="AG26" s="3326">
        <f>SUM(AC26/Y26)*100</f>
        <v>100</v>
      </c>
      <c r="AH26" s="3278">
        <v>0</v>
      </c>
      <c r="AI26" s="974"/>
      <c r="AJ26" s="1044"/>
      <c r="AK26" s="984">
        <v>0</v>
      </c>
      <c r="AL26" s="985"/>
      <c r="AM26" s="986">
        <v>0</v>
      </c>
      <c r="AN26" s="1034">
        <v>0</v>
      </c>
      <c r="AO26" s="984">
        <v>0</v>
      </c>
      <c r="AP26" s="985"/>
      <c r="AQ26" s="986">
        <v>0</v>
      </c>
      <c r="AR26" s="1034">
        <v>0</v>
      </c>
      <c r="AS26" s="984">
        <v>0</v>
      </c>
      <c r="AT26" s="985"/>
      <c r="AU26" s="986">
        <v>0</v>
      </c>
      <c r="AV26" s="1034">
        <v>0</v>
      </c>
      <c r="AW26" s="984">
        <v>0</v>
      </c>
      <c r="AX26" s="985"/>
      <c r="AY26" s="986">
        <v>0</v>
      </c>
      <c r="AZ26" s="1034">
        <v>0</v>
      </c>
      <c r="BA26" s="984">
        <v>0</v>
      </c>
      <c r="BB26" s="985"/>
      <c r="BC26" s="986">
        <v>0</v>
      </c>
      <c r="BD26" s="1034">
        <v>0</v>
      </c>
      <c r="BE26" s="1606">
        <v>0</v>
      </c>
      <c r="BF26" s="1608"/>
      <c r="BG26" s="1609">
        <v>0</v>
      </c>
      <c r="BH26" s="1034">
        <v>0</v>
      </c>
      <c r="BI26" s="1606">
        <v>0</v>
      </c>
      <c r="BJ26" s="1608"/>
      <c r="BK26" s="1609">
        <v>0</v>
      </c>
      <c r="BL26" s="3592">
        <v>0</v>
      </c>
      <c r="BM26" s="3340"/>
      <c r="BN26" s="3542"/>
      <c r="BO26" s="3344"/>
      <c r="BP26" s="3347"/>
    </row>
    <row r="27" spans="1:68" x14ac:dyDescent="0.2">
      <c r="A27" s="957"/>
      <c r="B27" s="973" t="s">
        <v>184</v>
      </c>
      <c r="C27" s="974">
        <v>650000</v>
      </c>
      <c r="D27" s="1040">
        <v>650000</v>
      </c>
      <c r="E27" s="971">
        <v>0</v>
      </c>
      <c r="F27" s="970">
        <v>0</v>
      </c>
      <c r="G27" s="974">
        <v>650000</v>
      </c>
      <c r="H27" s="1040">
        <v>650000</v>
      </c>
      <c r="I27" s="971">
        <v>0</v>
      </c>
      <c r="J27" s="970">
        <v>0</v>
      </c>
      <c r="K27" s="974">
        <v>650000</v>
      </c>
      <c r="L27" s="1040">
        <v>650000</v>
      </c>
      <c r="M27" s="971">
        <v>0</v>
      </c>
      <c r="N27" s="970">
        <v>0</v>
      </c>
      <c r="O27" s="974">
        <v>650000</v>
      </c>
      <c r="P27" s="1040">
        <v>650000</v>
      </c>
      <c r="Q27" s="971">
        <v>0</v>
      </c>
      <c r="R27" s="970">
        <v>0</v>
      </c>
      <c r="S27" s="974">
        <v>650000</v>
      </c>
      <c r="T27" s="1040">
        <v>650000</v>
      </c>
      <c r="U27" s="971">
        <v>0</v>
      </c>
      <c r="V27" s="970">
        <v>0</v>
      </c>
      <c r="W27" s="1582">
        <f t="shared" si="6"/>
        <v>0</v>
      </c>
      <c r="X27" s="1040">
        <v>0</v>
      </c>
      <c r="Y27" s="1584">
        <v>0</v>
      </c>
      <c r="Z27" s="1583">
        <v>0</v>
      </c>
      <c r="AA27" s="1582">
        <f t="shared" si="7"/>
        <v>0</v>
      </c>
      <c r="AB27" s="1040">
        <v>0</v>
      </c>
      <c r="AC27" s="1584">
        <v>0</v>
      </c>
      <c r="AD27" s="1583">
        <v>0</v>
      </c>
      <c r="AE27" s="3320"/>
      <c r="AF27" s="3326"/>
      <c r="AG27" s="3326"/>
      <c r="AH27" s="3278">
        <v>0</v>
      </c>
      <c r="AI27" s="974"/>
      <c r="AJ27" s="1044"/>
      <c r="AK27" s="984">
        <v>0</v>
      </c>
      <c r="AL27" s="985"/>
      <c r="AM27" s="986">
        <v>0</v>
      </c>
      <c r="AN27" s="1034">
        <v>0</v>
      </c>
      <c r="AO27" s="984">
        <v>0</v>
      </c>
      <c r="AP27" s="985"/>
      <c r="AQ27" s="986">
        <v>0</v>
      </c>
      <c r="AR27" s="1034">
        <v>0</v>
      </c>
      <c r="AS27" s="984">
        <v>0</v>
      </c>
      <c r="AT27" s="985"/>
      <c r="AU27" s="986">
        <v>0</v>
      </c>
      <c r="AV27" s="1034">
        <v>0</v>
      </c>
      <c r="AW27" s="984">
        <v>0</v>
      </c>
      <c r="AX27" s="985"/>
      <c r="AY27" s="986">
        <v>0</v>
      </c>
      <c r="AZ27" s="1034">
        <v>0</v>
      </c>
      <c r="BA27" s="984">
        <v>0</v>
      </c>
      <c r="BB27" s="985"/>
      <c r="BC27" s="986">
        <v>0</v>
      </c>
      <c r="BD27" s="1034">
        <v>0</v>
      </c>
      <c r="BE27" s="1606">
        <v>0</v>
      </c>
      <c r="BF27" s="1608"/>
      <c r="BG27" s="1609">
        <v>0</v>
      </c>
      <c r="BH27" s="1034">
        <v>0</v>
      </c>
      <c r="BI27" s="1606">
        <v>0</v>
      </c>
      <c r="BJ27" s="1608"/>
      <c r="BK27" s="1609">
        <v>0</v>
      </c>
      <c r="BL27" s="3592">
        <v>0</v>
      </c>
      <c r="BM27" s="3340"/>
      <c r="BN27" s="3542"/>
      <c r="BO27" s="3344"/>
      <c r="BP27" s="3347"/>
    </row>
    <row r="28" spans="1:68" x14ac:dyDescent="0.2">
      <c r="A28" s="957"/>
      <c r="B28" s="973" t="s">
        <v>185</v>
      </c>
      <c r="C28" s="974">
        <v>0</v>
      </c>
      <c r="D28" s="1040">
        <v>0</v>
      </c>
      <c r="E28" s="971">
        <v>0</v>
      </c>
      <c r="F28" s="970">
        <v>0</v>
      </c>
      <c r="G28" s="974">
        <v>0</v>
      </c>
      <c r="H28" s="1040">
        <v>0</v>
      </c>
      <c r="I28" s="971">
        <v>0</v>
      </c>
      <c r="J28" s="970">
        <v>0</v>
      </c>
      <c r="K28" s="974">
        <v>0</v>
      </c>
      <c r="L28" s="1040">
        <v>0</v>
      </c>
      <c r="M28" s="971">
        <v>0</v>
      </c>
      <c r="N28" s="970">
        <v>0</v>
      </c>
      <c r="O28" s="974">
        <v>0</v>
      </c>
      <c r="P28" s="1040">
        <v>0</v>
      </c>
      <c r="Q28" s="971">
        <v>0</v>
      </c>
      <c r="R28" s="970">
        <v>0</v>
      </c>
      <c r="S28" s="974">
        <v>0</v>
      </c>
      <c r="T28" s="1040">
        <v>0</v>
      </c>
      <c r="U28" s="971">
        <v>0</v>
      </c>
      <c r="V28" s="970">
        <v>0</v>
      </c>
      <c r="W28" s="1582">
        <f t="shared" si="6"/>
        <v>0</v>
      </c>
      <c r="X28" s="1040">
        <v>0</v>
      </c>
      <c r="Y28" s="1584">
        <v>0</v>
      </c>
      <c r="Z28" s="1583">
        <v>0</v>
      </c>
      <c r="AA28" s="1582">
        <f t="shared" si="7"/>
        <v>0</v>
      </c>
      <c r="AB28" s="1040">
        <v>0</v>
      </c>
      <c r="AC28" s="1584">
        <v>0</v>
      </c>
      <c r="AD28" s="1583">
        <v>0</v>
      </c>
      <c r="AE28" s="3320"/>
      <c r="AF28" s="3326"/>
      <c r="AG28" s="3326"/>
      <c r="AH28" s="3278">
        <v>0</v>
      </c>
      <c r="AI28" s="974"/>
      <c r="AJ28" s="1044"/>
      <c r="AK28" s="984">
        <v>0</v>
      </c>
      <c r="AL28" s="985"/>
      <c r="AM28" s="986">
        <v>0</v>
      </c>
      <c r="AN28" s="1034">
        <v>0</v>
      </c>
      <c r="AO28" s="984">
        <v>0</v>
      </c>
      <c r="AP28" s="985"/>
      <c r="AQ28" s="986">
        <v>0</v>
      </c>
      <c r="AR28" s="1034">
        <v>0</v>
      </c>
      <c r="AS28" s="984">
        <v>0</v>
      </c>
      <c r="AT28" s="985"/>
      <c r="AU28" s="986">
        <v>0</v>
      </c>
      <c r="AV28" s="1034">
        <v>0</v>
      </c>
      <c r="AW28" s="984">
        <v>0</v>
      </c>
      <c r="AX28" s="985"/>
      <c r="AY28" s="986">
        <v>0</v>
      </c>
      <c r="AZ28" s="1034">
        <v>0</v>
      </c>
      <c r="BA28" s="984">
        <v>0</v>
      </c>
      <c r="BB28" s="985"/>
      <c r="BC28" s="986">
        <v>0</v>
      </c>
      <c r="BD28" s="1034">
        <v>0</v>
      </c>
      <c r="BE28" s="1606">
        <v>0</v>
      </c>
      <c r="BF28" s="1608"/>
      <c r="BG28" s="1609">
        <v>0</v>
      </c>
      <c r="BH28" s="1034">
        <v>0</v>
      </c>
      <c r="BI28" s="1606">
        <v>0</v>
      </c>
      <c r="BJ28" s="1608"/>
      <c r="BK28" s="1609">
        <v>0</v>
      </c>
      <c r="BL28" s="3592">
        <v>0</v>
      </c>
      <c r="BM28" s="3340"/>
      <c r="BN28" s="3542"/>
      <c r="BO28" s="3344"/>
      <c r="BP28" s="3347"/>
    </row>
    <row r="29" spans="1:68" x14ac:dyDescent="0.2">
      <c r="A29" s="957"/>
      <c r="B29" s="973" t="s">
        <v>186</v>
      </c>
      <c r="C29" s="974">
        <v>6370000</v>
      </c>
      <c r="D29" s="1040">
        <v>6370000</v>
      </c>
      <c r="E29" s="971">
        <v>0</v>
      </c>
      <c r="F29" s="970">
        <v>0</v>
      </c>
      <c r="G29" s="974">
        <v>6370000</v>
      </c>
      <c r="H29" s="1040">
        <v>6370000</v>
      </c>
      <c r="I29" s="971">
        <v>0</v>
      </c>
      <c r="J29" s="970">
        <v>0</v>
      </c>
      <c r="K29" s="974">
        <v>6370000</v>
      </c>
      <c r="L29" s="1040">
        <v>6370000</v>
      </c>
      <c r="M29" s="971">
        <v>0</v>
      </c>
      <c r="N29" s="970">
        <v>0</v>
      </c>
      <c r="O29" s="974">
        <v>6370000</v>
      </c>
      <c r="P29" s="1040">
        <v>6370000</v>
      </c>
      <c r="Q29" s="971">
        <v>0</v>
      </c>
      <c r="R29" s="970">
        <v>0</v>
      </c>
      <c r="S29" s="974">
        <v>6370000</v>
      </c>
      <c r="T29" s="1040">
        <v>6370000</v>
      </c>
      <c r="U29" s="971">
        <v>0</v>
      </c>
      <c r="V29" s="970">
        <v>0</v>
      </c>
      <c r="W29" s="1582">
        <f t="shared" si="6"/>
        <v>6394780</v>
      </c>
      <c r="X29" s="1040">
        <v>6394780</v>
      </c>
      <c r="Y29" s="1584">
        <v>0</v>
      </c>
      <c r="Z29" s="1583">
        <v>0</v>
      </c>
      <c r="AA29" s="1582">
        <f t="shared" si="7"/>
        <v>6684612</v>
      </c>
      <c r="AB29" s="1040">
        <v>6684612</v>
      </c>
      <c r="AC29" s="1584">
        <v>0</v>
      </c>
      <c r="AD29" s="1583">
        <v>0</v>
      </c>
      <c r="AE29" s="3320">
        <f>SUM(AA29/W29)*100</f>
        <v>104.53232167486605</v>
      </c>
      <c r="AF29" s="3326">
        <f t="shared" ref="AF29:AF35" si="13">SUM(AB29/X29)*100</f>
        <v>104.53232167486605</v>
      </c>
      <c r="AG29" s="3326"/>
      <c r="AH29" s="3278">
        <v>0</v>
      </c>
      <c r="AI29" s="974"/>
      <c r="AJ29" s="1044"/>
      <c r="AK29" s="984">
        <v>0</v>
      </c>
      <c r="AL29" s="985"/>
      <c r="AM29" s="986">
        <v>0</v>
      </c>
      <c r="AN29" s="1034">
        <v>0</v>
      </c>
      <c r="AO29" s="984">
        <v>0</v>
      </c>
      <c r="AP29" s="985"/>
      <c r="AQ29" s="986">
        <v>0</v>
      </c>
      <c r="AR29" s="1034">
        <v>0</v>
      </c>
      <c r="AS29" s="984">
        <v>0</v>
      </c>
      <c r="AT29" s="985"/>
      <c r="AU29" s="986">
        <v>0</v>
      </c>
      <c r="AV29" s="1034">
        <v>0</v>
      </c>
      <c r="AW29" s="984">
        <v>0</v>
      </c>
      <c r="AX29" s="985"/>
      <c r="AY29" s="986">
        <v>0</v>
      </c>
      <c r="AZ29" s="1034">
        <v>0</v>
      </c>
      <c r="BA29" s="984">
        <v>0</v>
      </c>
      <c r="BB29" s="985"/>
      <c r="BC29" s="986">
        <v>0</v>
      </c>
      <c r="BD29" s="1034">
        <v>0</v>
      </c>
      <c r="BE29" s="1606">
        <v>0</v>
      </c>
      <c r="BF29" s="1608"/>
      <c r="BG29" s="1609">
        <v>0</v>
      </c>
      <c r="BH29" s="1034">
        <v>0</v>
      </c>
      <c r="BI29" s="1606">
        <v>0</v>
      </c>
      <c r="BJ29" s="1608"/>
      <c r="BK29" s="1609">
        <v>0</v>
      </c>
      <c r="BL29" s="3592">
        <v>0</v>
      </c>
      <c r="BM29" s="3340"/>
      <c r="BN29" s="3542"/>
      <c r="BO29" s="3344"/>
      <c r="BP29" s="3347"/>
    </row>
    <row r="30" spans="1:68" x14ac:dyDescent="0.2">
      <c r="A30" s="957"/>
      <c r="B30" s="989" t="s">
        <v>6</v>
      </c>
      <c r="C30" s="974">
        <v>8149991</v>
      </c>
      <c r="D30" s="1040">
        <v>7474991</v>
      </c>
      <c r="E30" s="971">
        <v>675000</v>
      </c>
      <c r="F30" s="970">
        <v>0</v>
      </c>
      <c r="G30" s="974">
        <v>8149991</v>
      </c>
      <c r="H30" s="1040">
        <v>7474991</v>
      </c>
      <c r="I30" s="971">
        <v>675000</v>
      </c>
      <c r="J30" s="970">
        <v>0</v>
      </c>
      <c r="K30" s="974">
        <v>8149991</v>
      </c>
      <c r="L30" s="1040">
        <v>7474991</v>
      </c>
      <c r="M30" s="971">
        <v>675000</v>
      </c>
      <c r="N30" s="970">
        <v>0</v>
      </c>
      <c r="O30" s="974">
        <v>8149991</v>
      </c>
      <c r="P30" s="1040">
        <v>7474991</v>
      </c>
      <c r="Q30" s="971">
        <v>675000</v>
      </c>
      <c r="R30" s="970">
        <v>0</v>
      </c>
      <c r="S30" s="974">
        <v>8192991</v>
      </c>
      <c r="T30" s="1040">
        <v>7517991</v>
      </c>
      <c r="U30" s="971">
        <v>675000</v>
      </c>
      <c r="V30" s="970">
        <v>0</v>
      </c>
      <c r="W30" s="1582">
        <f t="shared" si="6"/>
        <v>8939669</v>
      </c>
      <c r="X30" s="1040">
        <v>8939669</v>
      </c>
      <c r="Y30" s="1584"/>
      <c r="Z30" s="1583">
        <v>0</v>
      </c>
      <c r="AA30" s="1582">
        <f t="shared" si="7"/>
        <v>8939669</v>
      </c>
      <c r="AB30" s="1040">
        <v>8939669</v>
      </c>
      <c r="AC30" s="1584"/>
      <c r="AD30" s="1583">
        <v>0</v>
      </c>
      <c r="AE30" s="3320">
        <f>SUM(AA30/W30)*100</f>
        <v>100</v>
      </c>
      <c r="AF30" s="3326">
        <f t="shared" si="13"/>
        <v>100</v>
      </c>
      <c r="AG30" s="3326"/>
      <c r="AH30" s="3278">
        <v>0</v>
      </c>
      <c r="AI30" s="974"/>
      <c r="AJ30" s="1044"/>
      <c r="AK30" s="984">
        <v>0</v>
      </c>
      <c r="AL30" s="985"/>
      <c r="AM30" s="986">
        <v>0</v>
      </c>
      <c r="AN30" s="1034">
        <v>0</v>
      </c>
      <c r="AO30" s="984">
        <v>0</v>
      </c>
      <c r="AP30" s="985"/>
      <c r="AQ30" s="986">
        <v>0</v>
      </c>
      <c r="AR30" s="1034">
        <v>0</v>
      </c>
      <c r="AS30" s="984">
        <v>0</v>
      </c>
      <c r="AT30" s="985"/>
      <c r="AU30" s="986">
        <v>0</v>
      </c>
      <c r="AV30" s="1034">
        <v>0</v>
      </c>
      <c r="AW30" s="984">
        <v>0</v>
      </c>
      <c r="AX30" s="985"/>
      <c r="AY30" s="986">
        <v>0</v>
      </c>
      <c r="AZ30" s="1034">
        <v>0</v>
      </c>
      <c r="BA30" s="984">
        <v>0</v>
      </c>
      <c r="BB30" s="985"/>
      <c r="BC30" s="986">
        <v>0</v>
      </c>
      <c r="BD30" s="1034">
        <v>0</v>
      </c>
      <c r="BE30" s="1606">
        <v>0</v>
      </c>
      <c r="BF30" s="1608"/>
      <c r="BG30" s="1609">
        <v>0</v>
      </c>
      <c r="BH30" s="1034">
        <v>0</v>
      </c>
      <c r="BI30" s="1606">
        <v>0</v>
      </c>
      <c r="BJ30" s="1608"/>
      <c r="BK30" s="1609">
        <v>0</v>
      </c>
      <c r="BL30" s="3592">
        <v>0</v>
      </c>
      <c r="BM30" s="3340"/>
      <c r="BN30" s="3542"/>
      <c r="BO30" s="3344"/>
      <c r="BP30" s="3347"/>
    </row>
    <row r="31" spans="1:68" x14ac:dyDescent="0.2">
      <c r="A31" s="957"/>
      <c r="B31" s="989" t="s">
        <v>7</v>
      </c>
      <c r="C31" s="974">
        <v>170000</v>
      </c>
      <c r="D31" s="1040">
        <v>170000</v>
      </c>
      <c r="E31" s="971">
        <v>0</v>
      </c>
      <c r="F31" s="970">
        <v>0</v>
      </c>
      <c r="G31" s="974">
        <v>170000</v>
      </c>
      <c r="H31" s="1040">
        <v>170000</v>
      </c>
      <c r="I31" s="971">
        <v>0</v>
      </c>
      <c r="J31" s="970">
        <v>0</v>
      </c>
      <c r="K31" s="974">
        <v>170000</v>
      </c>
      <c r="L31" s="1040">
        <v>170000</v>
      </c>
      <c r="M31" s="971">
        <v>0</v>
      </c>
      <c r="N31" s="970">
        <v>0</v>
      </c>
      <c r="O31" s="974">
        <v>170000</v>
      </c>
      <c r="P31" s="1040">
        <v>170000</v>
      </c>
      <c r="Q31" s="971">
        <v>0</v>
      </c>
      <c r="R31" s="970">
        <v>0</v>
      </c>
      <c r="S31" s="974">
        <v>170000</v>
      </c>
      <c r="T31" s="1040">
        <v>170000</v>
      </c>
      <c r="U31" s="971">
        <v>0</v>
      </c>
      <c r="V31" s="970">
        <v>0</v>
      </c>
      <c r="W31" s="1582">
        <f t="shared" si="6"/>
        <v>18755749</v>
      </c>
      <c r="X31" s="1040">
        <v>18755749</v>
      </c>
      <c r="Y31" s="1584">
        <v>0</v>
      </c>
      <c r="Z31" s="1583">
        <v>0</v>
      </c>
      <c r="AA31" s="1582">
        <f t="shared" si="7"/>
        <v>18755749</v>
      </c>
      <c r="AB31" s="1040">
        <v>18755749</v>
      </c>
      <c r="AC31" s="1584">
        <v>0</v>
      </c>
      <c r="AD31" s="1583">
        <v>0</v>
      </c>
      <c r="AE31" s="3320">
        <f>SUM(AA31/W31)*100</f>
        <v>100</v>
      </c>
      <c r="AF31" s="3326">
        <f t="shared" si="13"/>
        <v>100</v>
      </c>
      <c r="AG31" s="3326"/>
      <c r="AH31" s="3278">
        <v>0</v>
      </c>
      <c r="AI31" s="974"/>
      <c r="AJ31" s="1044"/>
      <c r="AK31" s="984">
        <v>0</v>
      </c>
      <c r="AL31" s="985"/>
      <c r="AM31" s="986">
        <v>0</v>
      </c>
      <c r="AN31" s="1034">
        <v>0</v>
      </c>
      <c r="AO31" s="984">
        <v>0</v>
      </c>
      <c r="AP31" s="985"/>
      <c r="AQ31" s="986">
        <v>0</v>
      </c>
      <c r="AR31" s="1034">
        <v>0</v>
      </c>
      <c r="AS31" s="984">
        <v>0</v>
      </c>
      <c r="AT31" s="985"/>
      <c r="AU31" s="986">
        <v>0</v>
      </c>
      <c r="AV31" s="1034">
        <v>0</v>
      </c>
      <c r="AW31" s="984">
        <v>0</v>
      </c>
      <c r="AX31" s="985"/>
      <c r="AY31" s="986">
        <v>0</v>
      </c>
      <c r="AZ31" s="1034">
        <v>0</v>
      </c>
      <c r="BA31" s="984">
        <v>0</v>
      </c>
      <c r="BB31" s="985"/>
      <c r="BC31" s="986">
        <v>0</v>
      </c>
      <c r="BD31" s="1034">
        <v>0</v>
      </c>
      <c r="BE31" s="1606">
        <v>0</v>
      </c>
      <c r="BF31" s="1608"/>
      <c r="BG31" s="1609">
        <v>0</v>
      </c>
      <c r="BH31" s="1034">
        <v>0</v>
      </c>
      <c r="BI31" s="1606">
        <v>0</v>
      </c>
      <c r="BJ31" s="1608"/>
      <c r="BK31" s="1609">
        <v>0</v>
      </c>
      <c r="BL31" s="3592">
        <v>0</v>
      </c>
      <c r="BM31" s="3340"/>
      <c r="BN31" s="3542"/>
      <c r="BO31" s="3344"/>
      <c r="BP31" s="3347"/>
    </row>
    <row r="32" spans="1:68" x14ac:dyDescent="0.2">
      <c r="A32" s="957"/>
      <c r="B32" s="989" t="s">
        <v>8</v>
      </c>
      <c r="C32" s="974">
        <v>2000000</v>
      </c>
      <c r="D32" s="1040">
        <v>2000000</v>
      </c>
      <c r="E32" s="971">
        <v>0</v>
      </c>
      <c r="F32" s="970">
        <v>0</v>
      </c>
      <c r="G32" s="974">
        <v>2000000</v>
      </c>
      <c r="H32" s="1040">
        <v>2000000</v>
      </c>
      <c r="I32" s="971">
        <v>0</v>
      </c>
      <c r="J32" s="970">
        <v>0</v>
      </c>
      <c r="K32" s="974">
        <v>4525000</v>
      </c>
      <c r="L32" s="1040">
        <v>4525000</v>
      </c>
      <c r="M32" s="971">
        <v>0</v>
      </c>
      <c r="N32" s="970">
        <v>0</v>
      </c>
      <c r="O32" s="974">
        <v>4525000</v>
      </c>
      <c r="P32" s="1040">
        <v>4525000</v>
      </c>
      <c r="Q32" s="971">
        <v>0</v>
      </c>
      <c r="R32" s="970">
        <v>0</v>
      </c>
      <c r="S32" s="974">
        <v>4525000</v>
      </c>
      <c r="T32" s="1040">
        <v>4525000</v>
      </c>
      <c r="U32" s="971">
        <v>0</v>
      </c>
      <c r="V32" s="970">
        <v>0</v>
      </c>
      <c r="W32" s="1582">
        <f t="shared" si="6"/>
        <v>2825260</v>
      </c>
      <c r="X32" s="1040">
        <v>2825260</v>
      </c>
      <c r="Y32" s="1584">
        <v>0</v>
      </c>
      <c r="Z32" s="1583">
        <v>0</v>
      </c>
      <c r="AA32" s="1582">
        <f t="shared" si="7"/>
        <v>2825260</v>
      </c>
      <c r="AB32" s="1040">
        <v>2825260</v>
      </c>
      <c r="AC32" s="1584">
        <v>0</v>
      </c>
      <c r="AD32" s="1583">
        <v>0</v>
      </c>
      <c r="AE32" s="3320">
        <f>SUM(AA32/W32)*100</f>
        <v>100</v>
      </c>
      <c r="AF32" s="3326">
        <f t="shared" si="13"/>
        <v>100</v>
      </c>
      <c r="AG32" s="3326"/>
      <c r="AH32" s="3278">
        <v>0</v>
      </c>
      <c r="AI32" s="974"/>
      <c r="AJ32" s="1044"/>
      <c r="AK32" s="984">
        <v>0</v>
      </c>
      <c r="AL32" s="985"/>
      <c r="AM32" s="986">
        <v>0</v>
      </c>
      <c r="AN32" s="1034">
        <v>0</v>
      </c>
      <c r="AO32" s="984">
        <v>0</v>
      </c>
      <c r="AP32" s="985"/>
      <c r="AQ32" s="986">
        <v>0</v>
      </c>
      <c r="AR32" s="1034">
        <v>0</v>
      </c>
      <c r="AS32" s="984">
        <v>0</v>
      </c>
      <c r="AT32" s="985"/>
      <c r="AU32" s="986">
        <v>0</v>
      </c>
      <c r="AV32" s="1034">
        <v>0</v>
      </c>
      <c r="AW32" s="984">
        <v>0</v>
      </c>
      <c r="AX32" s="985"/>
      <c r="AY32" s="986">
        <v>0</v>
      </c>
      <c r="AZ32" s="1034">
        <v>0</v>
      </c>
      <c r="BA32" s="984">
        <v>0</v>
      </c>
      <c r="BB32" s="985"/>
      <c r="BC32" s="986">
        <v>0</v>
      </c>
      <c r="BD32" s="1034">
        <v>0</v>
      </c>
      <c r="BE32" s="1606">
        <v>0</v>
      </c>
      <c r="BF32" s="1608"/>
      <c r="BG32" s="1609">
        <v>0</v>
      </c>
      <c r="BH32" s="1034">
        <v>0</v>
      </c>
      <c r="BI32" s="1606">
        <v>0</v>
      </c>
      <c r="BJ32" s="1608"/>
      <c r="BK32" s="1609">
        <v>0</v>
      </c>
      <c r="BL32" s="3592">
        <v>0</v>
      </c>
      <c r="BM32" s="3340"/>
      <c r="BN32" s="3542"/>
      <c r="BO32" s="3344"/>
      <c r="BP32" s="3347"/>
    </row>
    <row r="33" spans="1:68" x14ac:dyDescent="0.2">
      <c r="A33" s="957"/>
      <c r="B33" s="990" t="s">
        <v>9</v>
      </c>
      <c r="C33" s="974">
        <v>0</v>
      </c>
      <c r="D33" s="1040">
        <v>0</v>
      </c>
      <c r="E33" s="971">
        <v>0</v>
      </c>
      <c r="F33" s="970">
        <v>0</v>
      </c>
      <c r="G33" s="974">
        <v>0</v>
      </c>
      <c r="H33" s="1040">
        <v>0</v>
      </c>
      <c r="I33" s="971">
        <v>0</v>
      </c>
      <c r="J33" s="970">
        <v>0</v>
      </c>
      <c r="K33" s="974">
        <v>0</v>
      </c>
      <c r="L33" s="1040">
        <v>0</v>
      </c>
      <c r="M33" s="971">
        <v>0</v>
      </c>
      <c r="N33" s="970">
        <v>0</v>
      </c>
      <c r="O33" s="974">
        <v>0</v>
      </c>
      <c r="P33" s="1040">
        <v>0</v>
      </c>
      <c r="Q33" s="971">
        <v>0</v>
      </c>
      <c r="R33" s="970">
        <v>0</v>
      </c>
      <c r="S33" s="974">
        <v>0</v>
      </c>
      <c r="T33" s="1040">
        <v>0</v>
      </c>
      <c r="U33" s="971">
        <v>0</v>
      </c>
      <c r="V33" s="970">
        <v>0</v>
      </c>
      <c r="W33" s="1582">
        <f t="shared" si="6"/>
        <v>0</v>
      </c>
      <c r="X33" s="1040">
        <v>0</v>
      </c>
      <c r="Y33" s="1584">
        <v>0</v>
      </c>
      <c r="Z33" s="1583">
        <v>0</v>
      </c>
      <c r="AA33" s="1582">
        <f t="shared" si="7"/>
        <v>0</v>
      </c>
      <c r="AB33" s="1040">
        <v>0</v>
      </c>
      <c r="AC33" s="1584">
        <v>0</v>
      </c>
      <c r="AD33" s="1583">
        <v>0</v>
      </c>
      <c r="AE33" s="3320"/>
      <c r="AF33" s="3326"/>
      <c r="AG33" s="3326"/>
      <c r="AH33" s="3278">
        <v>0</v>
      </c>
      <c r="AI33" s="974"/>
      <c r="AJ33" s="1044"/>
      <c r="AK33" s="984">
        <v>0</v>
      </c>
      <c r="AL33" s="985"/>
      <c r="AM33" s="986">
        <v>0</v>
      </c>
      <c r="AN33" s="1034">
        <v>0</v>
      </c>
      <c r="AO33" s="984">
        <v>0</v>
      </c>
      <c r="AP33" s="985"/>
      <c r="AQ33" s="986">
        <v>0</v>
      </c>
      <c r="AR33" s="1034">
        <v>0</v>
      </c>
      <c r="AS33" s="984">
        <v>0</v>
      </c>
      <c r="AT33" s="985"/>
      <c r="AU33" s="986">
        <v>0</v>
      </c>
      <c r="AV33" s="1034">
        <v>0</v>
      </c>
      <c r="AW33" s="984">
        <v>0</v>
      </c>
      <c r="AX33" s="985"/>
      <c r="AY33" s="986">
        <v>0</v>
      </c>
      <c r="AZ33" s="1034">
        <v>0</v>
      </c>
      <c r="BA33" s="984">
        <v>0</v>
      </c>
      <c r="BB33" s="985"/>
      <c r="BC33" s="986">
        <v>0</v>
      </c>
      <c r="BD33" s="1034">
        <v>0</v>
      </c>
      <c r="BE33" s="1606">
        <v>0</v>
      </c>
      <c r="BF33" s="1608"/>
      <c r="BG33" s="1609">
        <v>0</v>
      </c>
      <c r="BH33" s="1034">
        <v>0</v>
      </c>
      <c r="BI33" s="1606">
        <v>0</v>
      </c>
      <c r="BJ33" s="1608"/>
      <c r="BK33" s="1609">
        <v>0</v>
      </c>
      <c r="BL33" s="3592">
        <v>0</v>
      </c>
      <c r="BM33" s="3340"/>
      <c r="BN33" s="3542"/>
      <c r="BO33" s="3344"/>
      <c r="BP33" s="3347"/>
    </row>
    <row r="34" spans="1:68" x14ac:dyDescent="0.2">
      <c r="A34" s="957"/>
      <c r="B34" s="989" t="s">
        <v>10</v>
      </c>
      <c r="C34" s="974">
        <v>0</v>
      </c>
      <c r="D34" s="1040">
        <v>0</v>
      </c>
      <c r="E34" s="971">
        <v>0</v>
      </c>
      <c r="F34" s="970">
        <v>0</v>
      </c>
      <c r="G34" s="974">
        <v>0</v>
      </c>
      <c r="H34" s="1040">
        <v>0</v>
      </c>
      <c r="I34" s="971">
        <v>0</v>
      </c>
      <c r="J34" s="970">
        <v>0</v>
      </c>
      <c r="K34" s="974">
        <v>0</v>
      </c>
      <c r="L34" s="1040">
        <v>0</v>
      </c>
      <c r="M34" s="971">
        <v>0</v>
      </c>
      <c r="N34" s="970">
        <v>0</v>
      </c>
      <c r="O34" s="974">
        <v>0</v>
      </c>
      <c r="P34" s="1040">
        <v>0</v>
      </c>
      <c r="Q34" s="971">
        <v>0</v>
      </c>
      <c r="R34" s="970">
        <v>0</v>
      </c>
      <c r="S34" s="974">
        <v>0</v>
      </c>
      <c r="T34" s="1040">
        <v>0</v>
      </c>
      <c r="U34" s="971">
        <v>0</v>
      </c>
      <c r="V34" s="970">
        <v>0</v>
      </c>
      <c r="W34" s="1582">
        <f t="shared" si="6"/>
        <v>0</v>
      </c>
      <c r="X34" s="1040">
        <v>0</v>
      </c>
      <c r="Y34" s="1584">
        <v>0</v>
      </c>
      <c r="Z34" s="1583">
        <v>0</v>
      </c>
      <c r="AA34" s="1582">
        <f t="shared" si="7"/>
        <v>0</v>
      </c>
      <c r="AB34" s="1040">
        <v>0</v>
      </c>
      <c r="AC34" s="1584">
        <v>0</v>
      </c>
      <c r="AD34" s="1583">
        <v>0</v>
      </c>
      <c r="AE34" s="3320"/>
      <c r="AF34" s="3326"/>
      <c r="AG34" s="3326"/>
      <c r="AH34" s="3278">
        <v>0</v>
      </c>
      <c r="AI34" s="974"/>
      <c r="AJ34" s="1044"/>
      <c r="AK34" s="984">
        <v>0</v>
      </c>
      <c r="AL34" s="985"/>
      <c r="AM34" s="986">
        <v>0</v>
      </c>
      <c r="AN34" s="1034">
        <v>0</v>
      </c>
      <c r="AO34" s="984">
        <v>0</v>
      </c>
      <c r="AP34" s="985"/>
      <c r="AQ34" s="986">
        <v>0</v>
      </c>
      <c r="AR34" s="1034">
        <v>0</v>
      </c>
      <c r="AS34" s="984">
        <v>0</v>
      </c>
      <c r="AT34" s="985"/>
      <c r="AU34" s="986">
        <v>0</v>
      </c>
      <c r="AV34" s="1034">
        <v>0</v>
      </c>
      <c r="AW34" s="984">
        <v>0</v>
      </c>
      <c r="AX34" s="985"/>
      <c r="AY34" s="986">
        <v>0</v>
      </c>
      <c r="AZ34" s="1034">
        <v>0</v>
      </c>
      <c r="BA34" s="984">
        <v>0</v>
      </c>
      <c r="BB34" s="985"/>
      <c r="BC34" s="986">
        <v>0</v>
      </c>
      <c r="BD34" s="1034">
        <v>0</v>
      </c>
      <c r="BE34" s="1606">
        <v>0</v>
      </c>
      <c r="BF34" s="1608"/>
      <c r="BG34" s="1609">
        <v>0</v>
      </c>
      <c r="BH34" s="1034">
        <v>0</v>
      </c>
      <c r="BI34" s="1606">
        <v>0</v>
      </c>
      <c r="BJ34" s="1608"/>
      <c r="BK34" s="1609">
        <v>0</v>
      </c>
      <c r="BL34" s="3592">
        <v>0</v>
      </c>
      <c r="BM34" s="3340"/>
      <c r="BN34" s="3542"/>
      <c r="BO34" s="3344"/>
      <c r="BP34" s="3347"/>
    </row>
    <row r="35" spans="1:68" ht="13.5" thickBot="1" x14ac:dyDescent="0.25">
      <c r="A35" s="957"/>
      <c r="B35" s="991" t="s">
        <v>11</v>
      </c>
      <c r="C35" s="977">
        <v>493000</v>
      </c>
      <c r="D35" s="1040">
        <v>493000</v>
      </c>
      <c r="E35" s="971">
        <v>0</v>
      </c>
      <c r="F35" s="970">
        <v>0</v>
      </c>
      <c r="G35" s="977">
        <v>493000</v>
      </c>
      <c r="H35" s="1040">
        <v>493000</v>
      </c>
      <c r="I35" s="971">
        <v>0</v>
      </c>
      <c r="J35" s="970">
        <v>0</v>
      </c>
      <c r="K35" s="977">
        <v>493000</v>
      </c>
      <c r="L35" s="1040">
        <v>493000</v>
      </c>
      <c r="M35" s="971">
        <v>0</v>
      </c>
      <c r="N35" s="970">
        <v>0</v>
      </c>
      <c r="O35" s="977">
        <v>493000</v>
      </c>
      <c r="P35" s="1040">
        <v>493000</v>
      </c>
      <c r="Q35" s="971">
        <v>0</v>
      </c>
      <c r="R35" s="970">
        <v>0</v>
      </c>
      <c r="S35" s="977">
        <v>493000</v>
      </c>
      <c r="T35" s="1040">
        <v>493000</v>
      </c>
      <c r="U35" s="971">
        <v>0</v>
      </c>
      <c r="V35" s="970">
        <v>0</v>
      </c>
      <c r="W35" s="1586">
        <f t="shared" si="6"/>
        <v>6681503</v>
      </c>
      <c r="X35" s="1040">
        <v>6681503</v>
      </c>
      <c r="Y35" s="1584">
        <v>0</v>
      </c>
      <c r="Z35" s="1583">
        <v>0</v>
      </c>
      <c r="AA35" s="1586">
        <f t="shared" si="7"/>
        <v>6601277</v>
      </c>
      <c r="AB35" s="1040">
        <v>6601277</v>
      </c>
      <c r="AC35" s="1584">
        <v>0</v>
      </c>
      <c r="AD35" s="1583">
        <v>0</v>
      </c>
      <c r="AE35" s="3320">
        <f>SUM(AA35/W35)*100</f>
        <v>98.799282137566948</v>
      </c>
      <c r="AF35" s="3326">
        <f t="shared" si="13"/>
        <v>98.799282137566948</v>
      </c>
      <c r="AG35" s="3326"/>
      <c r="AH35" s="3278">
        <v>0</v>
      </c>
      <c r="AI35" s="977"/>
      <c r="AJ35" s="1044"/>
      <c r="AK35" s="984">
        <v>0</v>
      </c>
      <c r="AL35" s="985"/>
      <c r="AM35" s="986">
        <v>0</v>
      </c>
      <c r="AN35" s="1034">
        <v>0</v>
      </c>
      <c r="AO35" s="984">
        <v>0</v>
      </c>
      <c r="AP35" s="985"/>
      <c r="AQ35" s="986">
        <v>0</v>
      </c>
      <c r="AR35" s="1034">
        <v>0</v>
      </c>
      <c r="AS35" s="984">
        <v>0</v>
      </c>
      <c r="AT35" s="985"/>
      <c r="AU35" s="986">
        <v>0</v>
      </c>
      <c r="AV35" s="1034">
        <v>0</v>
      </c>
      <c r="AW35" s="984">
        <v>0</v>
      </c>
      <c r="AX35" s="985"/>
      <c r="AY35" s="986">
        <v>0</v>
      </c>
      <c r="AZ35" s="1034">
        <v>0</v>
      </c>
      <c r="BA35" s="984">
        <v>0</v>
      </c>
      <c r="BB35" s="985"/>
      <c r="BC35" s="986">
        <v>0</v>
      </c>
      <c r="BD35" s="1034">
        <v>0</v>
      </c>
      <c r="BE35" s="1606">
        <v>0</v>
      </c>
      <c r="BF35" s="1608"/>
      <c r="BG35" s="1609">
        <v>0</v>
      </c>
      <c r="BH35" s="1034">
        <v>0</v>
      </c>
      <c r="BI35" s="1606">
        <v>0</v>
      </c>
      <c r="BJ35" s="1608"/>
      <c r="BK35" s="1609">
        <v>0</v>
      </c>
      <c r="BL35" s="3592">
        <v>0</v>
      </c>
      <c r="BM35" s="3340"/>
      <c r="BN35" s="3542"/>
      <c r="BO35" s="3344"/>
      <c r="BP35" s="3347"/>
    </row>
    <row r="36" spans="1:68" ht="13.5" thickBot="1" x14ac:dyDescent="0.25">
      <c r="A36" s="957"/>
      <c r="B36" s="979" t="s">
        <v>255</v>
      </c>
      <c r="C36" s="966">
        <v>594432125</v>
      </c>
      <c r="D36" s="992">
        <v>594432125</v>
      </c>
      <c r="E36" s="967">
        <v>0</v>
      </c>
      <c r="F36" s="993">
        <v>0</v>
      </c>
      <c r="G36" s="966">
        <v>604239483</v>
      </c>
      <c r="H36" s="992">
        <v>604239483</v>
      </c>
      <c r="I36" s="967">
        <v>0</v>
      </c>
      <c r="J36" s="993">
        <v>0</v>
      </c>
      <c r="K36" s="966">
        <v>589860328</v>
      </c>
      <c r="L36" s="992">
        <v>589860328</v>
      </c>
      <c r="M36" s="967">
        <v>0</v>
      </c>
      <c r="N36" s="993">
        <v>0</v>
      </c>
      <c r="O36" s="966">
        <v>609527717</v>
      </c>
      <c r="P36" s="992">
        <v>609527717</v>
      </c>
      <c r="Q36" s="967">
        <v>0</v>
      </c>
      <c r="R36" s="993">
        <v>0</v>
      </c>
      <c r="S36" s="966">
        <v>624857298</v>
      </c>
      <c r="T36" s="992">
        <v>624857298</v>
      </c>
      <c r="U36" s="967">
        <v>0</v>
      </c>
      <c r="V36" s="993">
        <v>0</v>
      </c>
      <c r="W36" s="1575">
        <f t="shared" si="6"/>
        <v>466177379</v>
      </c>
      <c r="X36" s="1618">
        <f>SUM(X37:X42)</f>
        <v>466177379</v>
      </c>
      <c r="Y36" s="1577">
        <v>0</v>
      </c>
      <c r="Z36" s="1619">
        <v>0</v>
      </c>
      <c r="AA36" s="1575">
        <f t="shared" si="7"/>
        <v>525568817</v>
      </c>
      <c r="AB36" s="1618">
        <f>SUM(AB37:AB42)</f>
        <v>525568817</v>
      </c>
      <c r="AC36" s="1577">
        <v>0</v>
      </c>
      <c r="AD36" s="1619">
        <v>0</v>
      </c>
      <c r="AE36" s="3279">
        <f>SUM(AA36/W36)*100</f>
        <v>112.74009436652652</v>
      </c>
      <c r="AF36" s="3694">
        <f t="shared" ref="AF36" si="14">SUM(AB36/X36)*100</f>
        <v>112.74009436652652</v>
      </c>
      <c r="AG36" s="3694">
        <v>0</v>
      </c>
      <c r="AH36" s="3693">
        <v>0</v>
      </c>
      <c r="AI36" s="966"/>
      <c r="AJ36" s="1044"/>
      <c r="AK36" s="984">
        <v>0</v>
      </c>
      <c r="AL36" s="985"/>
      <c r="AM36" s="986">
        <v>0</v>
      </c>
      <c r="AN36" s="1034">
        <v>0</v>
      </c>
      <c r="AO36" s="984">
        <v>0</v>
      </c>
      <c r="AP36" s="985"/>
      <c r="AQ36" s="986">
        <v>0</v>
      </c>
      <c r="AR36" s="1034">
        <v>0</v>
      </c>
      <c r="AS36" s="984">
        <v>0</v>
      </c>
      <c r="AT36" s="985"/>
      <c r="AU36" s="986">
        <v>0</v>
      </c>
      <c r="AV36" s="1034">
        <v>0</v>
      </c>
      <c r="AW36" s="984">
        <v>0</v>
      </c>
      <c r="AX36" s="985"/>
      <c r="AY36" s="986">
        <v>0</v>
      </c>
      <c r="AZ36" s="1034">
        <v>0</v>
      </c>
      <c r="BA36" s="984">
        <v>0</v>
      </c>
      <c r="BB36" s="985"/>
      <c r="BC36" s="986">
        <v>0</v>
      </c>
      <c r="BD36" s="1034">
        <v>0</v>
      </c>
      <c r="BE36" s="1606">
        <v>0</v>
      </c>
      <c r="BF36" s="1608"/>
      <c r="BG36" s="1609">
        <v>0</v>
      </c>
      <c r="BH36" s="1034">
        <v>0</v>
      </c>
      <c r="BI36" s="1606">
        <v>0</v>
      </c>
      <c r="BJ36" s="1608"/>
      <c r="BK36" s="1609">
        <v>0</v>
      </c>
      <c r="BL36" s="3592">
        <v>0</v>
      </c>
      <c r="BM36" s="3340"/>
      <c r="BN36" s="3542"/>
      <c r="BO36" s="3344"/>
      <c r="BP36" s="3347"/>
    </row>
    <row r="37" spans="1:68" x14ac:dyDescent="0.2">
      <c r="A37" s="957"/>
      <c r="B37" s="968" t="s">
        <v>14</v>
      </c>
      <c r="C37" s="994">
        <v>0</v>
      </c>
      <c r="D37" s="1040">
        <v>0</v>
      </c>
      <c r="E37" s="971">
        <v>0</v>
      </c>
      <c r="F37" s="970">
        <v>0</v>
      </c>
      <c r="G37" s="994">
        <v>0</v>
      </c>
      <c r="H37" s="1040">
        <v>0</v>
      </c>
      <c r="I37" s="971">
        <v>0</v>
      </c>
      <c r="J37" s="970">
        <v>0</v>
      </c>
      <c r="K37" s="994">
        <v>0</v>
      </c>
      <c r="L37" s="1040">
        <v>0</v>
      </c>
      <c r="M37" s="971">
        <v>0</v>
      </c>
      <c r="N37" s="970">
        <v>0</v>
      </c>
      <c r="O37" s="994">
        <v>0</v>
      </c>
      <c r="P37" s="1040">
        <v>0</v>
      </c>
      <c r="Q37" s="971">
        <v>0</v>
      </c>
      <c r="R37" s="970">
        <v>0</v>
      </c>
      <c r="S37" s="994">
        <v>0</v>
      </c>
      <c r="T37" s="1040">
        <v>0</v>
      </c>
      <c r="U37" s="971">
        <v>0</v>
      </c>
      <c r="V37" s="970">
        <v>0</v>
      </c>
      <c r="W37" s="1582">
        <f t="shared" si="6"/>
        <v>0</v>
      </c>
      <c r="X37" s="1040">
        <v>0</v>
      </c>
      <c r="Y37" s="1584">
        <v>0</v>
      </c>
      <c r="Z37" s="1583">
        <v>0</v>
      </c>
      <c r="AA37" s="1582">
        <f t="shared" si="7"/>
        <v>0</v>
      </c>
      <c r="AB37" s="1040">
        <v>0</v>
      </c>
      <c r="AC37" s="1584">
        <v>0</v>
      </c>
      <c r="AD37" s="1583">
        <v>0</v>
      </c>
      <c r="AE37" s="3318"/>
      <c r="AF37" s="3324"/>
      <c r="AG37" s="3324"/>
      <c r="AH37" s="3278">
        <v>0</v>
      </c>
      <c r="AI37" s="969"/>
      <c r="AJ37" s="1044"/>
      <c r="AK37" s="984">
        <v>0</v>
      </c>
      <c r="AL37" s="985"/>
      <c r="AM37" s="986">
        <v>0</v>
      </c>
      <c r="AN37" s="1034">
        <v>0</v>
      </c>
      <c r="AO37" s="984">
        <v>0</v>
      </c>
      <c r="AP37" s="985"/>
      <c r="AQ37" s="986">
        <v>0</v>
      </c>
      <c r="AR37" s="1034">
        <v>0</v>
      </c>
      <c r="AS37" s="984">
        <v>0</v>
      </c>
      <c r="AT37" s="985"/>
      <c r="AU37" s="986">
        <v>0</v>
      </c>
      <c r="AV37" s="1034">
        <v>0</v>
      </c>
      <c r="AW37" s="984">
        <v>0</v>
      </c>
      <c r="AX37" s="985"/>
      <c r="AY37" s="986">
        <v>0</v>
      </c>
      <c r="AZ37" s="1034">
        <v>0</v>
      </c>
      <c r="BA37" s="984">
        <v>0</v>
      </c>
      <c r="BB37" s="985"/>
      <c r="BC37" s="986">
        <v>0</v>
      </c>
      <c r="BD37" s="1034">
        <v>0</v>
      </c>
      <c r="BE37" s="1606">
        <v>0</v>
      </c>
      <c r="BF37" s="1608"/>
      <c r="BG37" s="1609">
        <v>0</v>
      </c>
      <c r="BH37" s="1034">
        <v>0</v>
      </c>
      <c r="BI37" s="1606">
        <v>0</v>
      </c>
      <c r="BJ37" s="1608"/>
      <c r="BK37" s="1609">
        <v>0</v>
      </c>
      <c r="BL37" s="3592">
        <v>0</v>
      </c>
      <c r="BM37" s="3340"/>
      <c r="BN37" s="3542"/>
      <c r="BO37" s="3344"/>
      <c r="BP37" s="3347"/>
    </row>
    <row r="38" spans="1:68" x14ac:dyDescent="0.2">
      <c r="A38" s="957"/>
      <c r="B38" s="973" t="s">
        <v>12</v>
      </c>
      <c r="C38" s="974">
        <v>0</v>
      </c>
      <c r="D38" s="1040">
        <v>0</v>
      </c>
      <c r="E38" s="971">
        <v>0</v>
      </c>
      <c r="F38" s="970">
        <v>0</v>
      </c>
      <c r="G38" s="974">
        <v>0</v>
      </c>
      <c r="H38" s="1040">
        <v>0</v>
      </c>
      <c r="I38" s="971">
        <v>0</v>
      </c>
      <c r="J38" s="970">
        <v>0</v>
      </c>
      <c r="K38" s="974">
        <v>1549498</v>
      </c>
      <c r="L38" s="1040">
        <v>1549498</v>
      </c>
      <c r="M38" s="971">
        <v>0</v>
      </c>
      <c r="N38" s="970">
        <v>0</v>
      </c>
      <c r="O38" s="974">
        <v>1549498</v>
      </c>
      <c r="P38" s="1040">
        <v>1549498</v>
      </c>
      <c r="Q38" s="971">
        <v>0</v>
      </c>
      <c r="R38" s="970">
        <v>0</v>
      </c>
      <c r="S38" s="974">
        <v>1549498</v>
      </c>
      <c r="T38" s="1040">
        <v>1549498</v>
      </c>
      <c r="U38" s="971">
        <v>0</v>
      </c>
      <c r="V38" s="970">
        <v>0</v>
      </c>
      <c r="W38" s="1582">
        <f t="shared" si="6"/>
        <v>2989498</v>
      </c>
      <c r="X38" s="1040">
        <v>2989498</v>
      </c>
      <c r="Y38" s="1584">
        <v>0</v>
      </c>
      <c r="Z38" s="1583">
        <v>0</v>
      </c>
      <c r="AA38" s="1582">
        <f t="shared" si="7"/>
        <v>2989498</v>
      </c>
      <c r="AB38" s="1040">
        <v>2989498</v>
      </c>
      <c r="AC38" s="1584">
        <v>0</v>
      </c>
      <c r="AD38" s="1583">
        <v>0</v>
      </c>
      <c r="AE38" s="3320">
        <f>SUM(AA38/W38)*100</f>
        <v>100</v>
      </c>
      <c r="AF38" s="3326">
        <f t="shared" ref="AF38:AF42" si="15">SUM(AB38/X38)*100</f>
        <v>100</v>
      </c>
      <c r="AG38" s="3326"/>
      <c r="AH38" s="3278">
        <v>0</v>
      </c>
      <c r="AI38" s="974"/>
      <c r="AJ38" s="1044"/>
      <c r="AK38" s="984">
        <v>0</v>
      </c>
      <c r="AL38" s="985"/>
      <c r="AM38" s="986">
        <v>0</v>
      </c>
      <c r="AN38" s="1034">
        <v>0</v>
      </c>
      <c r="AO38" s="984">
        <v>0</v>
      </c>
      <c r="AP38" s="985"/>
      <c r="AQ38" s="986">
        <v>0</v>
      </c>
      <c r="AR38" s="1034">
        <v>0</v>
      </c>
      <c r="AS38" s="984">
        <v>0</v>
      </c>
      <c r="AT38" s="985"/>
      <c r="AU38" s="986">
        <v>0</v>
      </c>
      <c r="AV38" s="1034">
        <v>0</v>
      </c>
      <c r="AW38" s="984">
        <v>0</v>
      </c>
      <c r="AX38" s="985"/>
      <c r="AY38" s="986">
        <v>0</v>
      </c>
      <c r="AZ38" s="1034">
        <v>0</v>
      </c>
      <c r="BA38" s="984">
        <v>0</v>
      </c>
      <c r="BB38" s="985"/>
      <c r="BC38" s="986">
        <v>0</v>
      </c>
      <c r="BD38" s="1034">
        <v>0</v>
      </c>
      <c r="BE38" s="1606">
        <v>0</v>
      </c>
      <c r="BF38" s="1608"/>
      <c r="BG38" s="1609">
        <v>0</v>
      </c>
      <c r="BH38" s="1034">
        <v>0</v>
      </c>
      <c r="BI38" s="1606">
        <v>0</v>
      </c>
      <c r="BJ38" s="1608"/>
      <c r="BK38" s="1609">
        <v>0</v>
      </c>
      <c r="BL38" s="3592">
        <v>0</v>
      </c>
      <c r="BM38" s="3340"/>
      <c r="BN38" s="3542"/>
      <c r="BO38" s="3344"/>
      <c r="BP38" s="3347"/>
    </row>
    <row r="39" spans="1:68" x14ac:dyDescent="0.2">
      <c r="A39" s="957"/>
      <c r="B39" s="995" t="s">
        <v>13</v>
      </c>
      <c r="C39" s="974">
        <v>0</v>
      </c>
      <c r="D39" s="1040">
        <v>0</v>
      </c>
      <c r="E39" s="971">
        <v>0</v>
      </c>
      <c r="F39" s="970">
        <v>0</v>
      </c>
      <c r="G39" s="974">
        <v>0</v>
      </c>
      <c r="H39" s="1040">
        <v>0</v>
      </c>
      <c r="I39" s="971">
        <v>0</v>
      </c>
      <c r="J39" s="970">
        <v>0</v>
      </c>
      <c r="K39" s="974">
        <v>0</v>
      </c>
      <c r="L39" s="1040">
        <v>0</v>
      </c>
      <c r="M39" s="971">
        <v>0</v>
      </c>
      <c r="N39" s="970">
        <v>0</v>
      </c>
      <c r="O39" s="974">
        <v>0</v>
      </c>
      <c r="P39" s="1040">
        <v>0</v>
      </c>
      <c r="Q39" s="971">
        <v>0</v>
      </c>
      <c r="R39" s="970">
        <v>0</v>
      </c>
      <c r="S39" s="974">
        <v>0</v>
      </c>
      <c r="T39" s="1040">
        <v>0</v>
      </c>
      <c r="U39" s="971">
        <v>0</v>
      </c>
      <c r="V39" s="970">
        <v>0</v>
      </c>
      <c r="W39" s="1582">
        <f t="shared" si="6"/>
        <v>0</v>
      </c>
      <c r="X39" s="1040">
        <v>0</v>
      </c>
      <c r="Y39" s="1584">
        <v>0</v>
      </c>
      <c r="Z39" s="1583">
        <v>0</v>
      </c>
      <c r="AA39" s="1582">
        <f t="shared" si="7"/>
        <v>0</v>
      </c>
      <c r="AB39" s="1040">
        <v>0</v>
      </c>
      <c r="AC39" s="1584">
        <v>0</v>
      </c>
      <c r="AD39" s="1583">
        <v>0</v>
      </c>
      <c r="AE39" s="3320"/>
      <c r="AF39" s="3326"/>
      <c r="AG39" s="3326"/>
      <c r="AH39" s="3278"/>
      <c r="AI39" s="996"/>
      <c r="AJ39" s="1044"/>
      <c r="AK39" s="984">
        <v>0</v>
      </c>
      <c r="AL39" s="997"/>
      <c r="AM39" s="986">
        <v>0</v>
      </c>
      <c r="AN39" s="1034">
        <v>0</v>
      </c>
      <c r="AO39" s="984">
        <v>0</v>
      </c>
      <c r="AP39" s="997"/>
      <c r="AQ39" s="986">
        <v>0</v>
      </c>
      <c r="AR39" s="1034">
        <v>0</v>
      </c>
      <c r="AS39" s="984">
        <v>0</v>
      </c>
      <c r="AT39" s="997"/>
      <c r="AU39" s="986">
        <v>0</v>
      </c>
      <c r="AV39" s="1034">
        <v>0</v>
      </c>
      <c r="AW39" s="984">
        <v>0</v>
      </c>
      <c r="AX39" s="997"/>
      <c r="AY39" s="986">
        <v>0</v>
      </c>
      <c r="AZ39" s="1034">
        <v>0</v>
      </c>
      <c r="BA39" s="984">
        <v>0</v>
      </c>
      <c r="BB39" s="997"/>
      <c r="BC39" s="986">
        <v>0</v>
      </c>
      <c r="BD39" s="1034">
        <v>0</v>
      </c>
      <c r="BE39" s="1606">
        <v>0</v>
      </c>
      <c r="BF39" s="1623"/>
      <c r="BG39" s="1609">
        <v>0</v>
      </c>
      <c r="BH39" s="1034">
        <v>0</v>
      </c>
      <c r="BI39" s="1606">
        <v>0</v>
      </c>
      <c r="BJ39" s="2322"/>
      <c r="BK39" s="1609">
        <v>0</v>
      </c>
      <c r="BL39" s="3592">
        <v>0</v>
      </c>
      <c r="BM39" s="3340"/>
      <c r="BN39" s="3542"/>
      <c r="BO39" s="3344"/>
      <c r="BP39" s="3347"/>
    </row>
    <row r="40" spans="1:68" ht="24" x14ac:dyDescent="0.2">
      <c r="A40" s="957"/>
      <c r="B40" s="973" t="s">
        <v>262</v>
      </c>
      <c r="C40" s="974">
        <v>94819770</v>
      </c>
      <c r="D40" s="1040">
        <v>94819770</v>
      </c>
      <c r="E40" s="971">
        <v>0</v>
      </c>
      <c r="F40" s="970">
        <v>0</v>
      </c>
      <c r="G40" s="974">
        <v>104627128</v>
      </c>
      <c r="H40" s="1040">
        <v>104627128</v>
      </c>
      <c r="I40" s="971">
        <v>0</v>
      </c>
      <c r="J40" s="970">
        <v>0</v>
      </c>
      <c r="K40" s="974">
        <v>78443526</v>
      </c>
      <c r="L40" s="1040">
        <v>78443526</v>
      </c>
      <c r="M40" s="971">
        <v>0</v>
      </c>
      <c r="N40" s="970">
        <v>0</v>
      </c>
      <c r="O40" s="974">
        <v>95443526</v>
      </c>
      <c r="P40" s="1040">
        <v>95443526</v>
      </c>
      <c r="Q40" s="971">
        <v>0</v>
      </c>
      <c r="R40" s="970">
        <v>0</v>
      </c>
      <c r="S40" s="974">
        <v>104904985</v>
      </c>
      <c r="T40" s="1040">
        <v>104904985</v>
      </c>
      <c r="U40" s="971">
        <v>0</v>
      </c>
      <c r="V40" s="970">
        <v>0</v>
      </c>
      <c r="W40" s="1582">
        <f t="shared" si="6"/>
        <v>-59391438</v>
      </c>
      <c r="X40" s="1040">
        <v>-59391438</v>
      </c>
      <c r="Y40" s="1584">
        <v>0</v>
      </c>
      <c r="Z40" s="1583">
        <v>0</v>
      </c>
      <c r="AA40" s="1582">
        <f t="shared" si="7"/>
        <v>0</v>
      </c>
      <c r="AB40" s="1040"/>
      <c r="AC40" s="1584">
        <v>0</v>
      </c>
      <c r="AD40" s="1583">
        <v>0</v>
      </c>
      <c r="AE40" s="3320">
        <f>SUM(AA40/W40)*100</f>
        <v>0</v>
      </c>
      <c r="AF40" s="3326">
        <f t="shared" si="15"/>
        <v>0</v>
      </c>
      <c r="AG40" s="3326"/>
      <c r="AH40" s="3278">
        <v>0</v>
      </c>
      <c r="AI40" s="974"/>
      <c r="AJ40" s="995" t="s">
        <v>27</v>
      </c>
      <c r="AK40" s="984">
        <v>499612355</v>
      </c>
      <c r="AL40" s="986">
        <v>499612355</v>
      </c>
      <c r="AM40" s="986">
        <v>0</v>
      </c>
      <c r="AN40" s="1034">
        <v>0</v>
      </c>
      <c r="AO40" s="984">
        <v>499612355</v>
      </c>
      <c r="AP40" s="986">
        <v>499612355</v>
      </c>
      <c r="AQ40" s="986">
        <v>0</v>
      </c>
      <c r="AR40" s="1034">
        <v>0</v>
      </c>
      <c r="AS40" s="984">
        <v>509867304</v>
      </c>
      <c r="AT40" s="986">
        <v>509867304</v>
      </c>
      <c r="AU40" s="986">
        <v>0</v>
      </c>
      <c r="AV40" s="1034">
        <v>0</v>
      </c>
      <c r="AW40" s="984">
        <v>512534693</v>
      </c>
      <c r="AX40" s="986">
        <v>512534693</v>
      </c>
      <c r="AY40" s="986">
        <v>0</v>
      </c>
      <c r="AZ40" s="1034">
        <v>0</v>
      </c>
      <c r="BA40" s="984">
        <v>518402815</v>
      </c>
      <c r="BB40" s="986">
        <v>518402815</v>
      </c>
      <c r="BC40" s="986">
        <v>0</v>
      </c>
      <c r="BD40" s="1034">
        <v>0</v>
      </c>
      <c r="BE40" s="1606">
        <f>SUM(BF40:BH40)</f>
        <v>504665631</v>
      </c>
      <c r="BF40" s="1609">
        <v>504665631</v>
      </c>
      <c r="BG40" s="1609">
        <v>0</v>
      </c>
      <c r="BH40" s="1034">
        <v>0</v>
      </c>
      <c r="BI40" s="1606">
        <f>SUM(BJ40:BL40)</f>
        <v>504665631</v>
      </c>
      <c r="BJ40" s="1609">
        <v>504665631</v>
      </c>
      <c r="BK40" s="1609">
        <v>0</v>
      </c>
      <c r="BL40" s="3592">
        <v>0</v>
      </c>
      <c r="BM40" s="3341">
        <f t="shared" ref="BM40:BM41" si="16">SUM(BI40/BE40)*100</f>
        <v>100</v>
      </c>
      <c r="BN40" s="3571">
        <f>SUM(BJ40/BF40)*100</f>
        <v>100</v>
      </c>
      <c r="BO40" s="3353">
        <v>0</v>
      </c>
      <c r="BP40" s="3347"/>
    </row>
    <row r="41" spans="1:68" ht="24" x14ac:dyDescent="0.2">
      <c r="A41" s="957"/>
      <c r="B41" s="973" t="s">
        <v>90</v>
      </c>
      <c r="C41" s="974">
        <v>499612355</v>
      </c>
      <c r="D41" s="1040">
        <v>499612355</v>
      </c>
      <c r="E41" s="971">
        <v>0</v>
      </c>
      <c r="F41" s="970">
        <v>0</v>
      </c>
      <c r="G41" s="974">
        <v>499612355</v>
      </c>
      <c r="H41" s="1040">
        <v>499612355</v>
      </c>
      <c r="I41" s="971">
        <v>0</v>
      </c>
      <c r="J41" s="970">
        <v>0</v>
      </c>
      <c r="K41" s="974">
        <v>509867304</v>
      </c>
      <c r="L41" s="1040">
        <v>509867304</v>
      </c>
      <c r="M41" s="971">
        <v>0</v>
      </c>
      <c r="N41" s="970">
        <v>0</v>
      </c>
      <c r="O41" s="974">
        <v>512534693</v>
      </c>
      <c r="P41" s="1040">
        <v>512534693</v>
      </c>
      <c r="Q41" s="971">
        <v>0</v>
      </c>
      <c r="R41" s="970">
        <v>0</v>
      </c>
      <c r="S41" s="974">
        <v>518402815</v>
      </c>
      <c r="T41" s="1040">
        <v>518402815</v>
      </c>
      <c r="U41" s="971">
        <v>0</v>
      </c>
      <c r="V41" s="970">
        <v>0</v>
      </c>
      <c r="W41" s="1582">
        <f t="shared" si="6"/>
        <v>504665631</v>
      </c>
      <c r="X41" s="1040">
        <v>504665631</v>
      </c>
      <c r="Y41" s="1584">
        <v>0</v>
      </c>
      <c r="Z41" s="1583">
        <v>0</v>
      </c>
      <c r="AA41" s="1582">
        <f t="shared" si="7"/>
        <v>504665631</v>
      </c>
      <c r="AB41" s="1040">
        <v>504665631</v>
      </c>
      <c r="AC41" s="1584">
        <v>0</v>
      </c>
      <c r="AD41" s="1583">
        <v>0</v>
      </c>
      <c r="AE41" s="3320">
        <f>SUM(AA41/W41)*100</f>
        <v>100</v>
      </c>
      <c r="AF41" s="3326">
        <f t="shared" si="15"/>
        <v>100</v>
      </c>
      <c r="AG41" s="3326"/>
      <c r="AH41" s="3278">
        <v>0</v>
      </c>
      <c r="AI41" s="974"/>
      <c r="AJ41" s="1045" t="s">
        <v>260</v>
      </c>
      <c r="AK41" s="984">
        <v>17499103</v>
      </c>
      <c r="AL41" s="986">
        <v>17499103</v>
      </c>
      <c r="AM41" s="986">
        <v>0</v>
      </c>
      <c r="AN41" s="1034">
        <v>0</v>
      </c>
      <c r="AO41" s="984">
        <v>17499103</v>
      </c>
      <c r="AP41" s="986">
        <v>17499103</v>
      </c>
      <c r="AQ41" s="986">
        <v>0</v>
      </c>
      <c r="AR41" s="1034">
        <v>0</v>
      </c>
      <c r="AS41" s="984">
        <v>17499103</v>
      </c>
      <c r="AT41" s="986">
        <v>17499103</v>
      </c>
      <c r="AU41" s="986">
        <v>0</v>
      </c>
      <c r="AV41" s="1034">
        <v>0</v>
      </c>
      <c r="AW41" s="984">
        <v>17499103</v>
      </c>
      <c r="AX41" s="986">
        <v>17499103</v>
      </c>
      <c r="AY41" s="986">
        <v>0</v>
      </c>
      <c r="AZ41" s="1034">
        <v>0</v>
      </c>
      <c r="BA41" s="984">
        <v>17499103</v>
      </c>
      <c r="BB41" s="986">
        <v>17499103</v>
      </c>
      <c r="BC41" s="986">
        <v>0</v>
      </c>
      <c r="BD41" s="1034">
        <v>0</v>
      </c>
      <c r="BE41" s="1606">
        <v>17499103</v>
      </c>
      <c r="BF41" s="1609">
        <v>17499103</v>
      </c>
      <c r="BG41" s="1609">
        <v>0</v>
      </c>
      <c r="BH41" s="1034">
        <v>0</v>
      </c>
      <c r="BI41" s="1606">
        <v>17499103</v>
      </c>
      <c r="BJ41" s="1609">
        <v>17499103</v>
      </c>
      <c r="BK41" s="1609">
        <v>0</v>
      </c>
      <c r="BL41" s="3592">
        <v>0</v>
      </c>
      <c r="BM41" s="3341">
        <f t="shared" si="16"/>
        <v>100</v>
      </c>
      <c r="BN41" s="3571">
        <f>SUM(BJ41/BF41)*100</f>
        <v>100</v>
      </c>
      <c r="BO41" s="3353">
        <v>0</v>
      </c>
      <c r="BP41" s="3347"/>
    </row>
    <row r="42" spans="1:68" ht="13.5" thickBot="1" x14ac:dyDescent="0.25">
      <c r="A42" s="957"/>
      <c r="B42" s="1688" t="s">
        <v>933</v>
      </c>
      <c r="C42" s="974">
        <v>0</v>
      </c>
      <c r="D42" s="1040">
        <v>0</v>
      </c>
      <c r="E42" s="971">
        <v>0</v>
      </c>
      <c r="F42" s="970">
        <v>0</v>
      </c>
      <c r="G42" s="974">
        <v>0</v>
      </c>
      <c r="H42" s="1040">
        <v>0</v>
      </c>
      <c r="I42" s="971">
        <v>0</v>
      </c>
      <c r="J42" s="970">
        <v>0</v>
      </c>
      <c r="K42" s="974">
        <v>0</v>
      </c>
      <c r="L42" s="1040">
        <v>0</v>
      </c>
      <c r="M42" s="971">
        <v>0</v>
      </c>
      <c r="N42" s="970">
        <v>0</v>
      </c>
      <c r="O42" s="974">
        <v>0</v>
      </c>
      <c r="P42" s="1040">
        <v>0</v>
      </c>
      <c r="Q42" s="971">
        <v>0</v>
      </c>
      <c r="R42" s="970">
        <v>0</v>
      </c>
      <c r="S42" s="974">
        <v>0</v>
      </c>
      <c r="T42" s="1040">
        <v>0</v>
      </c>
      <c r="U42" s="971">
        <v>0</v>
      </c>
      <c r="V42" s="970">
        <v>0</v>
      </c>
      <c r="W42" s="1582">
        <f t="shared" si="6"/>
        <v>17913688</v>
      </c>
      <c r="X42" s="1040">
        <v>17913688</v>
      </c>
      <c r="Y42" s="1584">
        <v>0</v>
      </c>
      <c r="Z42" s="1583">
        <v>0</v>
      </c>
      <c r="AA42" s="1582">
        <f t="shared" si="7"/>
        <v>17913688</v>
      </c>
      <c r="AB42" s="1040">
        <v>17913688</v>
      </c>
      <c r="AC42" s="1584">
        <v>0</v>
      </c>
      <c r="AD42" s="1583">
        <v>0</v>
      </c>
      <c r="AE42" s="3320">
        <f>SUM(AA42/W42)*100</f>
        <v>100</v>
      </c>
      <c r="AF42" s="3326">
        <f t="shared" si="15"/>
        <v>100</v>
      </c>
      <c r="AG42" s="3327"/>
      <c r="AH42" s="3278">
        <v>0</v>
      </c>
      <c r="AI42" s="972"/>
      <c r="AJ42" s="1045"/>
      <c r="AK42" s="999">
        <v>0</v>
      </c>
      <c r="AL42" s="978"/>
      <c r="AM42" s="986">
        <v>0</v>
      </c>
      <c r="AN42" s="1034">
        <v>0</v>
      </c>
      <c r="AO42" s="999">
        <v>0</v>
      </c>
      <c r="AP42" s="978"/>
      <c r="AQ42" s="986">
        <v>0</v>
      </c>
      <c r="AR42" s="1034">
        <v>0</v>
      </c>
      <c r="AS42" s="999">
        <v>0</v>
      </c>
      <c r="AT42" s="978"/>
      <c r="AU42" s="986">
        <v>0</v>
      </c>
      <c r="AV42" s="1034">
        <v>0</v>
      </c>
      <c r="AW42" s="999">
        <v>0</v>
      </c>
      <c r="AX42" s="978"/>
      <c r="AY42" s="986">
        <v>0</v>
      </c>
      <c r="AZ42" s="1034">
        <v>0</v>
      </c>
      <c r="BA42" s="999">
        <v>0</v>
      </c>
      <c r="BB42" s="978"/>
      <c r="BC42" s="986">
        <v>0</v>
      </c>
      <c r="BD42" s="1034">
        <v>0</v>
      </c>
      <c r="BE42" s="1632">
        <v>0</v>
      </c>
      <c r="BF42" s="1599"/>
      <c r="BG42" s="1609">
        <v>0</v>
      </c>
      <c r="BH42" s="1034">
        <v>0</v>
      </c>
      <c r="BI42" s="1632">
        <v>0</v>
      </c>
      <c r="BJ42" s="1599"/>
      <c r="BK42" s="1609">
        <v>0</v>
      </c>
      <c r="BL42" s="3592">
        <v>0</v>
      </c>
      <c r="BM42" s="3580"/>
      <c r="BN42" s="3541"/>
      <c r="BO42" s="3355"/>
      <c r="BP42" s="3356"/>
    </row>
    <row r="43" spans="1:68" ht="13.5" thickBot="1" x14ac:dyDescent="0.25">
      <c r="A43" s="957"/>
      <c r="B43" s="965" t="s">
        <v>19</v>
      </c>
      <c r="C43" s="966">
        <v>1374237405</v>
      </c>
      <c r="D43" s="992">
        <v>1356341876</v>
      </c>
      <c r="E43" s="967">
        <v>17895529</v>
      </c>
      <c r="F43" s="993">
        <v>0</v>
      </c>
      <c r="G43" s="966">
        <v>1450352628</v>
      </c>
      <c r="H43" s="992">
        <v>1432457099</v>
      </c>
      <c r="I43" s="967">
        <v>17895529</v>
      </c>
      <c r="J43" s="993">
        <v>0</v>
      </c>
      <c r="K43" s="966">
        <v>1520849254</v>
      </c>
      <c r="L43" s="992">
        <v>1501770123</v>
      </c>
      <c r="M43" s="967">
        <v>19079131</v>
      </c>
      <c r="N43" s="993">
        <v>0</v>
      </c>
      <c r="O43" s="966">
        <v>1601265233</v>
      </c>
      <c r="P43" s="992">
        <v>1582186102</v>
      </c>
      <c r="Q43" s="967">
        <v>19079131</v>
      </c>
      <c r="R43" s="993">
        <v>0</v>
      </c>
      <c r="S43" s="966">
        <v>1618781039</v>
      </c>
      <c r="T43" s="992">
        <v>1599701908</v>
      </c>
      <c r="U43" s="967">
        <v>19079131</v>
      </c>
      <c r="V43" s="993">
        <v>0</v>
      </c>
      <c r="W43" s="1618">
        <f t="shared" ref="W43:AD43" si="17">SUM(W9+W14+W24+W36)</f>
        <v>1489682171</v>
      </c>
      <c r="X43" s="1618">
        <f t="shared" si="17"/>
        <v>1487255919</v>
      </c>
      <c r="Y43" s="1618">
        <f t="shared" si="17"/>
        <v>2426252</v>
      </c>
      <c r="Z43" s="1618">
        <f t="shared" si="17"/>
        <v>0</v>
      </c>
      <c r="AA43" s="1618">
        <f t="shared" si="17"/>
        <v>1549950493</v>
      </c>
      <c r="AB43" s="1618">
        <f t="shared" si="17"/>
        <v>1547524241</v>
      </c>
      <c r="AC43" s="1577">
        <f t="shared" si="17"/>
        <v>2426252</v>
      </c>
      <c r="AD43" s="1619">
        <f t="shared" si="17"/>
        <v>0</v>
      </c>
      <c r="AE43" s="3279">
        <f>SUM(AA43/W43)*100</f>
        <v>104.04571680948177</v>
      </c>
      <c r="AF43" s="3694">
        <f t="shared" ref="AF43:AF51" si="18">SUM(AB43/X43)*100</f>
        <v>104.05231683599708</v>
      </c>
      <c r="AG43" s="3694">
        <f t="shared" ref="AG43" si="19">SUM(AC43/Y43)*100</f>
        <v>100</v>
      </c>
      <c r="AH43" s="3693">
        <v>0</v>
      </c>
      <c r="AI43" s="966"/>
      <c r="AJ43" s="1046" t="s">
        <v>21</v>
      </c>
      <c r="AK43" s="980">
        <v>1374237405</v>
      </c>
      <c r="AL43" s="1000">
        <v>1354219129</v>
      </c>
      <c r="AM43" s="1001">
        <v>20018276</v>
      </c>
      <c r="AN43" s="1002">
        <v>0</v>
      </c>
      <c r="AO43" s="980">
        <v>1450352628</v>
      </c>
      <c r="AP43" s="1000">
        <v>1430334352</v>
      </c>
      <c r="AQ43" s="1001">
        <v>20018276</v>
      </c>
      <c r="AR43" s="1002">
        <v>0</v>
      </c>
      <c r="AS43" s="980">
        <v>1520849254</v>
      </c>
      <c r="AT43" s="1000">
        <v>1500830978</v>
      </c>
      <c r="AU43" s="1001">
        <v>20018276</v>
      </c>
      <c r="AV43" s="1002">
        <v>0</v>
      </c>
      <c r="AW43" s="980">
        <v>1601265233</v>
      </c>
      <c r="AX43" s="1000">
        <v>1581246957</v>
      </c>
      <c r="AY43" s="1001">
        <v>20018276</v>
      </c>
      <c r="AZ43" s="1002">
        <v>0</v>
      </c>
      <c r="BA43" s="980">
        <v>1618781039</v>
      </c>
      <c r="BB43" s="1000">
        <v>1598762763</v>
      </c>
      <c r="BC43" s="1001">
        <v>20018276</v>
      </c>
      <c r="BD43" s="1002">
        <v>0</v>
      </c>
      <c r="BE43" s="1633">
        <f>SUM(BF43:BH43)</f>
        <v>1489682171</v>
      </c>
      <c r="BF43" s="1633">
        <f>SUM(BF9:BF42)</f>
        <v>1469663895</v>
      </c>
      <c r="BG43" s="1633">
        <f>SUM(BG9:BG42)</f>
        <v>20018276</v>
      </c>
      <c r="BH43" s="1633">
        <f>SUM(BH9:BH42)</f>
        <v>0</v>
      </c>
      <c r="BI43" s="1633">
        <f>SUM(BJ43:BL43)</f>
        <v>1472210057</v>
      </c>
      <c r="BJ43" s="1633">
        <f>SUM(BJ9:BJ42)</f>
        <v>1452191781</v>
      </c>
      <c r="BK43" s="1633">
        <f>SUM(BK9:BK42)</f>
        <v>20018276</v>
      </c>
      <c r="BL43" s="1633">
        <f>SUM(BL9:BL42)</f>
        <v>0</v>
      </c>
      <c r="BM43" s="3258">
        <f>SUM(BI43/BE43)*100</f>
        <v>98.827124715584716</v>
      </c>
      <c r="BN43" s="3359">
        <f t="shared" ref="BN43:BO43" si="20">SUM(BJ43/BF43)*100</f>
        <v>98.811148994035818</v>
      </c>
      <c r="BO43" s="3590">
        <f t="shared" si="20"/>
        <v>100</v>
      </c>
      <c r="BP43" s="3553">
        <v>0</v>
      </c>
    </row>
    <row r="44" spans="1:68" x14ac:dyDescent="0.2">
      <c r="A44" s="957"/>
      <c r="B44" s="968" t="s">
        <v>123</v>
      </c>
      <c r="C44" s="969">
        <v>133840000</v>
      </c>
      <c r="D44" s="1040">
        <v>133840000</v>
      </c>
      <c r="E44" s="971">
        <v>0</v>
      </c>
      <c r="F44" s="970">
        <v>0</v>
      </c>
      <c r="G44" s="969">
        <v>218840000</v>
      </c>
      <c r="H44" s="1040">
        <v>218840000</v>
      </c>
      <c r="I44" s="971">
        <v>0</v>
      </c>
      <c r="J44" s="970">
        <v>0</v>
      </c>
      <c r="K44" s="969">
        <v>226313806</v>
      </c>
      <c r="L44" s="1040">
        <v>226313806</v>
      </c>
      <c r="M44" s="971">
        <v>0</v>
      </c>
      <c r="N44" s="970">
        <v>0</v>
      </c>
      <c r="O44" s="969">
        <v>426053806</v>
      </c>
      <c r="P44" s="1040">
        <v>426053806</v>
      </c>
      <c r="Q44" s="971">
        <v>0</v>
      </c>
      <c r="R44" s="970">
        <v>0</v>
      </c>
      <c r="S44" s="969">
        <v>446309351</v>
      </c>
      <c r="T44" s="1040">
        <v>446309351</v>
      </c>
      <c r="U44" s="971">
        <v>0</v>
      </c>
      <c r="V44" s="970">
        <v>0</v>
      </c>
      <c r="W44" s="1582">
        <f t="shared" si="6"/>
        <v>446954623</v>
      </c>
      <c r="X44" s="1040">
        <v>446954623</v>
      </c>
      <c r="Y44" s="1584">
        <v>0</v>
      </c>
      <c r="Z44" s="1583">
        <v>0</v>
      </c>
      <c r="AA44" s="1582">
        <f t="shared" ref="AA44:AA51" si="21">SUM(AB44:AD44)</f>
        <v>446954623</v>
      </c>
      <c r="AB44" s="1040">
        <v>446954623</v>
      </c>
      <c r="AC44" s="1584">
        <v>0</v>
      </c>
      <c r="AD44" s="1583">
        <v>0</v>
      </c>
      <c r="AE44" s="3320">
        <f>SUM(AA44/W44)*100</f>
        <v>100</v>
      </c>
      <c r="AF44" s="3326">
        <f t="shared" si="18"/>
        <v>100</v>
      </c>
      <c r="AG44" s="3324"/>
      <c r="AH44" s="3278">
        <v>0</v>
      </c>
      <c r="AI44" s="969"/>
      <c r="AJ44" s="1007" t="s">
        <v>256</v>
      </c>
      <c r="AK44" s="982">
        <v>138839430</v>
      </c>
      <c r="AL44" s="1030">
        <v>137424781</v>
      </c>
      <c r="AM44" s="986">
        <v>1414649</v>
      </c>
      <c r="AN44" s="1034">
        <v>0</v>
      </c>
      <c r="AO44" s="982">
        <v>205989430</v>
      </c>
      <c r="AP44" s="1030">
        <v>204574781</v>
      </c>
      <c r="AQ44" s="986">
        <v>1414649</v>
      </c>
      <c r="AR44" s="1034">
        <v>0</v>
      </c>
      <c r="AS44" s="982">
        <v>249954437</v>
      </c>
      <c r="AT44" s="1030">
        <v>248226788</v>
      </c>
      <c r="AU44" s="986">
        <v>1727649</v>
      </c>
      <c r="AV44" s="1034">
        <v>0</v>
      </c>
      <c r="AW44" s="982">
        <v>432694437</v>
      </c>
      <c r="AX44" s="1030">
        <v>430966788</v>
      </c>
      <c r="AY44" s="986">
        <v>1727649</v>
      </c>
      <c r="AZ44" s="1034">
        <v>0</v>
      </c>
      <c r="BA44" s="982">
        <v>442177031</v>
      </c>
      <c r="BB44" s="1030">
        <v>439882684</v>
      </c>
      <c r="BC44" s="986">
        <v>2294347</v>
      </c>
      <c r="BD44" s="1034">
        <v>0</v>
      </c>
      <c r="BE44" s="1603">
        <f>SUM(BF44:BG44)</f>
        <v>592886950</v>
      </c>
      <c r="BF44" s="1030">
        <v>590592603</v>
      </c>
      <c r="BG44" s="1609">
        <v>2294347</v>
      </c>
      <c r="BH44" s="1034">
        <v>0</v>
      </c>
      <c r="BI44" s="1603">
        <f>SUM(BJ44:BK44)</f>
        <v>143601124</v>
      </c>
      <c r="BJ44" s="1030">
        <v>141306777</v>
      </c>
      <c r="BK44" s="1609">
        <v>2294347</v>
      </c>
      <c r="BL44" s="1034">
        <v>0</v>
      </c>
      <c r="BM44" s="3357">
        <f>SUM(BI44/BE44)*100</f>
        <v>24.220658592670997</v>
      </c>
      <c r="BN44" s="3576">
        <f>SUM(BJ44/BF44)*100</f>
        <v>23.926269357626886</v>
      </c>
      <c r="BO44" s="3576">
        <f>SUM(BK44/BG44)*100</f>
        <v>100</v>
      </c>
      <c r="BP44" s="3547"/>
    </row>
    <row r="45" spans="1:68" x14ac:dyDescent="0.2">
      <c r="A45" s="957"/>
      <c r="B45" s="1004" t="s">
        <v>257</v>
      </c>
      <c r="C45" s="969">
        <v>0</v>
      </c>
      <c r="D45" s="1040">
        <v>0</v>
      </c>
      <c r="E45" s="971">
        <v>0</v>
      </c>
      <c r="F45" s="970">
        <v>0</v>
      </c>
      <c r="G45" s="969">
        <v>0</v>
      </c>
      <c r="H45" s="1040">
        <v>0</v>
      </c>
      <c r="I45" s="971">
        <v>0</v>
      </c>
      <c r="J45" s="970">
        <v>0</v>
      </c>
      <c r="K45" s="969">
        <v>0</v>
      </c>
      <c r="L45" s="1040">
        <v>0</v>
      </c>
      <c r="M45" s="971">
        <v>0</v>
      </c>
      <c r="N45" s="970">
        <v>0</v>
      </c>
      <c r="O45" s="969">
        <v>0</v>
      </c>
      <c r="P45" s="1040">
        <v>0</v>
      </c>
      <c r="Q45" s="971">
        <v>0</v>
      </c>
      <c r="R45" s="970">
        <v>0</v>
      </c>
      <c r="S45" s="969">
        <v>0</v>
      </c>
      <c r="T45" s="1040">
        <v>0</v>
      </c>
      <c r="U45" s="971">
        <v>0</v>
      </c>
      <c r="V45" s="970">
        <v>0</v>
      </c>
      <c r="W45" s="1582">
        <f t="shared" si="6"/>
        <v>0</v>
      </c>
      <c r="X45" s="1040"/>
      <c r="Y45" s="1584">
        <v>0</v>
      </c>
      <c r="Z45" s="1583">
        <v>0</v>
      </c>
      <c r="AA45" s="1582">
        <f t="shared" si="21"/>
        <v>0</v>
      </c>
      <c r="AB45" s="1040"/>
      <c r="AC45" s="1584">
        <v>0</v>
      </c>
      <c r="AD45" s="1583">
        <v>0</v>
      </c>
      <c r="AE45" s="3320"/>
      <c r="AF45" s="3326"/>
      <c r="AG45" s="3326"/>
      <c r="AH45" s="3278"/>
      <c r="AI45" s="974"/>
      <c r="AJ45" s="995" t="s">
        <v>145</v>
      </c>
      <c r="AK45" s="982">
        <v>54492800</v>
      </c>
      <c r="AL45" s="1030">
        <v>49885395</v>
      </c>
      <c r="AM45" s="986">
        <v>4607405</v>
      </c>
      <c r="AN45" s="1034">
        <v>0</v>
      </c>
      <c r="AO45" s="982">
        <v>57492800</v>
      </c>
      <c r="AP45" s="1030">
        <v>52885395</v>
      </c>
      <c r="AQ45" s="986">
        <v>4607405</v>
      </c>
      <c r="AR45" s="1034">
        <v>0</v>
      </c>
      <c r="AS45" s="982">
        <v>58363402</v>
      </c>
      <c r="AT45" s="1030">
        <v>52885395</v>
      </c>
      <c r="AU45" s="986">
        <v>5478007</v>
      </c>
      <c r="AV45" s="1034">
        <v>0</v>
      </c>
      <c r="AW45" s="982">
        <v>58363402</v>
      </c>
      <c r="AX45" s="1030">
        <v>52885395</v>
      </c>
      <c r="AY45" s="986">
        <v>5478007</v>
      </c>
      <c r="AZ45" s="1034">
        <v>0</v>
      </c>
      <c r="BA45" s="982">
        <v>58363402</v>
      </c>
      <c r="BB45" s="1030">
        <v>52885395</v>
      </c>
      <c r="BC45" s="986">
        <v>5478007</v>
      </c>
      <c r="BD45" s="1034">
        <v>0</v>
      </c>
      <c r="BE45" s="1603">
        <f>SUM(BF45:BG45)</f>
        <v>78563402</v>
      </c>
      <c r="BF45" s="1030">
        <v>73085395</v>
      </c>
      <c r="BG45" s="1609">
        <v>5478007</v>
      </c>
      <c r="BH45" s="1034">
        <v>0</v>
      </c>
      <c r="BI45" s="1603">
        <f>SUM(BJ45:BK45)</f>
        <v>44971459</v>
      </c>
      <c r="BJ45" s="1030">
        <v>39493452</v>
      </c>
      <c r="BK45" s="1609">
        <v>5478007</v>
      </c>
      <c r="BL45" s="1034">
        <v>0</v>
      </c>
      <c r="BM45" s="3341">
        <f>SUM(BI45/BE45)*100</f>
        <v>57.242250023745157</v>
      </c>
      <c r="BN45" s="3571">
        <f>SUM(BJ45/BF45)*100</f>
        <v>54.037406516035112</v>
      </c>
      <c r="BO45" s="3571">
        <f>SUM(BK45/BG45)*100</f>
        <v>100</v>
      </c>
      <c r="BP45" s="3347"/>
    </row>
    <row r="46" spans="1:68" x14ac:dyDescent="0.2">
      <c r="A46" s="957"/>
      <c r="B46" s="1004" t="s">
        <v>170</v>
      </c>
      <c r="C46" s="969">
        <v>0</v>
      </c>
      <c r="D46" s="1040">
        <v>0</v>
      </c>
      <c r="E46" s="971">
        <v>0</v>
      </c>
      <c r="F46" s="970">
        <v>0</v>
      </c>
      <c r="G46" s="969">
        <v>0</v>
      </c>
      <c r="H46" s="1040">
        <v>0</v>
      </c>
      <c r="I46" s="971">
        <v>0</v>
      </c>
      <c r="J46" s="970">
        <v>0</v>
      </c>
      <c r="K46" s="969">
        <v>0</v>
      </c>
      <c r="L46" s="1040">
        <v>0</v>
      </c>
      <c r="M46" s="971">
        <v>0</v>
      </c>
      <c r="N46" s="970">
        <v>0</v>
      </c>
      <c r="O46" s="969">
        <v>0</v>
      </c>
      <c r="P46" s="1040">
        <v>0</v>
      </c>
      <c r="Q46" s="971">
        <v>0</v>
      </c>
      <c r="R46" s="970">
        <v>0</v>
      </c>
      <c r="S46" s="969">
        <v>0</v>
      </c>
      <c r="T46" s="1040">
        <v>0</v>
      </c>
      <c r="U46" s="971">
        <v>0</v>
      </c>
      <c r="V46" s="970">
        <v>0</v>
      </c>
      <c r="W46" s="1582">
        <f t="shared" si="6"/>
        <v>2180405</v>
      </c>
      <c r="X46" s="1040">
        <v>2180405</v>
      </c>
      <c r="Y46" s="1584">
        <v>0</v>
      </c>
      <c r="Z46" s="1583">
        <v>0</v>
      </c>
      <c r="AA46" s="1582">
        <f t="shared" si="21"/>
        <v>2180405</v>
      </c>
      <c r="AB46" s="1040">
        <v>2180405</v>
      </c>
      <c r="AC46" s="1584">
        <v>0</v>
      </c>
      <c r="AD46" s="1583">
        <v>0</v>
      </c>
      <c r="AE46" s="3320">
        <f>SUM(AA46/W46)*100</f>
        <v>100</v>
      </c>
      <c r="AF46" s="3326">
        <f t="shared" si="18"/>
        <v>100</v>
      </c>
      <c r="AG46" s="3326"/>
      <c r="AH46" s="3278">
        <v>0</v>
      </c>
      <c r="AI46" s="977"/>
      <c r="AJ46" s="1047" t="s">
        <v>258</v>
      </c>
      <c r="AK46" s="982">
        <v>10012500</v>
      </c>
      <c r="AL46" s="1030">
        <v>10012500</v>
      </c>
      <c r="AM46" s="986">
        <v>0</v>
      </c>
      <c r="AN46" s="1034">
        <v>0</v>
      </c>
      <c r="AO46" s="982">
        <v>10118900</v>
      </c>
      <c r="AP46" s="1030">
        <v>10118900</v>
      </c>
      <c r="AQ46" s="986">
        <v>0</v>
      </c>
      <c r="AR46" s="1034">
        <v>0</v>
      </c>
      <c r="AS46" s="982">
        <v>10118900</v>
      </c>
      <c r="AT46" s="1030">
        <v>10118900</v>
      </c>
      <c r="AU46" s="986">
        <v>0</v>
      </c>
      <c r="AV46" s="1034">
        <v>0</v>
      </c>
      <c r="AW46" s="982">
        <v>10118900</v>
      </c>
      <c r="AX46" s="1030">
        <v>10118900</v>
      </c>
      <c r="AY46" s="986">
        <v>0</v>
      </c>
      <c r="AZ46" s="1034">
        <v>0</v>
      </c>
      <c r="BA46" s="982">
        <v>10118900</v>
      </c>
      <c r="BB46" s="1030">
        <v>10118900</v>
      </c>
      <c r="BC46" s="986">
        <v>0</v>
      </c>
      <c r="BD46" s="1034">
        <v>0</v>
      </c>
      <c r="BE46" s="1603">
        <f>SUM(BF46:BG46)</f>
        <v>12030579</v>
      </c>
      <c r="BF46" s="1030">
        <v>12030579</v>
      </c>
      <c r="BG46" s="1609">
        <v>0</v>
      </c>
      <c r="BH46" s="1034">
        <v>0</v>
      </c>
      <c r="BI46" s="1603">
        <f>SUM(BJ46:BK46)</f>
        <v>12030579</v>
      </c>
      <c r="BJ46" s="1030">
        <v>12030579</v>
      </c>
      <c r="BK46" s="1609">
        <v>0</v>
      </c>
      <c r="BL46" s="1034">
        <v>0</v>
      </c>
      <c r="BM46" s="3341">
        <f>SUM(BI46/BE46)*100</f>
        <v>100</v>
      </c>
      <c r="BN46" s="3571">
        <f>SUM(BJ46/BF46)*100</f>
        <v>100</v>
      </c>
      <c r="BO46" s="3571">
        <v>0</v>
      </c>
      <c r="BP46" s="3347"/>
    </row>
    <row r="47" spans="1:68" x14ac:dyDescent="0.2">
      <c r="A47" s="957"/>
      <c r="B47" s="968" t="s">
        <v>273</v>
      </c>
      <c r="C47" s="969">
        <v>0</v>
      </c>
      <c r="D47" s="1040">
        <v>0</v>
      </c>
      <c r="E47" s="971">
        <v>0</v>
      </c>
      <c r="F47" s="970">
        <v>0</v>
      </c>
      <c r="G47" s="969">
        <v>10000000</v>
      </c>
      <c r="H47" s="1040">
        <v>10000000</v>
      </c>
      <c r="I47" s="971">
        <v>0</v>
      </c>
      <c r="J47" s="970">
        <v>0</v>
      </c>
      <c r="K47" s="969">
        <v>10000000</v>
      </c>
      <c r="L47" s="1040">
        <v>10000000</v>
      </c>
      <c r="M47" s="971">
        <v>0</v>
      </c>
      <c r="N47" s="970">
        <v>0</v>
      </c>
      <c r="O47" s="969">
        <v>10000000</v>
      </c>
      <c r="P47" s="1040">
        <v>10000000</v>
      </c>
      <c r="Q47" s="971">
        <v>0</v>
      </c>
      <c r="R47" s="970">
        <v>0</v>
      </c>
      <c r="S47" s="969">
        <v>10000000</v>
      </c>
      <c r="T47" s="1040">
        <v>10000000</v>
      </c>
      <c r="U47" s="971">
        <v>0</v>
      </c>
      <c r="V47" s="970">
        <v>0</v>
      </c>
      <c r="W47" s="1582">
        <f t="shared" si="6"/>
        <v>10629965</v>
      </c>
      <c r="X47" s="1040">
        <v>10629965</v>
      </c>
      <c r="Y47" s="1584">
        <v>0</v>
      </c>
      <c r="Z47" s="1583">
        <v>0</v>
      </c>
      <c r="AA47" s="1582">
        <f t="shared" si="21"/>
        <v>10629965</v>
      </c>
      <c r="AB47" s="1040">
        <v>10629965</v>
      </c>
      <c r="AC47" s="1584">
        <v>0</v>
      </c>
      <c r="AD47" s="1583">
        <v>0</v>
      </c>
      <c r="AE47" s="3320">
        <f>SUM(AA47/W47)*100</f>
        <v>100</v>
      </c>
      <c r="AF47" s="3326">
        <f t="shared" si="18"/>
        <v>100</v>
      </c>
      <c r="AG47" s="3326"/>
      <c r="AH47" s="3278">
        <v>0</v>
      </c>
      <c r="AI47" s="977"/>
      <c r="AJ47" s="1047" t="s">
        <v>99</v>
      </c>
      <c r="AK47" s="982">
        <v>10740000</v>
      </c>
      <c r="AL47" s="1030">
        <v>10740000</v>
      </c>
      <c r="AM47" s="986">
        <v>0</v>
      </c>
      <c r="AN47" s="1034">
        <v>0</v>
      </c>
      <c r="AO47" s="982">
        <v>25676242</v>
      </c>
      <c r="AP47" s="1030">
        <v>25676242</v>
      </c>
      <c r="AQ47" s="986">
        <v>0</v>
      </c>
      <c r="AR47" s="1034">
        <v>0</v>
      </c>
      <c r="AS47" s="982">
        <v>14498041</v>
      </c>
      <c r="AT47" s="1030">
        <v>14498041</v>
      </c>
      <c r="AU47" s="986">
        <v>0</v>
      </c>
      <c r="AV47" s="1034">
        <v>0</v>
      </c>
      <c r="AW47" s="982">
        <v>14498041</v>
      </c>
      <c r="AX47" s="1030">
        <v>14498041</v>
      </c>
      <c r="AY47" s="986">
        <v>0</v>
      </c>
      <c r="AZ47" s="1034">
        <v>0</v>
      </c>
      <c r="BA47" s="982">
        <v>15809533</v>
      </c>
      <c r="BB47" s="1030">
        <v>15809533</v>
      </c>
      <c r="BC47" s="986">
        <v>0</v>
      </c>
      <c r="BD47" s="1034">
        <v>0</v>
      </c>
      <c r="BE47" s="1603">
        <f>SUM(BF47:BG47)</f>
        <v>10740000</v>
      </c>
      <c r="BF47" s="1030">
        <v>10740000</v>
      </c>
      <c r="BG47" s="1609">
        <v>0</v>
      </c>
      <c r="BH47" s="1034">
        <v>0</v>
      </c>
      <c r="BI47" s="1603"/>
      <c r="BJ47" s="1030"/>
      <c r="BK47" s="1609">
        <v>0</v>
      </c>
      <c r="BL47" s="1034">
        <v>0</v>
      </c>
      <c r="BM47" s="3340"/>
      <c r="BN47" s="3542"/>
      <c r="BO47" s="3344"/>
      <c r="BP47" s="3347"/>
    </row>
    <row r="48" spans="1:68" x14ac:dyDescent="0.2">
      <c r="A48" s="957"/>
      <c r="B48" s="973" t="s">
        <v>124</v>
      </c>
      <c r="C48" s="969">
        <v>0</v>
      </c>
      <c r="D48" s="1040">
        <v>0</v>
      </c>
      <c r="E48" s="971">
        <v>0</v>
      </c>
      <c r="F48" s="970">
        <v>0</v>
      </c>
      <c r="G48" s="969">
        <v>0</v>
      </c>
      <c r="H48" s="1040">
        <v>0</v>
      </c>
      <c r="I48" s="971">
        <v>0</v>
      </c>
      <c r="J48" s="970">
        <v>0</v>
      </c>
      <c r="K48" s="969">
        <v>0</v>
      </c>
      <c r="L48" s="1040">
        <v>0</v>
      </c>
      <c r="M48" s="971">
        <v>0</v>
      </c>
      <c r="N48" s="970">
        <v>0</v>
      </c>
      <c r="O48" s="969">
        <v>0</v>
      </c>
      <c r="P48" s="1040">
        <v>0</v>
      </c>
      <c r="Q48" s="971">
        <v>0</v>
      </c>
      <c r="R48" s="970">
        <v>0</v>
      </c>
      <c r="S48" s="969">
        <v>0</v>
      </c>
      <c r="T48" s="1040">
        <v>0</v>
      </c>
      <c r="U48" s="971">
        <v>0</v>
      </c>
      <c r="V48" s="970">
        <v>0</v>
      </c>
      <c r="W48" s="1582">
        <f t="shared" si="6"/>
        <v>0</v>
      </c>
      <c r="X48" s="1040">
        <v>0</v>
      </c>
      <c r="Y48" s="1584">
        <v>0</v>
      </c>
      <c r="Z48" s="1583">
        <v>0</v>
      </c>
      <c r="AA48" s="1582">
        <f t="shared" si="21"/>
        <v>0</v>
      </c>
      <c r="AB48" s="1040">
        <v>0</v>
      </c>
      <c r="AC48" s="1584">
        <v>0</v>
      </c>
      <c r="AD48" s="1583">
        <v>0</v>
      </c>
      <c r="AE48" s="3320"/>
      <c r="AF48" s="3326"/>
      <c r="AG48" s="3326"/>
      <c r="AH48" s="3278"/>
      <c r="AI48" s="977"/>
      <c r="AJ48" s="1031" t="s">
        <v>259</v>
      </c>
      <c r="AK48" s="982">
        <v>0</v>
      </c>
      <c r="AL48" s="1030">
        <v>0</v>
      </c>
      <c r="AM48" s="986">
        <v>0</v>
      </c>
      <c r="AN48" s="1034">
        <v>0</v>
      </c>
      <c r="AO48" s="982">
        <v>0</v>
      </c>
      <c r="AP48" s="1030">
        <v>0</v>
      </c>
      <c r="AQ48" s="986">
        <v>0</v>
      </c>
      <c r="AR48" s="1034">
        <v>0</v>
      </c>
      <c r="AS48" s="982">
        <v>0</v>
      </c>
      <c r="AT48" s="1030">
        <v>0</v>
      </c>
      <c r="AU48" s="986">
        <v>0</v>
      </c>
      <c r="AV48" s="1034">
        <v>0</v>
      </c>
      <c r="AW48" s="982">
        <v>0</v>
      </c>
      <c r="AX48" s="1030">
        <v>0</v>
      </c>
      <c r="AY48" s="986">
        <v>0</v>
      </c>
      <c r="AZ48" s="1034">
        <v>0</v>
      </c>
      <c r="BA48" s="982">
        <v>0</v>
      </c>
      <c r="BB48" s="1030">
        <v>0</v>
      </c>
      <c r="BC48" s="986">
        <v>0</v>
      </c>
      <c r="BD48" s="1034">
        <v>0</v>
      </c>
      <c r="BE48" s="1603">
        <f>SUM(BF48:BG48)</f>
        <v>0</v>
      </c>
      <c r="BF48" s="1030">
        <v>0</v>
      </c>
      <c r="BG48" s="1609">
        <v>0</v>
      </c>
      <c r="BH48" s="1034">
        <v>0</v>
      </c>
      <c r="BI48" s="1603">
        <f>SUM(BJ48:BK48)</f>
        <v>0</v>
      </c>
      <c r="BJ48" s="1030">
        <v>0</v>
      </c>
      <c r="BK48" s="1609">
        <v>0</v>
      </c>
      <c r="BL48" s="1034">
        <v>0</v>
      </c>
      <c r="BM48" s="3340"/>
      <c r="BN48" s="3542"/>
      <c r="BO48" s="3344"/>
      <c r="BP48" s="3347"/>
    </row>
    <row r="49" spans="1:68" ht="24" x14ac:dyDescent="0.2">
      <c r="A49" s="962"/>
      <c r="B49" s="1005" t="s">
        <v>90</v>
      </c>
      <c r="C49" s="969">
        <v>0</v>
      </c>
      <c r="D49" s="1040">
        <v>0</v>
      </c>
      <c r="E49" s="971">
        <v>0</v>
      </c>
      <c r="F49" s="970">
        <v>0</v>
      </c>
      <c r="G49" s="969"/>
      <c r="H49" s="1040"/>
      <c r="I49" s="971">
        <v>0</v>
      </c>
      <c r="J49" s="970">
        <v>0</v>
      </c>
      <c r="K49" s="969">
        <v>0</v>
      </c>
      <c r="L49" s="1040"/>
      <c r="M49" s="971">
        <v>0</v>
      </c>
      <c r="N49" s="970">
        <v>0</v>
      </c>
      <c r="O49" s="969">
        <v>0</v>
      </c>
      <c r="P49" s="1040"/>
      <c r="Q49" s="971">
        <v>0</v>
      </c>
      <c r="R49" s="970">
        <v>0</v>
      </c>
      <c r="S49" s="969">
        <v>0</v>
      </c>
      <c r="T49" s="1040"/>
      <c r="U49" s="971">
        <v>0</v>
      </c>
      <c r="V49" s="970">
        <v>0</v>
      </c>
      <c r="W49" s="1582">
        <f t="shared" si="6"/>
        <v>0</v>
      </c>
      <c r="X49" s="1040"/>
      <c r="Y49" s="1584">
        <v>0</v>
      </c>
      <c r="Z49" s="1583">
        <v>0</v>
      </c>
      <c r="AA49" s="1582">
        <f t="shared" si="21"/>
        <v>0</v>
      </c>
      <c r="AB49" s="1040"/>
      <c r="AC49" s="1584">
        <v>0</v>
      </c>
      <c r="AD49" s="1583">
        <v>0</v>
      </c>
      <c r="AE49" s="3320"/>
      <c r="AF49" s="3326"/>
      <c r="AG49" s="3326"/>
      <c r="AH49" s="3278"/>
      <c r="AI49" s="977"/>
      <c r="AJ49" s="1031"/>
      <c r="AK49" s="982">
        <v>0</v>
      </c>
      <c r="AL49" s="1030">
        <v>0</v>
      </c>
      <c r="AM49" s="986">
        <v>0</v>
      </c>
      <c r="AN49" s="1034">
        <v>0</v>
      </c>
      <c r="AO49" s="982">
        <v>0</v>
      </c>
      <c r="AP49" s="1030">
        <v>0</v>
      </c>
      <c r="AQ49" s="986">
        <v>0</v>
      </c>
      <c r="AR49" s="1034">
        <v>0</v>
      </c>
      <c r="AS49" s="982">
        <v>0</v>
      </c>
      <c r="AT49" s="1030">
        <v>0</v>
      </c>
      <c r="AU49" s="986">
        <v>0</v>
      </c>
      <c r="AV49" s="1034">
        <v>0</v>
      </c>
      <c r="AW49" s="982">
        <v>0</v>
      </c>
      <c r="AX49" s="1030">
        <v>0</v>
      </c>
      <c r="AY49" s="986">
        <v>0</v>
      </c>
      <c r="AZ49" s="1034">
        <v>0</v>
      </c>
      <c r="BA49" s="982">
        <v>0</v>
      </c>
      <c r="BB49" s="1030">
        <v>0</v>
      </c>
      <c r="BC49" s="986">
        <v>0</v>
      </c>
      <c r="BD49" s="1034">
        <v>0</v>
      </c>
      <c r="BE49" s="1603">
        <v>0</v>
      </c>
      <c r="BF49" s="1030">
        <v>0</v>
      </c>
      <c r="BG49" s="1609">
        <v>0</v>
      </c>
      <c r="BH49" s="1034">
        <v>0</v>
      </c>
      <c r="BI49" s="1603">
        <v>0</v>
      </c>
      <c r="BJ49" s="1030">
        <v>0</v>
      </c>
      <c r="BK49" s="1609">
        <v>0</v>
      </c>
      <c r="BL49" s="1034">
        <v>0</v>
      </c>
      <c r="BM49" s="3340"/>
      <c r="BN49" s="3542"/>
      <c r="BO49" s="3344"/>
      <c r="BP49" s="3347"/>
    </row>
    <row r="50" spans="1:68" ht="24" x14ac:dyDescent="0.2">
      <c r="A50" s="962"/>
      <c r="B50" s="973" t="s">
        <v>263</v>
      </c>
      <c r="C50" s="969">
        <v>-94819770</v>
      </c>
      <c r="D50" s="1040">
        <v>-94819770</v>
      </c>
      <c r="E50" s="971">
        <v>0</v>
      </c>
      <c r="F50" s="970">
        <v>0</v>
      </c>
      <c r="G50" s="969">
        <v>-104627128</v>
      </c>
      <c r="H50" s="1040">
        <v>-104627128</v>
      </c>
      <c r="I50" s="971">
        <v>0</v>
      </c>
      <c r="J50" s="970">
        <v>0</v>
      </c>
      <c r="K50" s="969">
        <v>-78443526</v>
      </c>
      <c r="L50" s="1040">
        <v>-78443526</v>
      </c>
      <c r="M50" s="971">
        <v>0</v>
      </c>
      <c r="N50" s="970">
        <v>0</v>
      </c>
      <c r="O50" s="969">
        <v>-95443526</v>
      </c>
      <c r="P50" s="1040">
        <v>-95443526</v>
      </c>
      <c r="Q50" s="971">
        <v>0</v>
      </c>
      <c r="R50" s="970">
        <v>0</v>
      </c>
      <c r="S50" s="969">
        <v>-104904985</v>
      </c>
      <c r="T50" s="1040">
        <v>-104904985</v>
      </c>
      <c r="U50" s="971">
        <v>0</v>
      </c>
      <c r="V50" s="970">
        <v>0</v>
      </c>
      <c r="W50" s="1582">
        <f t="shared" si="6"/>
        <v>59391438</v>
      </c>
      <c r="X50" s="1040">
        <v>59391438</v>
      </c>
      <c r="Y50" s="1584">
        <v>0</v>
      </c>
      <c r="Z50" s="1583">
        <v>0</v>
      </c>
      <c r="AA50" s="1582">
        <f t="shared" si="21"/>
        <v>0</v>
      </c>
      <c r="AB50" s="1040"/>
      <c r="AC50" s="1584">
        <v>0</v>
      </c>
      <c r="AD50" s="1583">
        <v>0</v>
      </c>
      <c r="AE50" s="3320">
        <f t="shared" ref="AE50:AE58" si="22">SUM(AA50/W50)*100</f>
        <v>0</v>
      </c>
      <c r="AF50" s="3326">
        <f t="shared" si="18"/>
        <v>0</v>
      </c>
      <c r="AG50" s="3326"/>
      <c r="AH50" s="3278">
        <v>0</v>
      </c>
      <c r="AI50" s="974"/>
      <c r="AJ50" s="995" t="s">
        <v>134</v>
      </c>
      <c r="AK50" s="982">
        <v>0</v>
      </c>
      <c r="AL50" s="1030">
        <v>0</v>
      </c>
      <c r="AM50" s="986">
        <v>0</v>
      </c>
      <c r="AN50" s="1034">
        <v>0</v>
      </c>
      <c r="AO50" s="982">
        <v>0</v>
      </c>
      <c r="AP50" s="1030">
        <v>0</v>
      </c>
      <c r="AQ50" s="986">
        <v>0</v>
      </c>
      <c r="AR50" s="1034">
        <v>0</v>
      </c>
      <c r="AS50" s="982">
        <v>0</v>
      </c>
      <c r="AT50" s="1030">
        <v>0</v>
      </c>
      <c r="AU50" s="986">
        <v>0</v>
      </c>
      <c r="AV50" s="1034">
        <v>0</v>
      </c>
      <c r="AW50" s="982">
        <v>0</v>
      </c>
      <c r="AX50" s="1030">
        <v>0</v>
      </c>
      <c r="AY50" s="986">
        <v>0</v>
      </c>
      <c r="AZ50" s="1034">
        <v>0</v>
      </c>
      <c r="BA50" s="982">
        <v>0</v>
      </c>
      <c r="BB50" s="1030">
        <v>0</v>
      </c>
      <c r="BC50" s="986">
        <v>0</v>
      </c>
      <c r="BD50" s="1034">
        <v>0</v>
      </c>
      <c r="BE50" s="1603">
        <v>0</v>
      </c>
      <c r="BF50" s="1030">
        <v>0</v>
      </c>
      <c r="BG50" s="1609">
        <v>0</v>
      </c>
      <c r="BH50" s="1034">
        <v>0</v>
      </c>
      <c r="BI50" s="1603">
        <v>0</v>
      </c>
      <c r="BJ50" s="1030">
        <v>0</v>
      </c>
      <c r="BK50" s="1609">
        <v>0</v>
      </c>
      <c r="BL50" s="1034">
        <v>0</v>
      </c>
      <c r="BM50" s="3340"/>
      <c r="BN50" s="3542"/>
      <c r="BO50" s="3344"/>
      <c r="BP50" s="3347"/>
    </row>
    <row r="51" spans="1:68" ht="24.75" thickBot="1" x14ac:dyDescent="0.25">
      <c r="A51" s="962"/>
      <c r="B51" s="998" t="s">
        <v>188</v>
      </c>
      <c r="C51" s="972">
        <v>175064500</v>
      </c>
      <c r="D51" s="1040">
        <v>175064500</v>
      </c>
      <c r="E51" s="971">
        <v>0</v>
      </c>
      <c r="F51" s="970">
        <v>0</v>
      </c>
      <c r="G51" s="972">
        <v>175064500</v>
      </c>
      <c r="H51" s="1040">
        <v>175064500</v>
      </c>
      <c r="I51" s="971">
        <v>0</v>
      </c>
      <c r="J51" s="970">
        <v>0</v>
      </c>
      <c r="K51" s="972">
        <v>175064500</v>
      </c>
      <c r="L51" s="1040">
        <v>175064500</v>
      </c>
      <c r="M51" s="971">
        <v>0</v>
      </c>
      <c r="N51" s="970">
        <v>0</v>
      </c>
      <c r="O51" s="972">
        <v>175064500</v>
      </c>
      <c r="P51" s="1040">
        <v>175064500</v>
      </c>
      <c r="Q51" s="971">
        <v>0</v>
      </c>
      <c r="R51" s="970">
        <v>0</v>
      </c>
      <c r="S51" s="972">
        <v>175064500</v>
      </c>
      <c r="T51" s="1040">
        <v>175064500</v>
      </c>
      <c r="U51" s="971">
        <v>0</v>
      </c>
      <c r="V51" s="970">
        <v>0</v>
      </c>
      <c r="W51" s="1582">
        <f t="shared" si="6"/>
        <v>175064500</v>
      </c>
      <c r="X51" s="1040">
        <v>175064500</v>
      </c>
      <c r="Y51" s="1584">
        <v>0</v>
      </c>
      <c r="Z51" s="1583">
        <v>0</v>
      </c>
      <c r="AA51" s="1582">
        <f t="shared" si="21"/>
        <v>175064500</v>
      </c>
      <c r="AB51" s="1040">
        <v>175064500</v>
      </c>
      <c r="AC51" s="1584">
        <v>0</v>
      </c>
      <c r="AD51" s="1583">
        <v>0</v>
      </c>
      <c r="AE51" s="3320">
        <f t="shared" si="22"/>
        <v>100</v>
      </c>
      <c r="AF51" s="3326">
        <f t="shared" si="18"/>
        <v>100</v>
      </c>
      <c r="AG51" s="3327"/>
      <c r="AH51" s="3278">
        <v>0</v>
      </c>
      <c r="AI51" s="972"/>
      <c r="AJ51" s="1048" t="s">
        <v>121</v>
      </c>
      <c r="AK51" s="982">
        <v>0</v>
      </c>
      <c r="AL51" s="1030">
        <v>0</v>
      </c>
      <c r="AM51" s="986">
        <v>0</v>
      </c>
      <c r="AN51" s="1034">
        <v>0</v>
      </c>
      <c r="AO51" s="982">
        <v>0</v>
      </c>
      <c r="AP51" s="1030">
        <v>0</v>
      </c>
      <c r="AQ51" s="986">
        <v>0</v>
      </c>
      <c r="AR51" s="1034">
        <v>0</v>
      </c>
      <c r="AS51" s="982">
        <v>0</v>
      </c>
      <c r="AT51" s="1030">
        <v>0</v>
      </c>
      <c r="AU51" s="986">
        <v>0</v>
      </c>
      <c r="AV51" s="1034">
        <v>0</v>
      </c>
      <c r="AW51" s="982">
        <v>0</v>
      </c>
      <c r="AX51" s="1030">
        <v>0</v>
      </c>
      <c r="AY51" s="986">
        <v>0</v>
      </c>
      <c r="AZ51" s="1034">
        <v>0</v>
      </c>
      <c r="BA51" s="982">
        <v>0</v>
      </c>
      <c r="BB51" s="1030">
        <v>0</v>
      </c>
      <c r="BC51" s="986">
        <v>0</v>
      </c>
      <c r="BD51" s="1034">
        <v>0</v>
      </c>
      <c r="BE51" s="1603">
        <v>0</v>
      </c>
      <c r="BF51" s="1030">
        <v>0</v>
      </c>
      <c r="BG51" s="1609">
        <v>0</v>
      </c>
      <c r="BH51" s="1034">
        <v>0</v>
      </c>
      <c r="BI51" s="1603">
        <v>0</v>
      </c>
      <c r="BJ51" s="1030">
        <v>0</v>
      </c>
      <c r="BK51" s="1609">
        <v>0</v>
      </c>
      <c r="BL51" s="1034">
        <v>0</v>
      </c>
      <c r="BM51" s="3338"/>
      <c r="BN51" s="3541"/>
      <c r="BO51" s="3355"/>
      <c r="BP51" s="3356"/>
    </row>
    <row r="52" spans="1:68" ht="13.5" thickBot="1" x14ac:dyDescent="0.25">
      <c r="A52" s="962"/>
      <c r="B52" s="1006" t="s">
        <v>20</v>
      </c>
      <c r="C52" s="966">
        <v>214084730</v>
      </c>
      <c r="D52" s="992">
        <v>214084730</v>
      </c>
      <c r="E52" s="967">
        <v>0</v>
      </c>
      <c r="F52" s="993">
        <v>0</v>
      </c>
      <c r="G52" s="966">
        <v>299277372</v>
      </c>
      <c r="H52" s="992">
        <v>299277372</v>
      </c>
      <c r="I52" s="967">
        <v>0</v>
      </c>
      <c r="J52" s="993">
        <v>0</v>
      </c>
      <c r="K52" s="966">
        <v>332934780</v>
      </c>
      <c r="L52" s="992">
        <v>332934780</v>
      </c>
      <c r="M52" s="967">
        <v>0</v>
      </c>
      <c r="N52" s="993">
        <v>0</v>
      </c>
      <c r="O52" s="966">
        <v>515674780</v>
      </c>
      <c r="P52" s="992">
        <v>515674780</v>
      </c>
      <c r="Q52" s="967">
        <v>0</v>
      </c>
      <c r="R52" s="993">
        <v>0</v>
      </c>
      <c r="S52" s="966">
        <v>526468866</v>
      </c>
      <c r="T52" s="992">
        <v>526468866</v>
      </c>
      <c r="U52" s="967">
        <v>0</v>
      </c>
      <c r="V52" s="993">
        <v>0</v>
      </c>
      <c r="W52" s="1618">
        <f t="shared" ref="W52:AD52" si="23">SUM(W44:W51)</f>
        <v>694220931</v>
      </c>
      <c r="X52" s="1618">
        <f t="shared" si="23"/>
        <v>694220931</v>
      </c>
      <c r="Y52" s="1577">
        <f t="shared" si="23"/>
        <v>0</v>
      </c>
      <c r="Z52" s="1619">
        <f t="shared" si="23"/>
        <v>0</v>
      </c>
      <c r="AA52" s="1618">
        <f t="shared" si="23"/>
        <v>634829493</v>
      </c>
      <c r="AB52" s="1618">
        <f t="shared" si="23"/>
        <v>634829493</v>
      </c>
      <c r="AC52" s="1577">
        <f t="shared" si="23"/>
        <v>0</v>
      </c>
      <c r="AD52" s="1619">
        <f t="shared" si="23"/>
        <v>0</v>
      </c>
      <c r="AE52" s="3279">
        <f t="shared" si="22"/>
        <v>91.444879382353278</v>
      </c>
      <c r="AF52" s="3694">
        <f t="shared" ref="AF52:AF58" si="24">SUM(AB52/X52)*100</f>
        <v>91.444879382353278</v>
      </c>
      <c r="AG52" s="3694">
        <v>0</v>
      </c>
      <c r="AH52" s="3693">
        <v>0</v>
      </c>
      <c r="AI52" s="966"/>
      <c r="AJ52" s="1012" t="s">
        <v>177</v>
      </c>
      <c r="AK52" s="980">
        <v>214084730</v>
      </c>
      <c r="AL52" s="1000">
        <v>208062676</v>
      </c>
      <c r="AM52" s="1001">
        <v>6022054</v>
      </c>
      <c r="AN52" s="1002">
        <v>0</v>
      </c>
      <c r="AO52" s="980">
        <v>299277372</v>
      </c>
      <c r="AP52" s="1000">
        <v>293255318</v>
      </c>
      <c r="AQ52" s="1001">
        <v>6022054</v>
      </c>
      <c r="AR52" s="1002">
        <v>0</v>
      </c>
      <c r="AS52" s="980">
        <v>332934780</v>
      </c>
      <c r="AT52" s="1000">
        <v>325729124</v>
      </c>
      <c r="AU52" s="1001">
        <v>7205656</v>
      </c>
      <c r="AV52" s="1002">
        <v>0</v>
      </c>
      <c r="AW52" s="980">
        <v>515674780</v>
      </c>
      <c r="AX52" s="1000">
        <v>508469124</v>
      </c>
      <c r="AY52" s="1001">
        <v>7205656</v>
      </c>
      <c r="AZ52" s="1002">
        <v>0</v>
      </c>
      <c r="BA52" s="980">
        <v>526468866</v>
      </c>
      <c r="BB52" s="1000">
        <v>518696512</v>
      </c>
      <c r="BC52" s="1001">
        <v>7772354</v>
      </c>
      <c r="BD52" s="1002">
        <v>0</v>
      </c>
      <c r="BE52" s="1633">
        <f t="shared" ref="BE52:BL52" si="25">SUM(BE44:BE51)</f>
        <v>694220931</v>
      </c>
      <c r="BF52" s="1633">
        <f t="shared" si="25"/>
        <v>686448577</v>
      </c>
      <c r="BG52" s="1633">
        <f t="shared" si="25"/>
        <v>7772354</v>
      </c>
      <c r="BH52" s="1633">
        <f t="shared" si="25"/>
        <v>0</v>
      </c>
      <c r="BI52" s="1633">
        <f t="shared" si="25"/>
        <v>200603162</v>
      </c>
      <c r="BJ52" s="1633">
        <f t="shared" si="25"/>
        <v>192830808</v>
      </c>
      <c r="BK52" s="1633">
        <f t="shared" si="25"/>
        <v>7772354</v>
      </c>
      <c r="BL52" s="1633">
        <f t="shared" si="25"/>
        <v>0</v>
      </c>
      <c r="BM52" s="3258">
        <f>SUM(BI52/BE52)*100</f>
        <v>28.896155826220689</v>
      </c>
      <c r="BN52" s="3359">
        <f t="shared" ref="BN52" si="26">SUM(BJ52/BF52)*100</f>
        <v>28.09107840863075</v>
      </c>
      <c r="BO52" s="3590">
        <f t="shared" ref="BO52" si="27">SUM(BK52/BG52)*100</f>
        <v>100</v>
      </c>
      <c r="BP52" s="3553">
        <v>0</v>
      </c>
    </row>
    <row r="53" spans="1:68" x14ac:dyDescent="0.2">
      <c r="A53" s="962"/>
      <c r="B53" s="1007" t="s">
        <v>271</v>
      </c>
      <c r="C53" s="994">
        <v>499612355</v>
      </c>
      <c r="D53" s="1040">
        <v>499612355</v>
      </c>
      <c r="E53" s="971">
        <v>0</v>
      </c>
      <c r="F53" s="970">
        <v>0</v>
      </c>
      <c r="G53" s="994">
        <v>499612355</v>
      </c>
      <c r="H53" s="1040">
        <v>499612355</v>
      </c>
      <c r="I53" s="971">
        <v>0</v>
      </c>
      <c r="J53" s="970">
        <v>0</v>
      </c>
      <c r="K53" s="994">
        <v>509867304</v>
      </c>
      <c r="L53" s="1040">
        <v>509867304</v>
      </c>
      <c r="M53" s="971">
        <v>0</v>
      </c>
      <c r="N53" s="970">
        <v>0</v>
      </c>
      <c r="O53" s="994">
        <v>512534693</v>
      </c>
      <c r="P53" s="1040">
        <v>512534693</v>
      </c>
      <c r="Q53" s="971">
        <v>0</v>
      </c>
      <c r="R53" s="970">
        <v>0</v>
      </c>
      <c r="S53" s="994">
        <v>518402815</v>
      </c>
      <c r="T53" s="1040">
        <v>518402815</v>
      </c>
      <c r="U53" s="971">
        <v>0</v>
      </c>
      <c r="V53" s="970">
        <v>0</v>
      </c>
      <c r="W53" s="1582">
        <f t="shared" si="6"/>
        <v>504665631</v>
      </c>
      <c r="X53" s="1040">
        <v>504665631</v>
      </c>
      <c r="Y53" s="1584">
        <v>0</v>
      </c>
      <c r="Z53" s="1583">
        <v>0</v>
      </c>
      <c r="AA53" s="1582">
        <f t="shared" ref="AA53:AA62" si="28">SUM(AB53:AD53)</f>
        <v>504665631</v>
      </c>
      <c r="AB53" s="1040">
        <v>504665631</v>
      </c>
      <c r="AC53" s="1584">
        <v>0</v>
      </c>
      <c r="AD53" s="1583">
        <v>0</v>
      </c>
      <c r="AE53" s="3320">
        <f t="shared" si="22"/>
        <v>100</v>
      </c>
      <c r="AF53" s="3326">
        <f t="shared" si="24"/>
        <v>100</v>
      </c>
      <c r="AG53" s="3324"/>
      <c r="AH53" s="3278">
        <v>0</v>
      </c>
      <c r="AI53" s="1008"/>
      <c r="AJ53" s="1007" t="s">
        <v>271</v>
      </c>
      <c r="AK53" s="984">
        <v>499612355</v>
      </c>
      <c r="AL53" s="1030">
        <v>499612355</v>
      </c>
      <c r="AM53" s="986">
        <v>0</v>
      </c>
      <c r="AN53" s="1034">
        <v>0</v>
      </c>
      <c r="AO53" s="984">
        <v>499612355</v>
      </c>
      <c r="AP53" s="1030">
        <v>499612355</v>
      </c>
      <c r="AQ53" s="986">
        <v>0</v>
      </c>
      <c r="AR53" s="1034">
        <v>0</v>
      </c>
      <c r="AS53" s="984">
        <v>509867304</v>
      </c>
      <c r="AT53" s="1030">
        <v>509867304</v>
      </c>
      <c r="AU53" s="986">
        <v>0</v>
      </c>
      <c r="AV53" s="1034">
        <v>0</v>
      </c>
      <c r="AW53" s="984">
        <v>512534693</v>
      </c>
      <c r="AX53" s="1030">
        <v>512534693</v>
      </c>
      <c r="AY53" s="986">
        <v>0</v>
      </c>
      <c r="AZ53" s="1034">
        <v>0</v>
      </c>
      <c r="BA53" s="984">
        <v>518402815</v>
      </c>
      <c r="BB53" s="1030">
        <v>518402815</v>
      </c>
      <c r="BC53" s="986">
        <v>0</v>
      </c>
      <c r="BD53" s="1034">
        <v>0</v>
      </c>
      <c r="BE53" s="1606">
        <f>SUM(BF53:BH53)</f>
        <v>504665631</v>
      </c>
      <c r="BF53" s="1030">
        <v>504665631</v>
      </c>
      <c r="BG53" s="1609">
        <v>0</v>
      </c>
      <c r="BH53" s="1034">
        <v>0</v>
      </c>
      <c r="BI53" s="1606">
        <f>SUM(BJ53:BL53)</f>
        <v>504665631</v>
      </c>
      <c r="BJ53" s="1030">
        <v>504665631</v>
      </c>
      <c r="BK53" s="1609">
        <v>0</v>
      </c>
      <c r="BL53" s="1034">
        <v>0</v>
      </c>
      <c r="BM53" s="3341">
        <f t="shared" ref="BM53:BM56" si="29">SUM(BI53/BE53)*100</f>
        <v>100</v>
      </c>
      <c r="BN53" s="3571">
        <f>SUM(BJ53/BF53)*100</f>
        <v>100</v>
      </c>
      <c r="BO53" s="3353">
        <v>0</v>
      </c>
      <c r="BP53" s="3347"/>
    </row>
    <row r="54" spans="1:68" ht="24" x14ac:dyDescent="0.2">
      <c r="A54" s="962"/>
      <c r="B54" s="995" t="s">
        <v>22</v>
      </c>
      <c r="C54" s="969">
        <v>-499612355</v>
      </c>
      <c r="D54" s="1040">
        <v>-499612355</v>
      </c>
      <c r="E54" s="971">
        <v>0</v>
      </c>
      <c r="F54" s="970">
        <v>0</v>
      </c>
      <c r="G54" s="969">
        <v>-499612355</v>
      </c>
      <c r="H54" s="1040">
        <v>-499612355</v>
      </c>
      <c r="I54" s="971">
        <v>0</v>
      </c>
      <c r="J54" s="970">
        <v>0</v>
      </c>
      <c r="K54" s="969">
        <v>-509867304</v>
      </c>
      <c r="L54" s="1040">
        <v>-509867304</v>
      </c>
      <c r="M54" s="971">
        <v>0</v>
      </c>
      <c r="N54" s="970">
        <v>0</v>
      </c>
      <c r="O54" s="969">
        <v>-512534693</v>
      </c>
      <c r="P54" s="1040">
        <v>-512534693</v>
      </c>
      <c r="Q54" s="971">
        <v>0</v>
      </c>
      <c r="R54" s="970">
        <v>0</v>
      </c>
      <c r="S54" s="969">
        <v>-518402815</v>
      </c>
      <c r="T54" s="1040">
        <v>-518402815</v>
      </c>
      <c r="U54" s="971">
        <v>0</v>
      </c>
      <c r="V54" s="970">
        <v>0</v>
      </c>
      <c r="W54" s="1582">
        <f t="shared" si="6"/>
        <v>-504665631</v>
      </c>
      <c r="X54" s="1040">
        <v>-504665631</v>
      </c>
      <c r="Y54" s="1584">
        <v>0</v>
      </c>
      <c r="Z54" s="1583">
        <v>0</v>
      </c>
      <c r="AA54" s="1582">
        <f t="shared" si="28"/>
        <v>-504665631</v>
      </c>
      <c r="AB54" s="1040">
        <v>-504665631</v>
      </c>
      <c r="AC54" s="1584">
        <v>0</v>
      </c>
      <c r="AD54" s="1583">
        <v>0</v>
      </c>
      <c r="AE54" s="3320">
        <f t="shared" si="22"/>
        <v>100</v>
      </c>
      <c r="AF54" s="3326">
        <f t="shared" si="24"/>
        <v>100</v>
      </c>
      <c r="AG54" s="3326"/>
      <c r="AH54" s="3278">
        <v>0</v>
      </c>
      <c r="AI54" s="969"/>
      <c r="AJ54" s="995" t="s">
        <v>27</v>
      </c>
      <c r="AK54" s="984">
        <v>-499612355</v>
      </c>
      <c r="AL54" s="1030">
        <v>-499612355</v>
      </c>
      <c r="AM54" s="986">
        <v>0</v>
      </c>
      <c r="AN54" s="1034">
        <v>0</v>
      </c>
      <c r="AO54" s="984">
        <v>-499612355</v>
      </c>
      <c r="AP54" s="1030">
        <v>-499612355</v>
      </c>
      <c r="AQ54" s="986">
        <v>0</v>
      </c>
      <c r="AR54" s="1034">
        <v>0</v>
      </c>
      <c r="AS54" s="984">
        <v>-509867304</v>
      </c>
      <c r="AT54" s="1030">
        <v>-509867304</v>
      </c>
      <c r="AU54" s="986">
        <v>0</v>
      </c>
      <c r="AV54" s="1034">
        <v>0</v>
      </c>
      <c r="AW54" s="984">
        <v>-512534693</v>
      </c>
      <c r="AX54" s="1030">
        <v>-512534693</v>
      </c>
      <c r="AY54" s="986">
        <v>0</v>
      </c>
      <c r="AZ54" s="1034">
        <v>0</v>
      </c>
      <c r="BA54" s="984">
        <v>-518402815</v>
      </c>
      <c r="BB54" s="1030">
        <v>-518402815</v>
      </c>
      <c r="BC54" s="986">
        <v>0</v>
      </c>
      <c r="BD54" s="1034">
        <v>0</v>
      </c>
      <c r="BE54" s="1606">
        <f t="shared" ref="BE54:BE60" si="30">SUM(BF54:BH54)</f>
        <v>-504665631</v>
      </c>
      <c r="BF54" s="1030">
        <v>-504665631</v>
      </c>
      <c r="BG54" s="1609">
        <v>0</v>
      </c>
      <c r="BH54" s="1034">
        <v>0</v>
      </c>
      <c r="BI54" s="1606">
        <f t="shared" ref="BI54:BI60" si="31">SUM(BJ54:BL54)</f>
        <v>-504665631</v>
      </c>
      <c r="BJ54" s="1030">
        <v>-504665631</v>
      </c>
      <c r="BK54" s="1609">
        <v>0</v>
      </c>
      <c r="BL54" s="1034">
        <v>0</v>
      </c>
      <c r="BM54" s="3341">
        <f t="shared" si="29"/>
        <v>100</v>
      </c>
      <c r="BN54" s="3571">
        <f>SUM(BJ54/BF54)*100</f>
        <v>100</v>
      </c>
      <c r="BO54" s="3353">
        <v>0</v>
      </c>
      <c r="BP54" s="3347"/>
    </row>
    <row r="55" spans="1:68" x14ac:dyDescent="0.2">
      <c r="A55" s="962"/>
      <c r="B55" s="1688" t="s">
        <v>933</v>
      </c>
      <c r="C55" s="974">
        <v>0</v>
      </c>
      <c r="D55" s="1040">
        <v>0</v>
      </c>
      <c r="E55" s="971">
        <v>0</v>
      </c>
      <c r="F55" s="970">
        <v>0</v>
      </c>
      <c r="G55" s="974">
        <v>0</v>
      </c>
      <c r="H55" s="1040">
        <v>0</v>
      </c>
      <c r="I55" s="971">
        <v>0</v>
      </c>
      <c r="J55" s="970">
        <v>0</v>
      </c>
      <c r="K55" s="974">
        <v>0</v>
      </c>
      <c r="L55" s="1040">
        <v>0</v>
      </c>
      <c r="M55" s="971">
        <v>0</v>
      </c>
      <c r="N55" s="970">
        <v>0</v>
      </c>
      <c r="O55" s="974">
        <v>0</v>
      </c>
      <c r="P55" s="1040">
        <v>0</v>
      </c>
      <c r="Q55" s="971">
        <v>0</v>
      </c>
      <c r="R55" s="970">
        <v>0</v>
      </c>
      <c r="S55" s="974">
        <v>0</v>
      </c>
      <c r="T55" s="1040">
        <v>0</v>
      </c>
      <c r="U55" s="971">
        <v>0</v>
      </c>
      <c r="V55" s="970">
        <v>0</v>
      </c>
      <c r="W55" s="1582">
        <f t="shared" si="6"/>
        <v>-17913688</v>
      </c>
      <c r="X55" s="1040">
        <v>-17913688</v>
      </c>
      <c r="Y55" s="1584">
        <v>0</v>
      </c>
      <c r="Z55" s="1583">
        <v>0</v>
      </c>
      <c r="AA55" s="1582">
        <f t="shared" si="28"/>
        <v>-17913688</v>
      </c>
      <c r="AB55" s="1040">
        <v>-17913688</v>
      </c>
      <c r="AC55" s="1584">
        <v>0</v>
      </c>
      <c r="AD55" s="1583">
        <v>0</v>
      </c>
      <c r="AE55" s="3320">
        <f t="shared" si="22"/>
        <v>100</v>
      </c>
      <c r="AF55" s="3326">
        <f t="shared" si="24"/>
        <v>100</v>
      </c>
      <c r="AG55" s="3326"/>
      <c r="AH55" s="3278">
        <v>0</v>
      </c>
      <c r="AI55" s="977"/>
      <c r="AJ55" s="1031" t="s">
        <v>28</v>
      </c>
      <c r="AK55" s="984">
        <v>-17499103</v>
      </c>
      <c r="AL55" s="1030">
        <v>-17499103</v>
      </c>
      <c r="AM55" s="986">
        <v>0</v>
      </c>
      <c r="AN55" s="1034">
        <v>0</v>
      </c>
      <c r="AO55" s="984">
        <v>-17499103</v>
      </c>
      <c r="AP55" s="1030">
        <v>-17499103</v>
      </c>
      <c r="AQ55" s="986">
        <v>0</v>
      </c>
      <c r="AR55" s="1034">
        <v>0</v>
      </c>
      <c r="AS55" s="984">
        <v>-17499103</v>
      </c>
      <c r="AT55" s="1030">
        <v>-17499103</v>
      </c>
      <c r="AU55" s="986">
        <v>0</v>
      </c>
      <c r="AV55" s="1034">
        <v>0</v>
      </c>
      <c r="AW55" s="984">
        <v>-17499103</v>
      </c>
      <c r="AX55" s="1030">
        <v>-17499103</v>
      </c>
      <c r="AY55" s="986">
        <v>0</v>
      </c>
      <c r="AZ55" s="1034">
        <v>0</v>
      </c>
      <c r="BA55" s="984">
        <v>-17499103</v>
      </c>
      <c r="BB55" s="1030">
        <v>-17499103</v>
      </c>
      <c r="BC55" s="986">
        <v>0</v>
      </c>
      <c r="BD55" s="1034">
        <v>0</v>
      </c>
      <c r="BE55" s="1606">
        <f t="shared" si="30"/>
        <v>-17499103</v>
      </c>
      <c r="BF55" s="1030">
        <v>-17499103</v>
      </c>
      <c r="BG55" s="1609">
        <v>0</v>
      </c>
      <c r="BH55" s="1034">
        <v>0</v>
      </c>
      <c r="BI55" s="1606">
        <f t="shared" si="31"/>
        <v>-17499103</v>
      </c>
      <c r="BJ55" s="1030">
        <v>-17499103</v>
      </c>
      <c r="BK55" s="1609">
        <v>0</v>
      </c>
      <c r="BL55" s="1034">
        <v>0</v>
      </c>
      <c r="BM55" s="3341">
        <f t="shared" si="29"/>
        <v>100</v>
      </c>
      <c r="BN55" s="3571">
        <f>SUM(BJ55/BF55)*100</f>
        <v>100</v>
      </c>
      <c r="BO55" s="3353">
        <v>0</v>
      </c>
      <c r="BP55" s="3347"/>
    </row>
    <row r="56" spans="1:68" x14ac:dyDescent="0.2">
      <c r="A56" s="962"/>
      <c r="B56" s="1688" t="s">
        <v>260</v>
      </c>
      <c r="C56" s="974">
        <v>0</v>
      </c>
      <c r="D56" s="1040">
        <v>0</v>
      </c>
      <c r="E56" s="971">
        <v>0</v>
      </c>
      <c r="F56" s="970">
        <v>0</v>
      </c>
      <c r="G56" s="974">
        <v>0</v>
      </c>
      <c r="H56" s="1040">
        <v>0</v>
      </c>
      <c r="I56" s="971">
        <v>0</v>
      </c>
      <c r="J56" s="970">
        <v>0</v>
      </c>
      <c r="K56" s="974">
        <v>0</v>
      </c>
      <c r="L56" s="1040">
        <v>0</v>
      </c>
      <c r="M56" s="971">
        <v>0</v>
      </c>
      <c r="N56" s="970">
        <v>0</v>
      </c>
      <c r="O56" s="974">
        <v>0</v>
      </c>
      <c r="P56" s="1040">
        <v>0</v>
      </c>
      <c r="Q56" s="971">
        <v>0</v>
      </c>
      <c r="R56" s="970">
        <v>0</v>
      </c>
      <c r="S56" s="974">
        <v>0</v>
      </c>
      <c r="T56" s="1040">
        <v>0</v>
      </c>
      <c r="U56" s="971">
        <v>0</v>
      </c>
      <c r="V56" s="970">
        <v>0</v>
      </c>
      <c r="W56" s="1582">
        <f t="shared" si="6"/>
        <v>17913688</v>
      </c>
      <c r="X56" s="1040">
        <v>17913688</v>
      </c>
      <c r="Y56" s="1584">
        <v>0</v>
      </c>
      <c r="Z56" s="1583">
        <v>0</v>
      </c>
      <c r="AA56" s="1582">
        <f t="shared" si="28"/>
        <v>17913688</v>
      </c>
      <c r="AB56" s="1040">
        <v>17913688</v>
      </c>
      <c r="AC56" s="1584">
        <v>0</v>
      </c>
      <c r="AD56" s="1583">
        <v>0</v>
      </c>
      <c r="AE56" s="3320">
        <f t="shared" si="22"/>
        <v>100</v>
      </c>
      <c r="AF56" s="3326">
        <f t="shared" si="24"/>
        <v>100</v>
      </c>
      <c r="AG56" s="3326"/>
      <c r="AH56" s="3278">
        <v>0</v>
      </c>
      <c r="AI56" s="974"/>
      <c r="AJ56" s="1031" t="s">
        <v>260</v>
      </c>
      <c r="AK56" s="984">
        <v>17499103</v>
      </c>
      <c r="AL56" s="1030">
        <v>17499103</v>
      </c>
      <c r="AM56" s="986">
        <v>0</v>
      </c>
      <c r="AN56" s="1034">
        <v>0</v>
      </c>
      <c r="AO56" s="984">
        <v>17499103</v>
      </c>
      <c r="AP56" s="1030">
        <v>17499103</v>
      </c>
      <c r="AQ56" s="986">
        <v>0</v>
      </c>
      <c r="AR56" s="1034">
        <v>0</v>
      </c>
      <c r="AS56" s="984">
        <v>17499103</v>
      </c>
      <c r="AT56" s="1030">
        <v>17499103</v>
      </c>
      <c r="AU56" s="986">
        <v>0</v>
      </c>
      <c r="AV56" s="1034">
        <v>0</v>
      </c>
      <c r="AW56" s="984">
        <v>17499103</v>
      </c>
      <c r="AX56" s="1030">
        <v>17499103</v>
      </c>
      <c r="AY56" s="986">
        <v>0</v>
      </c>
      <c r="AZ56" s="1034">
        <v>0</v>
      </c>
      <c r="BA56" s="984">
        <v>17499103</v>
      </c>
      <c r="BB56" s="1030">
        <v>17499103</v>
      </c>
      <c r="BC56" s="986">
        <v>0</v>
      </c>
      <c r="BD56" s="1034">
        <v>0</v>
      </c>
      <c r="BE56" s="1606">
        <f t="shared" si="30"/>
        <v>17499103</v>
      </c>
      <c r="BF56" s="1030">
        <v>17499103</v>
      </c>
      <c r="BG56" s="1609">
        <v>0</v>
      </c>
      <c r="BH56" s="1034">
        <v>0</v>
      </c>
      <c r="BI56" s="1606">
        <f t="shared" si="31"/>
        <v>17499103</v>
      </c>
      <c r="BJ56" s="1030">
        <v>17499103</v>
      </c>
      <c r="BK56" s="1609">
        <v>0</v>
      </c>
      <c r="BL56" s="1034">
        <v>0</v>
      </c>
      <c r="BM56" s="3341">
        <f t="shared" si="29"/>
        <v>100</v>
      </c>
      <c r="BN56" s="3571">
        <f>SUM(BJ56/BF56)*100</f>
        <v>100</v>
      </c>
      <c r="BO56" s="3353">
        <v>0</v>
      </c>
      <c r="BP56" s="3347"/>
    </row>
    <row r="57" spans="1:68" ht="24" x14ac:dyDescent="0.2">
      <c r="A57" s="962"/>
      <c r="B57" s="1009" t="s">
        <v>24</v>
      </c>
      <c r="C57" s="974">
        <v>-175064500</v>
      </c>
      <c r="D57" s="1040">
        <v>-175064500</v>
      </c>
      <c r="E57" s="971">
        <v>0</v>
      </c>
      <c r="F57" s="970">
        <v>0</v>
      </c>
      <c r="G57" s="974">
        <v>-175064500</v>
      </c>
      <c r="H57" s="1040">
        <v>-175064500</v>
      </c>
      <c r="I57" s="971">
        <v>0</v>
      </c>
      <c r="J57" s="970">
        <v>0</v>
      </c>
      <c r="K57" s="974">
        <v>-175064500</v>
      </c>
      <c r="L57" s="1040">
        <v>-175064500</v>
      </c>
      <c r="M57" s="971">
        <v>0</v>
      </c>
      <c r="N57" s="970">
        <v>0</v>
      </c>
      <c r="O57" s="974">
        <v>-175064500</v>
      </c>
      <c r="P57" s="1040">
        <v>-175064500</v>
      </c>
      <c r="Q57" s="971">
        <v>0</v>
      </c>
      <c r="R57" s="970">
        <v>0</v>
      </c>
      <c r="S57" s="974">
        <v>-175064500</v>
      </c>
      <c r="T57" s="1040">
        <v>-175064500</v>
      </c>
      <c r="U57" s="971">
        <v>0</v>
      </c>
      <c r="V57" s="970">
        <v>0</v>
      </c>
      <c r="W57" s="1582">
        <f t="shared" si="6"/>
        <v>-175064500</v>
      </c>
      <c r="X57" s="1040">
        <v>-175064500</v>
      </c>
      <c r="Y57" s="1584">
        <v>0</v>
      </c>
      <c r="Z57" s="1583">
        <v>0</v>
      </c>
      <c r="AA57" s="1582">
        <f t="shared" si="28"/>
        <v>-175064500</v>
      </c>
      <c r="AB57" s="1040">
        <v>-175064500</v>
      </c>
      <c r="AC57" s="1584">
        <v>0</v>
      </c>
      <c r="AD57" s="1583">
        <v>0</v>
      </c>
      <c r="AE57" s="3320">
        <f t="shared" si="22"/>
        <v>100</v>
      </c>
      <c r="AF57" s="3326">
        <f t="shared" si="24"/>
        <v>100</v>
      </c>
      <c r="AG57" s="3326"/>
      <c r="AH57" s="3278">
        <v>0</v>
      </c>
      <c r="AI57" s="974"/>
      <c r="AJ57" s="1049"/>
      <c r="AK57" s="984">
        <v>0</v>
      </c>
      <c r="AL57" s="1030">
        <v>0</v>
      </c>
      <c r="AM57" s="986">
        <v>0</v>
      </c>
      <c r="AN57" s="1034">
        <v>0</v>
      </c>
      <c r="AO57" s="984">
        <v>0</v>
      </c>
      <c r="AP57" s="1030">
        <v>0</v>
      </c>
      <c r="AQ57" s="986">
        <v>0</v>
      </c>
      <c r="AR57" s="1034">
        <v>0</v>
      </c>
      <c r="AS57" s="984">
        <v>0</v>
      </c>
      <c r="AT57" s="1030">
        <v>0</v>
      </c>
      <c r="AU57" s="986">
        <v>0</v>
      </c>
      <c r="AV57" s="1034">
        <v>0</v>
      </c>
      <c r="AW57" s="984">
        <v>0</v>
      </c>
      <c r="AX57" s="1030">
        <v>0</v>
      </c>
      <c r="AY57" s="986">
        <v>0</v>
      </c>
      <c r="AZ57" s="1034">
        <v>0</v>
      </c>
      <c r="BA57" s="984">
        <v>0</v>
      </c>
      <c r="BB57" s="1030">
        <v>0</v>
      </c>
      <c r="BC57" s="986">
        <v>0</v>
      </c>
      <c r="BD57" s="1034">
        <v>0</v>
      </c>
      <c r="BE57" s="1606">
        <f t="shared" si="30"/>
        <v>0</v>
      </c>
      <c r="BF57" s="1030">
        <v>0</v>
      </c>
      <c r="BG57" s="1609">
        <v>0</v>
      </c>
      <c r="BH57" s="1034">
        <v>0</v>
      </c>
      <c r="BI57" s="1606">
        <f t="shared" si="31"/>
        <v>0</v>
      </c>
      <c r="BJ57" s="1030">
        <v>0</v>
      </c>
      <c r="BK57" s="1609">
        <v>0</v>
      </c>
      <c r="BL57" s="1034">
        <v>0</v>
      </c>
      <c r="BM57" s="3341"/>
      <c r="BN57" s="3571"/>
      <c r="BO57" s="3353"/>
      <c r="BP57" s="3347"/>
    </row>
    <row r="58" spans="1:68" x14ac:dyDescent="0.2">
      <c r="A58" s="962"/>
      <c r="B58" s="1009" t="s">
        <v>226</v>
      </c>
      <c r="C58" s="974">
        <v>175064500</v>
      </c>
      <c r="D58" s="1040">
        <v>175064500</v>
      </c>
      <c r="E58" s="971">
        <v>0</v>
      </c>
      <c r="F58" s="970">
        <v>0</v>
      </c>
      <c r="G58" s="974">
        <v>175064500</v>
      </c>
      <c r="H58" s="1040">
        <v>175064500</v>
      </c>
      <c r="I58" s="971">
        <v>0</v>
      </c>
      <c r="J58" s="970">
        <v>0</v>
      </c>
      <c r="K58" s="974">
        <v>175064500</v>
      </c>
      <c r="L58" s="1040">
        <v>175064500</v>
      </c>
      <c r="M58" s="971">
        <v>0</v>
      </c>
      <c r="N58" s="970">
        <v>0</v>
      </c>
      <c r="O58" s="974">
        <v>175064500</v>
      </c>
      <c r="P58" s="1040">
        <v>175064500</v>
      </c>
      <c r="Q58" s="971">
        <v>0</v>
      </c>
      <c r="R58" s="970">
        <v>0</v>
      </c>
      <c r="S58" s="974">
        <v>175064500</v>
      </c>
      <c r="T58" s="1040">
        <v>175064500</v>
      </c>
      <c r="U58" s="971">
        <v>0</v>
      </c>
      <c r="V58" s="970">
        <v>0</v>
      </c>
      <c r="W58" s="1582">
        <f t="shared" si="6"/>
        <v>175064500</v>
      </c>
      <c r="X58" s="1040">
        <v>175064500</v>
      </c>
      <c r="Y58" s="1584">
        <v>0</v>
      </c>
      <c r="Z58" s="1583">
        <v>0</v>
      </c>
      <c r="AA58" s="1582">
        <f t="shared" si="28"/>
        <v>175064500</v>
      </c>
      <c r="AB58" s="1040">
        <v>175064500</v>
      </c>
      <c r="AC58" s="1584">
        <v>0</v>
      </c>
      <c r="AD58" s="1583">
        <v>0</v>
      </c>
      <c r="AE58" s="3320">
        <f t="shared" si="22"/>
        <v>100</v>
      </c>
      <c r="AF58" s="3326">
        <f t="shared" si="24"/>
        <v>100</v>
      </c>
      <c r="AG58" s="3325"/>
      <c r="AH58" s="3278">
        <v>0</v>
      </c>
      <c r="AI58" s="969"/>
      <c r="AJ58" s="1007"/>
      <c r="AK58" s="984">
        <v>0</v>
      </c>
      <c r="AL58" s="1030">
        <v>0</v>
      </c>
      <c r="AM58" s="986">
        <v>0</v>
      </c>
      <c r="AN58" s="1034">
        <v>0</v>
      </c>
      <c r="AO58" s="984">
        <v>0</v>
      </c>
      <c r="AP58" s="1030">
        <v>0</v>
      </c>
      <c r="AQ58" s="986">
        <v>0</v>
      </c>
      <c r="AR58" s="1034">
        <v>0</v>
      </c>
      <c r="AS58" s="984">
        <v>0</v>
      </c>
      <c r="AT58" s="1030">
        <v>0</v>
      </c>
      <c r="AU58" s="986">
        <v>0</v>
      </c>
      <c r="AV58" s="1034">
        <v>0</v>
      </c>
      <c r="AW58" s="984">
        <v>0</v>
      </c>
      <c r="AX58" s="1030">
        <v>0</v>
      </c>
      <c r="AY58" s="986">
        <v>0</v>
      </c>
      <c r="AZ58" s="1034">
        <v>0</v>
      </c>
      <c r="BA58" s="984">
        <v>0</v>
      </c>
      <c r="BB58" s="1030">
        <v>0</v>
      </c>
      <c r="BC58" s="986">
        <v>0</v>
      </c>
      <c r="BD58" s="1034">
        <v>0</v>
      </c>
      <c r="BE58" s="1606">
        <f t="shared" si="30"/>
        <v>0</v>
      </c>
      <c r="BF58" s="1030">
        <v>0</v>
      </c>
      <c r="BG58" s="1609">
        <v>0</v>
      </c>
      <c r="BH58" s="1034">
        <v>0</v>
      </c>
      <c r="BI58" s="1606">
        <f t="shared" si="31"/>
        <v>0</v>
      </c>
      <c r="BJ58" s="1030">
        <v>0</v>
      </c>
      <c r="BK58" s="1609">
        <v>0</v>
      </c>
      <c r="BL58" s="1034">
        <v>0</v>
      </c>
      <c r="BM58" s="3340"/>
      <c r="BN58" s="3542"/>
      <c r="BO58" s="3344"/>
      <c r="BP58" s="3347"/>
    </row>
    <row r="59" spans="1:68" ht="13.5" thickBot="1" x14ac:dyDescent="0.25">
      <c r="A59" s="962"/>
      <c r="B59" s="998" t="s">
        <v>133</v>
      </c>
      <c r="C59" s="972">
        <v>0</v>
      </c>
      <c r="D59" s="1040">
        <v>0</v>
      </c>
      <c r="E59" s="971">
        <v>0</v>
      </c>
      <c r="F59" s="970">
        <v>0</v>
      </c>
      <c r="G59" s="972">
        <v>0</v>
      </c>
      <c r="H59" s="1040">
        <v>0</v>
      </c>
      <c r="I59" s="971">
        <v>0</v>
      </c>
      <c r="J59" s="970">
        <v>0</v>
      </c>
      <c r="K59" s="972">
        <v>0</v>
      </c>
      <c r="L59" s="1040">
        <v>0</v>
      </c>
      <c r="M59" s="971">
        <v>0</v>
      </c>
      <c r="N59" s="970">
        <v>0</v>
      </c>
      <c r="O59" s="972">
        <v>0</v>
      </c>
      <c r="P59" s="1040">
        <v>0</v>
      </c>
      <c r="Q59" s="971">
        <v>0</v>
      </c>
      <c r="R59" s="970">
        <v>0</v>
      </c>
      <c r="S59" s="972">
        <v>0</v>
      </c>
      <c r="T59" s="1040">
        <v>0</v>
      </c>
      <c r="U59" s="971">
        <v>0</v>
      </c>
      <c r="V59" s="970">
        <v>0</v>
      </c>
      <c r="W59" s="1586">
        <f t="shared" si="6"/>
        <v>0</v>
      </c>
      <c r="X59" s="1040">
        <v>0</v>
      </c>
      <c r="Y59" s="1584">
        <v>0</v>
      </c>
      <c r="Z59" s="1583">
        <v>0</v>
      </c>
      <c r="AA59" s="1586">
        <f t="shared" si="28"/>
        <v>0</v>
      </c>
      <c r="AB59" s="1040">
        <v>0</v>
      </c>
      <c r="AC59" s="1584">
        <v>0</v>
      </c>
      <c r="AD59" s="1583">
        <v>0</v>
      </c>
      <c r="AE59" s="3321"/>
      <c r="AF59" s="3327"/>
      <c r="AG59" s="3327"/>
      <c r="AH59" s="3278">
        <v>0</v>
      </c>
      <c r="AI59" s="972"/>
      <c r="AJ59" s="1007" t="s">
        <v>133</v>
      </c>
      <c r="AK59" s="984">
        <v>0</v>
      </c>
      <c r="AL59" s="1030">
        <v>0</v>
      </c>
      <c r="AM59" s="986">
        <v>0</v>
      </c>
      <c r="AN59" s="1034">
        <v>0</v>
      </c>
      <c r="AO59" s="984">
        <v>0</v>
      </c>
      <c r="AP59" s="1030">
        <v>0</v>
      </c>
      <c r="AQ59" s="986">
        <v>0</v>
      </c>
      <c r="AR59" s="1034">
        <v>0</v>
      </c>
      <c r="AS59" s="984">
        <v>0</v>
      </c>
      <c r="AT59" s="1030">
        <v>0</v>
      </c>
      <c r="AU59" s="986">
        <v>0</v>
      </c>
      <c r="AV59" s="1034">
        <v>0</v>
      </c>
      <c r="AW59" s="984">
        <v>0</v>
      </c>
      <c r="AX59" s="1030">
        <v>0</v>
      </c>
      <c r="AY59" s="986">
        <v>0</v>
      </c>
      <c r="AZ59" s="1034">
        <v>0</v>
      </c>
      <c r="BA59" s="984">
        <v>0</v>
      </c>
      <c r="BB59" s="1030">
        <v>0</v>
      </c>
      <c r="BC59" s="986">
        <v>0</v>
      </c>
      <c r="BD59" s="1034">
        <v>0</v>
      </c>
      <c r="BE59" s="1726">
        <f t="shared" si="30"/>
        <v>0</v>
      </c>
      <c r="BF59" s="1030">
        <v>0</v>
      </c>
      <c r="BG59" s="1609">
        <v>0</v>
      </c>
      <c r="BH59" s="1034">
        <v>0</v>
      </c>
      <c r="BI59" s="1726">
        <f t="shared" si="31"/>
        <v>0</v>
      </c>
      <c r="BJ59" s="1030">
        <v>0</v>
      </c>
      <c r="BK59" s="1609">
        <v>0</v>
      </c>
      <c r="BL59" s="1034">
        <v>0</v>
      </c>
      <c r="BM59" s="3340"/>
      <c r="BN59" s="3542"/>
      <c r="BO59" s="3344"/>
      <c r="BP59" s="3347"/>
    </row>
    <row r="60" spans="1:68" ht="13.5" thickBot="1" x14ac:dyDescent="0.25">
      <c r="A60" s="962"/>
      <c r="B60" s="1006" t="s">
        <v>272</v>
      </c>
      <c r="C60" s="966">
        <v>0</v>
      </c>
      <c r="D60" s="992">
        <v>0</v>
      </c>
      <c r="E60" s="967">
        <v>0</v>
      </c>
      <c r="F60" s="993">
        <v>0</v>
      </c>
      <c r="G60" s="966">
        <v>0</v>
      </c>
      <c r="H60" s="992">
        <v>0</v>
      </c>
      <c r="I60" s="967">
        <v>0</v>
      </c>
      <c r="J60" s="993">
        <v>0</v>
      </c>
      <c r="K60" s="966">
        <v>0</v>
      </c>
      <c r="L60" s="992">
        <v>0</v>
      </c>
      <c r="M60" s="967">
        <v>0</v>
      </c>
      <c r="N60" s="993">
        <v>0</v>
      </c>
      <c r="O60" s="966">
        <v>0</v>
      </c>
      <c r="P60" s="992">
        <v>0</v>
      </c>
      <c r="Q60" s="967">
        <v>0</v>
      </c>
      <c r="R60" s="993">
        <v>0</v>
      </c>
      <c r="S60" s="966">
        <v>0</v>
      </c>
      <c r="T60" s="992">
        <v>0</v>
      </c>
      <c r="U60" s="967">
        <v>0</v>
      </c>
      <c r="V60" s="993">
        <v>0</v>
      </c>
      <c r="W60" s="1575">
        <f t="shared" si="6"/>
        <v>0</v>
      </c>
      <c r="X60" s="1618">
        <v>0</v>
      </c>
      <c r="Y60" s="1577">
        <v>0</v>
      </c>
      <c r="Z60" s="1619">
        <v>0</v>
      </c>
      <c r="AA60" s="1575">
        <f t="shared" si="28"/>
        <v>0</v>
      </c>
      <c r="AB60" s="1618">
        <v>0</v>
      </c>
      <c r="AC60" s="1577">
        <v>0</v>
      </c>
      <c r="AD60" s="1619">
        <v>0</v>
      </c>
      <c r="AE60" s="3279"/>
      <c r="AF60" s="3288"/>
      <c r="AG60" s="3288"/>
      <c r="AH60" s="3277">
        <v>0</v>
      </c>
      <c r="AI60" s="966"/>
      <c r="AJ60" s="1006" t="s">
        <v>15</v>
      </c>
      <c r="AK60" s="980">
        <v>0</v>
      </c>
      <c r="AL60" s="1010">
        <v>0</v>
      </c>
      <c r="AM60" s="1001">
        <v>0</v>
      </c>
      <c r="AN60" s="1011">
        <v>0</v>
      </c>
      <c r="AO60" s="980">
        <v>0</v>
      </c>
      <c r="AP60" s="1010">
        <v>0</v>
      </c>
      <c r="AQ60" s="1001">
        <v>0</v>
      </c>
      <c r="AR60" s="1011">
        <v>0</v>
      </c>
      <c r="AS60" s="980">
        <v>0</v>
      </c>
      <c r="AT60" s="1010">
        <v>0</v>
      </c>
      <c r="AU60" s="1001">
        <v>0</v>
      </c>
      <c r="AV60" s="1011">
        <v>0</v>
      </c>
      <c r="AW60" s="980">
        <v>0</v>
      </c>
      <c r="AX60" s="1010">
        <v>0</v>
      </c>
      <c r="AY60" s="1001">
        <v>0</v>
      </c>
      <c r="AZ60" s="1011">
        <v>0</v>
      </c>
      <c r="BA60" s="980">
        <v>0</v>
      </c>
      <c r="BB60" s="1010">
        <v>0</v>
      </c>
      <c r="BC60" s="1001">
        <v>0</v>
      </c>
      <c r="BD60" s="1011">
        <v>0</v>
      </c>
      <c r="BE60" s="1603">
        <f t="shared" si="30"/>
        <v>0</v>
      </c>
      <c r="BF60" s="1655">
        <f>SUM(BF53:BF59)</f>
        <v>0</v>
      </c>
      <c r="BG60" s="1634">
        <f>SUM(BG53:BG59)</f>
        <v>0</v>
      </c>
      <c r="BH60" s="1729">
        <f>SUM(BH53:BH59)</f>
        <v>0</v>
      </c>
      <c r="BI60" s="1603">
        <f t="shared" si="31"/>
        <v>0</v>
      </c>
      <c r="BJ60" s="1655">
        <f>SUM(BJ53:BJ59)</f>
        <v>0</v>
      </c>
      <c r="BK60" s="1634">
        <f>SUM(BK53:BK59)</f>
        <v>0</v>
      </c>
      <c r="BL60" s="1729">
        <f>SUM(BL53:BL59)</f>
        <v>0</v>
      </c>
      <c r="BM60" s="3258">
        <v>0</v>
      </c>
      <c r="BN60" s="3359">
        <v>0</v>
      </c>
      <c r="BO60" s="3590">
        <v>0</v>
      </c>
      <c r="BP60" s="3553">
        <v>0</v>
      </c>
    </row>
    <row r="61" spans="1:68" s="20" customFormat="1" ht="13.5" thickBot="1" x14ac:dyDescent="0.25">
      <c r="A61" s="1023"/>
      <c r="B61" s="1012" t="s">
        <v>16</v>
      </c>
      <c r="C61" s="966">
        <v>1588322135</v>
      </c>
      <c r="D61" s="993">
        <v>1570426606</v>
      </c>
      <c r="E61" s="967">
        <v>17895529</v>
      </c>
      <c r="F61" s="993"/>
      <c r="G61" s="966">
        <v>1749630000</v>
      </c>
      <c r="H61" s="993">
        <v>1731734471</v>
      </c>
      <c r="I61" s="967">
        <v>17895529</v>
      </c>
      <c r="J61" s="993"/>
      <c r="K61" s="966">
        <v>1853784034</v>
      </c>
      <c r="L61" s="993">
        <v>1834704903</v>
      </c>
      <c r="M61" s="967">
        <v>19079131</v>
      </c>
      <c r="N61" s="993"/>
      <c r="O61" s="966">
        <v>2116940013</v>
      </c>
      <c r="P61" s="993">
        <v>2097860882</v>
      </c>
      <c r="Q61" s="967">
        <v>19079131</v>
      </c>
      <c r="R61" s="993"/>
      <c r="S61" s="966">
        <v>2145249905</v>
      </c>
      <c r="T61" s="993">
        <v>2126170774</v>
      </c>
      <c r="U61" s="967">
        <v>19079131</v>
      </c>
      <c r="V61" s="993"/>
      <c r="W61" s="1575">
        <f t="shared" si="6"/>
        <v>2183903102</v>
      </c>
      <c r="X61" s="1619">
        <f>SUM(X43+X52+X60)</f>
        <v>2181476850</v>
      </c>
      <c r="Y61" s="1577">
        <f>SUM(Y43+Y52+Y60)</f>
        <v>2426252</v>
      </c>
      <c r="Z61" s="1619">
        <f>SUM(Z43+Z52+Z60)</f>
        <v>0</v>
      </c>
      <c r="AA61" s="1575">
        <f t="shared" si="28"/>
        <v>2184779986</v>
      </c>
      <c r="AB61" s="1619">
        <f>SUM(AB43+AB52+AB60)</f>
        <v>2182353734</v>
      </c>
      <c r="AC61" s="1577">
        <f>SUM(AC43+AC52+AC60)</f>
        <v>2426252</v>
      </c>
      <c r="AD61" s="1619">
        <f>SUM(AD43+AD52+AD60)</f>
        <v>0</v>
      </c>
      <c r="AE61" s="3279">
        <f>SUM(AA61/W61)*100</f>
        <v>100.04015214773938</v>
      </c>
      <c r="AF61" s="3694">
        <f t="shared" ref="AF61:AF62" si="32">SUM(AB61/X61)*100</f>
        <v>100.04019680520561</v>
      </c>
      <c r="AG61" s="3694">
        <f t="shared" ref="AG61" si="33">SUM(AC61/Y61)*100</f>
        <v>100</v>
      </c>
      <c r="AH61" s="3693">
        <v>0</v>
      </c>
      <c r="AI61" s="966"/>
      <c r="AJ61" s="1006" t="s">
        <v>18</v>
      </c>
      <c r="AK61" s="1016">
        <v>1588322135</v>
      </c>
      <c r="AL61" s="992">
        <v>1562281805</v>
      </c>
      <c r="AM61" s="967">
        <v>26040330</v>
      </c>
      <c r="AN61" s="1032">
        <v>0</v>
      </c>
      <c r="AO61" s="1016">
        <v>1749630000</v>
      </c>
      <c r="AP61" s="992">
        <v>1723589670</v>
      </c>
      <c r="AQ61" s="967">
        <v>26040330</v>
      </c>
      <c r="AR61" s="1032">
        <v>0</v>
      </c>
      <c r="AS61" s="1016">
        <v>1853784034</v>
      </c>
      <c r="AT61" s="992">
        <v>1826560102</v>
      </c>
      <c r="AU61" s="967">
        <v>27223932</v>
      </c>
      <c r="AV61" s="1032">
        <v>0</v>
      </c>
      <c r="AW61" s="1016">
        <v>2116940013</v>
      </c>
      <c r="AX61" s="992">
        <v>2089716081</v>
      </c>
      <c r="AY61" s="967">
        <v>27223932</v>
      </c>
      <c r="AZ61" s="1032">
        <v>0</v>
      </c>
      <c r="BA61" s="1016">
        <v>2145249905</v>
      </c>
      <c r="BB61" s="992">
        <v>2117459275</v>
      </c>
      <c r="BC61" s="967">
        <v>27790630</v>
      </c>
      <c r="BD61" s="1032">
        <v>0</v>
      </c>
      <c r="BE61" s="1618">
        <f t="shared" ref="BE61:BL61" si="34">SUM(BE43+BE52+BE60)</f>
        <v>2183903102</v>
      </c>
      <c r="BF61" s="1618">
        <f t="shared" si="34"/>
        <v>2156112472</v>
      </c>
      <c r="BG61" s="1577">
        <f t="shared" si="34"/>
        <v>27790630</v>
      </c>
      <c r="BH61" s="1619">
        <f t="shared" si="34"/>
        <v>0</v>
      </c>
      <c r="BI61" s="2323">
        <f t="shared" si="34"/>
        <v>1672813219</v>
      </c>
      <c r="BJ61" s="2323">
        <f t="shared" si="34"/>
        <v>1645022589</v>
      </c>
      <c r="BK61" s="2324">
        <f t="shared" si="34"/>
        <v>27790630</v>
      </c>
      <c r="BL61" s="2325">
        <f t="shared" si="34"/>
        <v>0</v>
      </c>
      <c r="BM61" s="3258">
        <f t="shared" ref="BM61:BM63" si="35">SUM(BI61/BE61)*100</f>
        <v>76.597410272829961</v>
      </c>
      <c r="BN61" s="3359">
        <f t="shared" ref="BN61:BN63" si="36">SUM(BJ61/BF61)*100</f>
        <v>76.295768906437644</v>
      </c>
      <c r="BO61" s="3590">
        <f t="shared" ref="BO61:BO63" si="37">SUM(BK61/BG61)*100</f>
        <v>100</v>
      </c>
      <c r="BP61" s="3553">
        <v>0</v>
      </c>
    </row>
    <row r="62" spans="1:68" ht="13.5" thickBot="1" x14ac:dyDescent="0.25">
      <c r="A62" s="962"/>
      <c r="B62" s="1013" t="s">
        <v>26</v>
      </c>
      <c r="C62" s="1014">
        <v>-499612355</v>
      </c>
      <c r="D62" s="1040">
        <v>-499612355</v>
      </c>
      <c r="E62" s="971">
        <v>0</v>
      </c>
      <c r="F62" s="970">
        <v>0</v>
      </c>
      <c r="G62" s="1014">
        <v>-499612355</v>
      </c>
      <c r="H62" s="1040">
        <v>-499612355</v>
      </c>
      <c r="I62" s="971">
        <v>0</v>
      </c>
      <c r="J62" s="970">
        <v>0</v>
      </c>
      <c r="K62" s="1014">
        <v>-509867304</v>
      </c>
      <c r="L62" s="1040">
        <v>-509867304</v>
      </c>
      <c r="M62" s="971">
        <v>0</v>
      </c>
      <c r="N62" s="970">
        <v>0</v>
      </c>
      <c r="O62" s="1014">
        <v>-512534693</v>
      </c>
      <c r="P62" s="1040">
        <v>-512534693</v>
      </c>
      <c r="Q62" s="971">
        <v>0</v>
      </c>
      <c r="R62" s="970">
        <v>0</v>
      </c>
      <c r="S62" s="1014">
        <v>-518402815</v>
      </c>
      <c r="T62" s="1040">
        <v>-518402815</v>
      </c>
      <c r="U62" s="971">
        <v>0</v>
      </c>
      <c r="V62" s="970">
        <v>0</v>
      </c>
      <c r="W62" s="1586">
        <f t="shared" si="6"/>
        <v>-504665631</v>
      </c>
      <c r="X62" s="1040">
        <v>-504665631</v>
      </c>
      <c r="Y62" s="1584">
        <v>0</v>
      </c>
      <c r="Z62" s="1583">
        <v>0</v>
      </c>
      <c r="AA62" s="1586">
        <f t="shared" si="28"/>
        <v>-504665631</v>
      </c>
      <c r="AB62" s="1040">
        <v>-504665631</v>
      </c>
      <c r="AC62" s="1584">
        <v>0</v>
      </c>
      <c r="AD62" s="1583">
        <v>0</v>
      </c>
      <c r="AE62" s="3695">
        <f>SUM(AA62/W62)*100</f>
        <v>100</v>
      </c>
      <c r="AF62" s="3696">
        <f t="shared" si="32"/>
        <v>100</v>
      </c>
      <c r="AG62" s="3696">
        <v>0</v>
      </c>
      <c r="AH62" s="3697">
        <v>0</v>
      </c>
      <c r="AI62" s="1015"/>
      <c r="AJ62" s="1050" t="s">
        <v>26</v>
      </c>
      <c r="AK62" s="1037">
        <v>-499612355</v>
      </c>
      <c r="AL62" s="1038">
        <v>-499612355</v>
      </c>
      <c r="AM62" s="1003">
        <v>0</v>
      </c>
      <c r="AN62" s="1039">
        <v>0</v>
      </c>
      <c r="AO62" s="1037">
        <v>-499612355</v>
      </c>
      <c r="AP62" s="1038">
        <v>-499612355</v>
      </c>
      <c r="AQ62" s="1003">
        <v>0</v>
      </c>
      <c r="AR62" s="1039">
        <v>0</v>
      </c>
      <c r="AS62" s="1037">
        <v>-509867304</v>
      </c>
      <c r="AT62" s="1038">
        <v>-509867304</v>
      </c>
      <c r="AU62" s="1003">
        <v>0</v>
      </c>
      <c r="AV62" s="1039">
        <v>0</v>
      </c>
      <c r="AW62" s="1037">
        <v>-512534693</v>
      </c>
      <c r="AX62" s="1038">
        <v>-512534693</v>
      </c>
      <c r="AY62" s="1003">
        <v>0</v>
      </c>
      <c r="AZ62" s="1039">
        <v>0</v>
      </c>
      <c r="BA62" s="1037">
        <v>-518402815</v>
      </c>
      <c r="BB62" s="1038">
        <v>-518402815</v>
      </c>
      <c r="BC62" s="1003">
        <v>0</v>
      </c>
      <c r="BD62" s="1039">
        <v>0</v>
      </c>
      <c r="BE62" s="1037">
        <f>SUM(BF62:BH62)</f>
        <v>-504665631</v>
      </c>
      <c r="BF62" s="1038">
        <v>-504665631</v>
      </c>
      <c r="BG62" s="1637">
        <v>0</v>
      </c>
      <c r="BH62" s="1039">
        <v>0</v>
      </c>
      <c r="BI62" s="2326">
        <f>SUM(BJ62:BL62)</f>
        <v>-504665631</v>
      </c>
      <c r="BJ62" s="1038">
        <v>-504665631</v>
      </c>
      <c r="BK62" s="1637">
        <v>0</v>
      </c>
      <c r="BL62" s="1039">
        <v>0</v>
      </c>
      <c r="BM62" s="3258">
        <f t="shared" si="35"/>
        <v>100</v>
      </c>
      <c r="BN62" s="3359">
        <f t="shared" si="36"/>
        <v>100</v>
      </c>
      <c r="BO62" s="3590">
        <v>0</v>
      </c>
      <c r="BP62" s="3553">
        <v>0</v>
      </c>
    </row>
    <row r="63" spans="1:68" ht="13.5" thickBot="1" x14ac:dyDescent="0.25">
      <c r="A63" s="962"/>
      <c r="B63" s="1017" t="s">
        <v>17</v>
      </c>
      <c r="C63" s="1016">
        <v>1088709780</v>
      </c>
      <c r="D63" s="1018">
        <v>1070814251</v>
      </c>
      <c r="E63" s="1020">
        <v>17895529</v>
      </c>
      <c r="F63" s="1018">
        <v>0</v>
      </c>
      <c r="G63" s="1016">
        <v>1250017645</v>
      </c>
      <c r="H63" s="1018">
        <v>1232122116</v>
      </c>
      <c r="I63" s="1020">
        <v>17895529</v>
      </c>
      <c r="J63" s="1018">
        <v>0</v>
      </c>
      <c r="K63" s="1016">
        <v>1343916730</v>
      </c>
      <c r="L63" s="1018">
        <v>1324837599</v>
      </c>
      <c r="M63" s="1020">
        <v>19079131</v>
      </c>
      <c r="N63" s="1018">
        <v>0</v>
      </c>
      <c r="O63" s="1016">
        <v>1604405320</v>
      </c>
      <c r="P63" s="1018">
        <v>1585326189</v>
      </c>
      <c r="Q63" s="1020">
        <v>19079131</v>
      </c>
      <c r="R63" s="1018">
        <v>0</v>
      </c>
      <c r="S63" s="1016">
        <v>1626847090</v>
      </c>
      <c r="T63" s="1018">
        <v>1607767959</v>
      </c>
      <c r="U63" s="1020">
        <v>19079131</v>
      </c>
      <c r="V63" s="1018">
        <v>0</v>
      </c>
      <c r="W63" s="1575">
        <f>SUM(W61:W62)</f>
        <v>1679237471</v>
      </c>
      <c r="X63" s="1670">
        <f>SUM(X61:X62)</f>
        <v>1676811219</v>
      </c>
      <c r="Y63" s="1673">
        <f>SUM(Y61:Y62)</f>
        <v>2426252</v>
      </c>
      <c r="Z63" s="1670">
        <v>0</v>
      </c>
      <c r="AA63" s="1575">
        <f>SUM(AA61:AA62)</f>
        <v>1680114355</v>
      </c>
      <c r="AB63" s="1670">
        <f>SUM(AB61:AB62)</f>
        <v>1677688103</v>
      </c>
      <c r="AC63" s="1673">
        <f>SUM(AC61:AC62)</f>
        <v>2426252</v>
      </c>
      <c r="AD63" s="1670">
        <v>0</v>
      </c>
      <c r="AE63" s="3279">
        <f>SUM(AA63/W63)*100</f>
        <v>100.05221917776035</v>
      </c>
      <c r="AF63" s="3694">
        <f t="shared" ref="AF63:AG63" si="38">SUM(AB63/X63)*100</f>
        <v>100.0522947359884</v>
      </c>
      <c r="AG63" s="3694">
        <f t="shared" si="38"/>
        <v>100</v>
      </c>
      <c r="AH63" s="3693">
        <v>0</v>
      </c>
      <c r="AI63" s="1016"/>
      <c r="AJ63" s="1006" t="s">
        <v>261</v>
      </c>
      <c r="AK63" s="1016">
        <v>1088709780</v>
      </c>
      <c r="AL63" s="1019">
        <v>1062669450</v>
      </c>
      <c r="AM63" s="1020">
        <v>26040330</v>
      </c>
      <c r="AN63" s="1021">
        <v>0</v>
      </c>
      <c r="AO63" s="1016">
        <v>1250017645</v>
      </c>
      <c r="AP63" s="1019">
        <v>1223977315</v>
      </c>
      <c r="AQ63" s="1020">
        <v>26040330</v>
      </c>
      <c r="AR63" s="1021">
        <v>0</v>
      </c>
      <c r="AS63" s="1016">
        <v>1343916730</v>
      </c>
      <c r="AT63" s="1019">
        <v>1316692798</v>
      </c>
      <c r="AU63" s="1020">
        <v>27223932</v>
      </c>
      <c r="AV63" s="1021">
        <v>0</v>
      </c>
      <c r="AW63" s="1016">
        <v>1604405320</v>
      </c>
      <c r="AX63" s="1019">
        <v>1577181388</v>
      </c>
      <c r="AY63" s="1020">
        <v>27223932</v>
      </c>
      <c r="AZ63" s="1021">
        <v>0</v>
      </c>
      <c r="BA63" s="1016">
        <v>1626847090</v>
      </c>
      <c r="BB63" s="1019">
        <v>1599056460</v>
      </c>
      <c r="BC63" s="1020">
        <v>27790630</v>
      </c>
      <c r="BD63" s="1021">
        <v>0</v>
      </c>
      <c r="BE63" s="1672">
        <f t="shared" ref="BE63:BL63" si="39">SUM(BE61:BE62)</f>
        <v>1679237471</v>
      </c>
      <c r="BF63" s="1672">
        <f t="shared" si="39"/>
        <v>1651446841</v>
      </c>
      <c r="BG63" s="1673">
        <f t="shared" si="39"/>
        <v>27790630</v>
      </c>
      <c r="BH63" s="1670">
        <f t="shared" si="39"/>
        <v>0</v>
      </c>
      <c r="BI63" s="2327">
        <f t="shared" si="39"/>
        <v>1168147588</v>
      </c>
      <c r="BJ63" s="2327">
        <f t="shared" si="39"/>
        <v>1140356958</v>
      </c>
      <c r="BK63" s="2328">
        <f t="shared" si="39"/>
        <v>27790630</v>
      </c>
      <c r="BL63" s="2329">
        <f t="shared" si="39"/>
        <v>0</v>
      </c>
      <c r="BM63" s="3258">
        <f t="shared" si="35"/>
        <v>69.564168747637481</v>
      </c>
      <c r="BN63" s="3359">
        <f t="shared" si="36"/>
        <v>69.051993057765031</v>
      </c>
      <c r="BO63" s="3590">
        <f t="shared" si="37"/>
        <v>100</v>
      </c>
      <c r="BP63" s="3553">
        <v>0</v>
      </c>
    </row>
    <row r="64" spans="1:68" x14ac:dyDescent="0.2">
      <c r="A64" s="962"/>
      <c r="B64" s="962"/>
      <c r="C64" s="1028">
        <f>SUM(C63-AK63)</f>
        <v>0</v>
      </c>
      <c r="D64" s="1687"/>
      <c r="E64" s="1687"/>
      <c r="F64" s="1687"/>
      <c r="G64" s="1687">
        <f>SUM(G63-AO63)</f>
        <v>0</v>
      </c>
      <c r="H64" s="1687"/>
      <c r="I64" s="1687"/>
      <c r="J64" s="1687"/>
      <c r="K64" s="1687">
        <f>SUM(K63-AS63)</f>
        <v>0</v>
      </c>
      <c r="L64" s="1687"/>
      <c r="M64" s="1687"/>
      <c r="N64" s="1687"/>
      <c r="O64" s="1687">
        <f>SUM(O63-AW63)</f>
        <v>0</v>
      </c>
      <c r="P64" s="1687"/>
      <c r="Q64" s="1687"/>
      <c r="R64" s="1687"/>
      <c r="S64" s="1687">
        <f>SUM(S63-BA63)</f>
        <v>0</v>
      </c>
      <c r="T64" s="1022"/>
      <c r="U64" s="962"/>
      <c r="V64" s="962"/>
      <c r="W64" s="1687">
        <f>SUM(W63-BE63)</f>
        <v>0</v>
      </c>
      <c r="X64" s="1147">
        <f>SUM(X63:Y63)</f>
        <v>1679237471</v>
      </c>
      <c r="Y64" s="1562"/>
      <c r="Z64" s="1562"/>
      <c r="AA64" s="1687">
        <f>SUM(AA63-BI63)</f>
        <v>511966767</v>
      </c>
      <c r="AB64" s="1147">
        <f>SUM(AB63:AC63)</f>
        <v>1680114355</v>
      </c>
      <c r="AC64" s="1562"/>
      <c r="AD64" s="1562"/>
      <c r="AE64" s="3281"/>
      <c r="AG64" s="3283"/>
      <c r="AH64" s="3283"/>
      <c r="AI64" s="962"/>
      <c r="AJ64" s="962"/>
      <c r="AK64" s="962"/>
      <c r="AL64" s="962"/>
      <c r="AM64" s="962"/>
      <c r="AN64" s="962"/>
      <c r="AO64" s="962"/>
      <c r="AP64" s="962"/>
      <c r="AQ64" s="962"/>
      <c r="AR64" s="962"/>
      <c r="AS64" s="962"/>
      <c r="AT64" s="962"/>
      <c r="AU64" s="962"/>
      <c r="AV64" s="962"/>
      <c r="AW64" s="962"/>
      <c r="AX64" s="962"/>
      <c r="AY64" s="962"/>
      <c r="AZ64" s="962"/>
      <c r="BA64" s="962"/>
      <c r="BB64" s="962"/>
      <c r="BC64" s="962"/>
      <c r="BD64" s="962"/>
      <c r="BE64" s="1562"/>
      <c r="BF64" s="1562"/>
      <c r="BG64" s="1562"/>
      <c r="BH64" s="1562"/>
      <c r="BI64" s="2330"/>
      <c r="BJ64" s="2330"/>
      <c r="BK64" s="2330"/>
      <c r="BL64" s="2330"/>
      <c r="BM64" s="3259"/>
      <c r="BN64" s="3259"/>
      <c r="BO64" s="3259"/>
      <c r="BP64" s="3259"/>
    </row>
    <row r="65" spans="1:68" x14ac:dyDescent="0.2">
      <c r="A65" s="946"/>
      <c r="B65" s="946"/>
      <c r="C65" s="958"/>
      <c r="D65" s="956"/>
      <c r="E65" s="946"/>
      <c r="F65" s="946"/>
      <c r="G65" s="958"/>
      <c r="H65" s="956"/>
      <c r="I65" s="946"/>
      <c r="J65" s="946"/>
      <c r="K65" s="958"/>
      <c r="L65" s="956"/>
      <c r="M65" s="946"/>
      <c r="N65" s="946"/>
      <c r="O65" s="958"/>
      <c r="P65" s="956"/>
      <c r="Q65" s="946"/>
      <c r="R65" s="946"/>
      <c r="S65" s="958"/>
      <c r="T65" s="956"/>
      <c r="U65" s="946"/>
      <c r="V65" s="946"/>
      <c r="W65" s="1687"/>
      <c r="X65" s="1147"/>
      <c r="Y65" s="1562"/>
      <c r="Z65" s="1562"/>
      <c r="AA65" s="1687"/>
      <c r="AB65" s="1147"/>
      <c r="AC65" s="1562"/>
      <c r="AD65" s="1562"/>
      <c r="AE65" s="3281"/>
      <c r="AG65" s="3283"/>
      <c r="AH65" s="3283"/>
      <c r="AI65" s="946"/>
      <c r="AJ65" s="946"/>
      <c r="AK65" s="946"/>
      <c r="AL65" s="946"/>
      <c r="AM65" s="946"/>
      <c r="AN65" s="946"/>
      <c r="AO65" s="946"/>
      <c r="AP65" s="946"/>
      <c r="AQ65" s="946"/>
      <c r="AR65" s="946"/>
      <c r="AS65" s="946"/>
      <c r="AT65" s="946"/>
      <c r="AU65" s="946"/>
      <c r="AV65" s="946"/>
      <c r="AW65" s="946"/>
      <c r="AX65" s="946"/>
      <c r="AY65" s="946"/>
      <c r="AZ65" s="946"/>
      <c r="BA65" s="946"/>
      <c r="BB65" s="946"/>
      <c r="BC65" s="946"/>
      <c r="BD65" s="946"/>
      <c r="BE65" s="1562"/>
      <c r="BF65" s="1562"/>
      <c r="BG65" s="1562"/>
      <c r="BH65" s="1562"/>
      <c r="BI65" s="2330"/>
      <c r="BJ65" s="2330"/>
      <c r="BK65" s="2330"/>
      <c r="BL65" s="2330"/>
      <c r="BM65" s="3259"/>
      <c r="BN65" s="3259"/>
      <c r="BO65" s="3259"/>
      <c r="BP65" s="3259"/>
    </row>
    <row r="66" spans="1:68" s="27" customFormat="1" ht="12" x14ac:dyDescent="0.2">
      <c r="A66" s="959"/>
      <c r="B66" s="961" t="s">
        <v>592</v>
      </c>
      <c r="C66" s="961"/>
      <c r="D66" s="961"/>
      <c r="E66" s="961"/>
      <c r="F66" s="961"/>
      <c r="G66" s="961"/>
      <c r="H66" s="961"/>
      <c r="I66" s="961"/>
      <c r="J66" s="961"/>
      <c r="K66" s="961"/>
      <c r="L66" s="961"/>
      <c r="M66" s="961"/>
      <c r="N66" s="961"/>
      <c r="O66" s="961"/>
      <c r="P66" s="961"/>
      <c r="Q66" s="961"/>
      <c r="R66" s="961"/>
      <c r="S66" s="961"/>
      <c r="T66" s="961"/>
      <c r="U66" s="961"/>
      <c r="V66" s="961"/>
      <c r="W66" s="961"/>
      <c r="X66" s="961"/>
      <c r="Y66" s="961"/>
      <c r="Z66" s="961"/>
      <c r="AA66" s="961"/>
      <c r="AB66" s="961"/>
      <c r="AC66" s="961"/>
      <c r="AD66" s="961"/>
      <c r="AE66" s="3284"/>
      <c r="AF66" s="3284"/>
      <c r="AG66" s="3284"/>
      <c r="AH66" s="3284"/>
      <c r="AI66" s="961"/>
      <c r="AJ66" s="961" t="s">
        <v>592</v>
      </c>
      <c r="AK66" s="961"/>
      <c r="AL66" s="961"/>
      <c r="AM66" s="961"/>
      <c r="AN66" s="961"/>
      <c r="AO66" s="949"/>
      <c r="AP66" s="947"/>
      <c r="AQ66" s="947"/>
      <c r="AR66" s="947"/>
      <c r="AS66" s="949"/>
      <c r="AT66" s="947"/>
      <c r="AU66" s="947"/>
      <c r="AV66" s="947"/>
      <c r="AW66" s="949"/>
      <c r="AX66" s="947"/>
      <c r="AY66" s="947"/>
      <c r="AZ66" s="947"/>
      <c r="BA66" s="949"/>
      <c r="BB66" s="947"/>
      <c r="BC66" s="947"/>
      <c r="BD66" s="947"/>
      <c r="BE66" s="949"/>
      <c r="BF66" s="947"/>
      <c r="BG66" s="947"/>
      <c r="BH66" s="947"/>
      <c r="BI66" s="2331"/>
      <c r="BJ66" s="2332"/>
      <c r="BK66" s="2332"/>
      <c r="BL66" s="2332"/>
      <c r="BM66" s="3260"/>
      <c r="BN66" s="3261"/>
      <c r="BO66" s="3261"/>
      <c r="BP66" s="3261"/>
    </row>
    <row r="67" spans="1:68" s="27" customFormat="1" ht="12" x14ac:dyDescent="0.2">
      <c r="A67" s="959"/>
      <c r="B67" s="953"/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  <c r="Q67" s="953"/>
      <c r="R67" s="953"/>
      <c r="S67" s="953"/>
      <c r="T67" s="953"/>
      <c r="U67" s="953"/>
      <c r="V67" s="953"/>
      <c r="W67" s="953"/>
      <c r="X67" s="953"/>
      <c r="Y67" s="953"/>
      <c r="Z67" s="953"/>
      <c r="AA67" s="953"/>
      <c r="AB67" s="953"/>
      <c r="AC67" s="953"/>
      <c r="AD67" s="953"/>
      <c r="AE67" s="3271"/>
      <c r="AF67" s="3271"/>
      <c r="AG67" s="3271"/>
      <c r="AH67" s="3271"/>
      <c r="AI67" s="953"/>
      <c r="AJ67" s="953"/>
      <c r="AK67" s="953"/>
      <c r="AL67" s="953"/>
      <c r="AM67" s="953"/>
      <c r="AN67" s="953"/>
      <c r="AO67" s="953"/>
      <c r="AP67" s="953"/>
      <c r="AQ67" s="953"/>
      <c r="AR67" s="953"/>
      <c r="AS67" s="953"/>
      <c r="AT67" s="953"/>
      <c r="AU67" s="953"/>
      <c r="AV67" s="953"/>
      <c r="AW67" s="953"/>
      <c r="AX67" s="953"/>
      <c r="AY67" s="953"/>
      <c r="AZ67" s="953"/>
      <c r="BA67" s="953"/>
      <c r="BB67" s="953"/>
      <c r="BC67" s="953"/>
      <c r="BD67" s="953"/>
      <c r="BE67" s="953"/>
      <c r="BF67" s="953"/>
      <c r="BG67" s="953"/>
      <c r="BH67" s="953"/>
      <c r="BI67" s="2314"/>
      <c r="BJ67" s="2314"/>
      <c r="BK67" s="2314"/>
      <c r="BL67" s="2314"/>
      <c r="BM67" s="3251"/>
      <c r="BN67" s="3251"/>
      <c r="BO67" s="3251"/>
      <c r="BP67" s="3251"/>
    </row>
    <row r="68" spans="1:68" ht="13.5" thickBot="1" x14ac:dyDescent="0.25">
      <c r="A68" s="946"/>
      <c r="B68" s="954"/>
      <c r="C68" s="954"/>
      <c r="D68" s="954"/>
      <c r="E68" s="954"/>
      <c r="F68" s="954"/>
      <c r="G68" s="954"/>
      <c r="H68" s="954"/>
      <c r="I68" s="954"/>
      <c r="J68" s="954"/>
      <c r="K68" s="954"/>
      <c r="L68" s="954"/>
      <c r="M68" s="954"/>
      <c r="N68" s="954">
        <v>1</v>
      </c>
      <c r="O68" s="954"/>
      <c r="P68" s="954"/>
      <c r="Q68" s="954"/>
      <c r="R68" s="955"/>
      <c r="S68" s="954"/>
      <c r="T68" s="954"/>
      <c r="U68" s="954"/>
      <c r="V68" s="955"/>
      <c r="W68" s="954"/>
      <c r="X68" s="954"/>
      <c r="Y68" s="954"/>
      <c r="Z68" s="955"/>
      <c r="AA68" s="954"/>
      <c r="AB68" s="954"/>
      <c r="AC68" s="954"/>
      <c r="AD68" s="955" t="s">
        <v>269</v>
      </c>
      <c r="AE68" s="3272"/>
      <c r="AF68" s="3272"/>
      <c r="AG68" s="3272"/>
      <c r="AH68" s="3273" t="s">
        <v>1786</v>
      </c>
      <c r="AI68" s="953"/>
      <c r="AJ68" s="954"/>
      <c r="AK68" s="954"/>
      <c r="AL68" s="954">
        <v>1</v>
      </c>
      <c r="AM68" s="954"/>
      <c r="AN68" s="955"/>
      <c r="AO68" s="954"/>
      <c r="AP68" s="954"/>
      <c r="AQ68" s="954"/>
      <c r="AR68" s="955"/>
      <c r="AS68" s="954"/>
      <c r="AT68" s="954"/>
      <c r="AU68" s="954"/>
      <c r="AV68" s="955"/>
      <c r="AW68" s="954"/>
      <c r="AX68" s="954"/>
      <c r="AY68" s="954"/>
      <c r="AZ68" s="955"/>
      <c r="BA68" s="954"/>
      <c r="BB68" s="954"/>
      <c r="BC68" s="954"/>
      <c r="BD68" s="944"/>
      <c r="BE68" s="954"/>
      <c r="BF68" s="954"/>
      <c r="BG68" s="954"/>
      <c r="BH68" s="944"/>
      <c r="BI68" s="2315"/>
      <c r="BJ68" s="2315"/>
      <c r="BK68" s="2315"/>
      <c r="BL68" s="2333" t="s">
        <v>269</v>
      </c>
      <c r="BM68" s="3252"/>
      <c r="BN68" s="3252"/>
      <c r="BO68" s="3252"/>
      <c r="BP68" s="3262" t="s">
        <v>1786</v>
      </c>
    </row>
    <row r="69" spans="1:68" s="1" customFormat="1" ht="13.5" thickBot="1" x14ac:dyDescent="0.25">
      <c r="A69" s="1171">
        <v>1</v>
      </c>
      <c r="B69" s="1052" t="s">
        <v>243</v>
      </c>
      <c r="C69" s="3770" t="s">
        <v>267</v>
      </c>
      <c r="D69" s="3771"/>
      <c r="E69" s="3771"/>
      <c r="F69" s="3772"/>
      <c r="G69" s="3770" t="s">
        <v>851</v>
      </c>
      <c r="H69" s="3771"/>
      <c r="I69" s="3771"/>
      <c r="J69" s="3772"/>
      <c r="K69" s="3770" t="s">
        <v>852</v>
      </c>
      <c r="L69" s="3771"/>
      <c r="M69" s="3771"/>
      <c r="N69" s="3772"/>
      <c r="O69" s="3770" t="s">
        <v>853</v>
      </c>
      <c r="P69" s="3771"/>
      <c r="Q69" s="3771"/>
      <c r="R69" s="3772"/>
      <c r="S69" s="3770" t="s">
        <v>854</v>
      </c>
      <c r="T69" s="3771"/>
      <c r="U69" s="3771"/>
      <c r="V69" s="3772"/>
      <c r="W69" s="3770" t="s">
        <v>894</v>
      </c>
      <c r="X69" s="3771"/>
      <c r="Y69" s="3771"/>
      <c r="Z69" s="3772"/>
      <c r="AA69" s="3770" t="s">
        <v>1785</v>
      </c>
      <c r="AB69" s="3771"/>
      <c r="AC69" s="3771"/>
      <c r="AD69" s="3771"/>
      <c r="AE69" s="3771"/>
      <c r="AF69" s="3771"/>
      <c r="AG69" s="3771"/>
      <c r="AH69" s="3772"/>
      <c r="AI69" s="1053"/>
      <c r="AJ69" s="1052" t="s">
        <v>94</v>
      </c>
      <c r="AK69" s="3770" t="s">
        <v>267</v>
      </c>
      <c r="AL69" s="3771"/>
      <c r="AM69" s="3771"/>
      <c r="AN69" s="3772"/>
      <c r="AO69" s="3770" t="s">
        <v>851</v>
      </c>
      <c r="AP69" s="3771"/>
      <c r="AQ69" s="3771"/>
      <c r="AR69" s="3772"/>
      <c r="AS69" s="3770" t="s">
        <v>852</v>
      </c>
      <c r="AT69" s="3771"/>
      <c r="AU69" s="3771"/>
      <c r="AV69" s="3772"/>
      <c r="AW69" s="3770" t="s">
        <v>853</v>
      </c>
      <c r="AX69" s="3771"/>
      <c r="AY69" s="3771"/>
      <c r="AZ69" s="3772"/>
      <c r="BA69" s="3770" t="s">
        <v>854</v>
      </c>
      <c r="BB69" s="3771"/>
      <c r="BC69" s="3771"/>
      <c r="BD69" s="3772"/>
      <c r="BE69" s="3770" t="s">
        <v>894</v>
      </c>
      <c r="BF69" s="3771"/>
      <c r="BG69" s="3771"/>
      <c r="BH69" s="3772"/>
      <c r="BI69" s="3783" t="s">
        <v>1785</v>
      </c>
      <c r="BJ69" s="3784"/>
      <c r="BK69" s="3784"/>
      <c r="BL69" s="3784"/>
      <c r="BM69" s="3784"/>
      <c r="BN69" s="3784"/>
      <c r="BO69" s="3784"/>
      <c r="BP69" s="3785"/>
    </row>
    <row r="70" spans="1:68" s="1" customFormat="1" ht="13.5" thickBot="1" x14ac:dyDescent="0.25">
      <c r="A70" s="1171"/>
      <c r="B70" s="1172"/>
      <c r="C70" s="3767">
        <v>44197</v>
      </c>
      <c r="D70" s="3771"/>
      <c r="E70" s="3771"/>
      <c r="F70" s="3772"/>
      <c r="G70" s="3767">
        <v>44377</v>
      </c>
      <c r="H70" s="3771"/>
      <c r="I70" s="3771"/>
      <c r="J70" s="3772"/>
      <c r="K70" s="3767">
        <v>44469</v>
      </c>
      <c r="L70" s="3771"/>
      <c r="M70" s="3771"/>
      <c r="N70" s="3772"/>
      <c r="O70" s="3767">
        <v>44530</v>
      </c>
      <c r="P70" s="3771"/>
      <c r="Q70" s="3771"/>
      <c r="R70" s="3772"/>
      <c r="S70" s="3767">
        <v>44561</v>
      </c>
      <c r="T70" s="3771"/>
      <c r="U70" s="3771"/>
      <c r="V70" s="3772"/>
      <c r="W70" s="3767">
        <v>44561</v>
      </c>
      <c r="X70" s="3771"/>
      <c r="Y70" s="3771"/>
      <c r="Z70" s="3772"/>
      <c r="AA70" s="3767">
        <v>44561</v>
      </c>
      <c r="AB70" s="3771"/>
      <c r="AC70" s="3771"/>
      <c r="AD70" s="3772"/>
      <c r="AE70" s="3777">
        <v>44561</v>
      </c>
      <c r="AF70" s="3778"/>
      <c r="AG70" s="3778"/>
      <c r="AH70" s="3779"/>
      <c r="AI70" s="1173"/>
      <c r="AJ70" s="1172"/>
      <c r="AK70" s="3767">
        <v>44197</v>
      </c>
      <c r="AL70" s="3771"/>
      <c r="AM70" s="3771"/>
      <c r="AN70" s="3772"/>
      <c r="AO70" s="3767">
        <v>44377</v>
      </c>
      <c r="AP70" s="3771"/>
      <c r="AQ70" s="3771"/>
      <c r="AR70" s="3772"/>
      <c r="AS70" s="3767">
        <v>44469</v>
      </c>
      <c r="AT70" s="3771"/>
      <c r="AU70" s="3771"/>
      <c r="AV70" s="3772"/>
      <c r="AW70" s="3767">
        <v>44530</v>
      </c>
      <c r="AX70" s="3771"/>
      <c r="AY70" s="3771"/>
      <c r="AZ70" s="3772"/>
      <c r="BA70" s="3767">
        <v>44561</v>
      </c>
      <c r="BB70" s="3771"/>
      <c r="BC70" s="3771"/>
      <c r="BD70" s="3772"/>
      <c r="BE70" s="3767">
        <v>44561</v>
      </c>
      <c r="BF70" s="3771"/>
      <c r="BG70" s="3771"/>
      <c r="BH70" s="3772"/>
      <c r="BI70" s="3780">
        <v>44561</v>
      </c>
      <c r="BJ70" s="3781"/>
      <c r="BK70" s="3781"/>
      <c r="BL70" s="3781"/>
      <c r="BM70" s="3781"/>
      <c r="BN70" s="3781"/>
      <c r="BO70" s="3781"/>
      <c r="BP70" s="3782"/>
    </row>
    <row r="71" spans="1:68" s="213" customFormat="1" ht="39" customHeight="1" thickBot="1" x14ac:dyDescent="0.25">
      <c r="A71" s="1051"/>
      <c r="B71" s="2188" t="s">
        <v>244</v>
      </c>
      <c r="C71" s="1568" t="s">
        <v>245</v>
      </c>
      <c r="D71" s="1569" t="s">
        <v>246</v>
      </c>
      <c r="E71" s="1570" t="s">
        <v>946</v>
      </c>
      <c r="F71" s="1571" t="s">
        <v>1930</v>
      </c>
      <c r="G71" s="1568" t="s">
        <v>245</v>
      </c>
      <c r="H71" s="1569" t="s">
        <v>246</v>
      </c>
      <c r="I71" s="1570" t="s">
        <v>946</v>
      </c>
      <c r="J71" s="1571" t="s">
        <v>1930</v>
      </c>
      <c r="K71" s="1568" t="s">
        <v>245</v>
      </c>
      <c r="L71" s="1569" t="s">
        <v>246</v>
      </c>
      <c r="M71" s="1570" t="s">
        <v>946</v>
      </c>
      <c r="N71" s="1571" t="s">
        <v>1930</v>
      </c>
      <c r="O71" s="1568" t="s">
        <v>245</v>
      </c>
      <c r="P71" s="1569" t="s">
        <v>246</v>
      </c>
      <c r="Q71" s="1570" t="s">
        <v>946</v>
      </c>
      <c r="R71" s="1571" t="s">
        <v>1930</v>
      </c>
      <c r="S71" s="1568" t="s">
        <v>245</v>
      </c>
      <c r="T71" s="1569" t="s">
        <v>246</v>
      </c>
      <c r="U71" s="1570" t="s">
        <v>946</v>
      </c>
      <c r="V71" s="1571" t="s">
        <v>1930</v>
      </c>
      <c r="W71" s="1568" t="s">
        <v>245</v>
      </c>
      <c r="X71" s="1569" t="s">
        <v>246</v>
      </c>
      <c r="Y71" s="1570" t="s">
        <v>946</v>
      </c>
      <c r="Z71" s="1571" t="s">
        <v>1930</v>
      </c>
      <c r="AA71" s="1568" t="s">
        <v>245</v>
      </c>
      <c r="AB71" s="1569" t="s">
        <v>246</v>
      </c>
      <c r="AC71" s="1570" t="s">
        <v>946</v>
      </c>
      <c r="AD71" s="1571" t="s">
        <v>1930</v>
      </c>
      <c r="AE71" s="3290" t="s">
        <v>245</v>
      </c>
      <c r="AF71" s="3275" t="s">
        <v>246</v>
      </c>
      <c r="AG71" s="3275" t="s">
        <v>946</v>
      </c>
      <c r="AH71" s="3310" t="s">
        <v>1930</v>
      </c>
      <c r="AI71" s="1572"/>
      <c r="AJ71" s="2188" t="s">
        <v>244</v>
      </c>
      <c r="AK71" s="1568" t="s">
        <v>245</v>
      </c>
      <c r="AL71" s="1569" t="s">
        <v>246</v>
      </c>
      <c r="AM71" s="1570" t="s">
        <v>946</v>
      </c>
      <c r="AN71" s="1573" t="s">
        <v>1930</v>
      </c>
      <c r="AO71" s="1568" t="s">
        <v>245</v>
      </c>
      <c r="AP71" s="1569" t="s">
        <v>246</v>
      </c>
      <c r="AQ71" s="1570" t="s">
        <v>946</v>
      </c>
      <c r="AR71" s="1573" t="s">
        <v>1930</v>
      </c>
      <c r="AS71" s="1568" t="s">
        <v>245</v>
      </c>
      <c r="AT71" s="1569" t="s">
        <v>246</v>
      </c>
      <c r="AU71" s="1570" t="s">
        <v>946</v>
      </c>
      <c r="AV71" s="1573" t="s">
        <v>1930</v>
      </c>
      <c r="AW71" s="1568" t="s">
        <v>245</v>
      </c>
      <c r="AX71" s="1569" t="s">
        <v>246</v>
      </c>
      <c r="AY71" s="1570" t="s">
        <v>946</v>
      </c>
      <c r="AZ71" s="1573" t="s">
        <v>1930</v>
      </c>
      <c r="BA71" s="1568" t="s">
        <v>245</v>
      </c>
      <c r="BB71" s="1569" t="s">
        <v>246</v>
      </c>
      <c r="BC71" s="1570" t="s">
        <v>946</v>
      </c>
      <c r="BD71" s="1573" t="s">
        <v>1930</v>
      </c>
      <c r="BE71" s="1568" t="s">
        <v>245</v>
      </c>
      <c r="BF71" s="1569" t="s">
        <v>246</v>
      </c>
      <c r="BG71" s="1570" t="s">
        <v>946</v>
      </c>
      <c r="BH71" s="1573" t="s">
        <v>1930</v>
      </c>
      <c r="BI71" s="2316" t="s">
        <v>245</v>
      </c>
      <c r="BJ71" s="2317" t="s">
        <v>246</v>
      </c>
      <c r="BK71" s="2318" t="s">
        <v>946</v>
      </c>
      <c r="BL71" s="3533" t="s">
        <v>1930</v>
      </c>
      <c r="BM71" s="3253" t="s">
        <v>245</v>
      </c>
      <c r="BN71" s="3530" t="s">
        <v>246</v>
      </c>
      <c r="BO71" s="3531" t="s">
        <v>946</v>
      </c>
      <c r="BP71" s="3532" t="s">
        <v>1930</v>
      </c>
    </row>
    <row r="72" spans="1:68" ht="13.5" thickBot="1" x14ac:dyDescent="0.25">
      <c r="A72" s="1051"/>
      <c r="B72" s="1054" t="s">
        <v>122</v>
      </c>
      <c r="C72" s="1055">
        <v>487242350</v>
      </c>
      <c r="D72" s="1056">
        <v>487242350</v>
      </c>
      <c r="E72" s="1057">
        <v>0</v>
      </c>
      <c r="F72" s="1058">
        <v>0</v>
      </c>
      <c r="G72" s="1055">
        <v>553550215</v>
      </c>
      <c r="H72" s="1056">
        <v>553550215</v>
      </c>
      <c r="I72" s="1057">
        <v>0</v>
      </c>
      <c r="J72" s="1058">
        <v>0</v>
      </c>
      <c r="K72" s="1055">
        <v>631689644</v>
      </c>
      <c r="L72" s="1056">
        <v>631689644</v>
      </c>
      <c r="M72" s="1057">
        <v>0</v>
      </c>
      <c r="N72" s="1058">
        <v>0</v>
      </c>
      <c r="O72" s="1055">
        <v>687138234</v>
      </c>
      <c r="P72" s="1056">
        <v>687138234</v>
      </c>
      <c r="Q72" s="1057">
        <v>0</v>
      </c>
      <c r="R72" s="1058">
        <v>0</v>
      </c>
      <c r="S72" s="1055">
        <v>689124459</v>
      </c>
      <c r="T72" s="1056">
        <v>689124459</v>
      </c>
      <c r="U72" s="1057">
        <v>0</v>
      </c>
      <c r="V72" s="1058">
        <v>0</v>
      </c>
      <c r="W72" s="1575">
        <f>SUM(X72)</f>
        <v>661175446</v>
      </c>
      <c r="X72" s="1576">
        <f>SUM(X73:X76)</f>
        <v>661175446</v>
      </c>
      <c r="Y72" s="1577">
        <v>0</v>
      </c>
      <c r="Z72" s="1578">
        <v>0</v>
      </c>
      <c r="AA72" s="1575">
        <f>SUM(AB72)</f>
        <v>661175446</v>
      </c>
      <c r="AB72" s="1576">
        <f>SUM(AB73:AB76)</f>
        <v>661175446</v>
      </c>
      <c r="AC72" s="1577">
        <v>0</v>
      </c>
      <c r="AD72" s="1578">
        <v>0</v>
      </c>
      <c r="AE72" s="3279">
        <f>SUM(W72/AA72)*100</f>
        <v>100</v>
      </c>
      <c r="AF72" s="3288">
        <f t="shared" ref="AF72:AF87" si="40">SUM(X72/AB72)*100</f>
        <v>100</v>
      </c>
      <c r="AG72" s="3288">
        <v>0</v>
      </c>
      <c r="AH72" s="3277">
        <v>0</v>
      </c>
      <c r="AI72" s="1055"/>
      <c r="AJ72" s="1151" t="s">
        <v>195</v>
      </c>
      <c r="AK72" s="1152">
        <v>80258729</v>
      </c>
      <c r="AL72" s="1153">
        <v>78030695</v>
      </c>
      <c r="AM72" s="1154">
        <v>2228034</v>
      </c>
      <c r="AN72" s="1155"/>
      <c r="AO72" s="1152">
        <v>80258729</v>
      </c>
      <c r="AP72" s="1153">
        <v>78030695</v>
      </c>
      <c r="AQ72" s="1154">
        <v>2228034</v>
      </c>
      <c r="AR72" s="1155"/>
      <c r="AS72" s="1152">
        <v>80258729</v>
      </c>
      <c r="AT72" s="1153">
        <v>78030695</v>
      </c>
      <c r="AU72" s="1154">
        <v>2228034</v>
      </c>
      <c r="AV72" s="1155"/>
      <c r="AW72" s="1152">
        <v>88027887</v>
      </c>
      <c r="AX72" s="1153">
        <v>85799853</v>
      </c>
      <c r="AY72" s="1154">
        <v>2228034</v>
      </c>
      <c r="AZ72" s="1155"/>
      <c r="BA72" s="1152">
        <v>88777887</v>
      </c>
      <c r="BB72" s="1153">
        <v>86549853</v>
      </c>
      <c r="BC72" s="1154">
        <v>2228034</v>
      </c>
      <c r="BD72" s="1155"/>
      <c r="BE72" s="1680">
        <f>SUM(BF72:BH72)</f>
        <v>87746393</v>
      </c>
      <c r="BF72" s="1681">
        <v>85518359</v>
      </c>
      <c r="BG72" s="1682">
        <v>2228034</v>
      </c>
      <c r="BH72" s="1683"/>
      <c r="BI72" s="1680">
        <f>SUM(BJ72:BL72)</f>
        <v>87746393</v>
      </c>
      <c r="BJ72" s="1681">
        <v>85518359</v>
      </c>
      <c r="BK72" s="1682">
        <v>2228034</v>
      </c>
      <c r="BL72" s="3528"/>
      <c r="BM72" s="3338">
        <f t="shared" ref="BM72:BM76" si="41">SUM(BI72/BE72)*100</f>
        <v>100</v>
      </c>
      <c r="BN72" s="3570">
        <f>SUM(BJ72/BF72)*100</f>
        <v>100</v>
      </c>
      <c r="BO72" s="3351">
        <f t="shared" ref="BO72:BO73" si="42">SUM(BK72/BG72)*100</f>
        <v>100</v>
      </c>
      <c r="BP72" s="3550"/>
    </row>
    <row r="73" spans="1:68" x14ac:dyDescent="0.2">
      <c r="A73" s="1051"/>
      <c r="B73" s="1061" t="s">
        <v>29</v>
      </c>
      <c r="C73" s="1062">
        <v>382056383</v>
      </c>
      <c r="D73" s="1063">
        <v>382056383</v>
      </c>
      <c r="E73" s="1064"/>
      <c r="F73" s="1065"/>
      <c r="G73" s="1062">
        <v>448364248</v>
      </c>
      <c r="H73" s="1063">
        <v>448364248</v>
      </c>
      <c r="I73" s="1064"/>
      <c r="J73" s="1065"/>
      <c r="K73" s="1062">
        <v>508502780</v>
      </c>
      <c r="L73" s="1063">
        <v>508502780</v>
      </c>
      <c r="M73" s="1064"/>
      <c r="N73" s="1065"/>
      <c r="O73" s="1062">
        <v>562999002</v>
      </c>
      <c r="P73" s="1063">
        <v>562999002</v>
      </c>
      <c r="Q73" s="1064"/>
      <c r="R73" s="1065"/>
      <c r="S73" s="1062">
        <v>564985227</v>
      </c>
      <c r="T73" s="1063">
        <v>564985227</v>
      </c>
      <c r="U73" s="1064"/>
      <c r="V73" s="1065"/>
      <c r="W73" s="1582">
        <f>SUM(X73)</f>
        <v>573089848</v>
      </c>
      <c r="X73" s="1583">
        <v>573089848</v>
      </c>
      <c r="Y73" s="1584"/>
      <c r="Z73" s="1585"/>
      <c r="AA73" s="1582">
        <f>SUM(AB73)</f>
        <v>573089848</v>
      </c>
      <c r="AB73" s="1583">
        <v>573089848</v>
      </c>
      <c r="AC73" s="1584"/>
      <c r="AD73" s="1585"/>
      <c r="AE73" s="3320">
        <f>SUM(AA73/W73)*100</f>
        <v>100</v>
      </c>
      <c r="AF73" s="3326">
        <f t="shared" ref="AF73" si="43">SUM(AB73/X73)*100</f>
        <v>100</v>
      </c>
      <c r="AG73" s="3326"/>
      <c r="AH73" s="3278"/>
      <c r="AI73" s="1066"/>
      <c r="AJ73" s="1156" t="s">
        <v>126</v>
      </c>
      <c r="AK73" s="1086">
        <v>10900950</v>
      </c>
      <c r="AL73" s="1157">
        <v>10467514</v>
      </c>
      <c r="AM73" s="1089">
        <v>433436</v>
      </c>
      <c r="AN73" s="1087"/>
      <c r="AO73" s="1086">
        <v>10900950</v>
      </c>
      <c r="AP73" s="1157">
        <v>10467514</v>
      </c>
      <c r="AQ73" s="1089">
        <v>433436</v>
      </c>
      <c r="AR73" s="1087"/>
      <c r="AS73" s="1086">
        <v>10900950</v>
      </c>
      <c r="AT73" s="1157">
        <v>10467514</v>
      </c>
      <c r="AU73" s="1089">
        <v>433436</v>
      </c>
      <c r="AV73" s="1087"/>
      <c r="AW73" s="1086">
        <v>11609952</v>
      </c>
      <c r="AX73" s="1157">
        <v>11176516</v>
      </c>
      <c r="AY73" s="1089">
        <v>433436</v>
      </c>
      <c r="AZ73" s="1087"/>
      <c r="BA73" s="1086">
        <v>12926202</v>
      </c>
      <c r="BB73" s="1157">
        <v>12492766</v>
      </c>
      <c r="BC73" s="1089">
        <v>433436</v>
      </c>
      <c r="BD73" s="1087"/>
      <c r="BE73" s="1606">
        <f t="shared" ref="BE73:BE126" si="44">SUM(BF73:BH73)</f>
        <v>12613759</v>
      </c>
      <c r="BF73" s="1685">
        <v>12180323</v>
      </c>
      <c r="BG73" s="1609">
        <v>433436</v>
      </c>
      <c r="BH73" s="1607"/>
      <c r="BI73" s="1606">
        <f t="shared" ref="BI73:BI126" si="45">SUM(BJ73:BL73)</f>
        <v>12613759</v>
      </c>
      <c r="BJ73" s="1685">
        <v>12180323</v>
      </c>
      <c r="BK73" s="1609">
        <v>433436</v>
      </c>
      <c r="BL73" s="3529"/>
      <c r="BM73" s="3340">
        <f t="shared" si="41"/>
        <v>100</v>
      </c>
      <c r="BN73" s="3571">
        <f>SUM(BJ73/BF73)*100</f>
        <v>100</v>
      </c>
      <c r="BO73" s="3353">
        <f t="shared" si="42"/>
        <v>100</v>
      </c>
      <c r="BP73" s="3560"/>
    </row>
    <row r="74" spans="1:68" x14ac:dyDescent="0.2">
      <c r="A74" s="1051"/>
      <c r="B74" s="1068" t="s">
        <v>247</v>
      </c>
      <c r="C74" s="1069">
        <v>0</v>
      </c>
      <c r="D74" s="1070"/>
      <c r="E74" s="1071"/>
      <c r="F74" s="1072"/>
      <c r="G74" s="1069">
        <v>0</v>
      </c>
      <c r="H74" s="1070"/>
      <c r="I74" s="1071"/>
      <c r="J74" s="1072"/>
      <c r="K74" s="1069">
        <v>0</v>
      </c>
      <c r="L74" s="1070"/>
      <c r="M74" s="1071"/>
      <c r="N74" s="1072"/>
      <c r="O74" s="1069">
        <v>0</v>
      </c>
      <c r="P74" s="1070"/>
      <c r="Q74" s="1071"/>
      <c r="R74" s="1072"/>
      <c r="S74" s="1069">
        <v>0</v>
      </c>
      <c r="T74" s="1070"/>
      <c r="U74" s="1071"/>
      <c r="V74" s="1072"/>
      <c r="W74" s="1589">
        <v>0</v>
      </c>
      <c r="X74" s="1590"/>
      <c r="Y74" s="1591"/>
      <c r="Z74" s="1592"/>
      <c r="AA74" s="1589">
        <v>0</v>
      </c>
      <c r="AB74" s="1590"/>
      <c r="AC74" s="1591"/>
      <c r="AD74" s="1592"/>
      <c r="AE74" s="3319"/>
      <c r="AF74" s="3325"/>
      <c r="AG74" s="3325"/>
      <c r="AH74" s="3300"/>
      <c r="AI74" s="1066"/>
      <c r="AJ74" s="1156" t="s">
        <v>196</v>
      </c>
      <c r="AK74" s="1086">
        <v>186459612</v>
      </c>
      <c r="AL74" s="1157">
        <v>186459612</v>
      </c>
      <c r="AM74" s="1089"/>
      <c r="AN74" s="1087"/>
      <c r="AO74" s="1086">
        <v>206459612</v>
      </c>
      <c r="AP74" s="1157">
        <v>206459612</v>
      </c>
      <c r="AQ74" s="1089"/>
      <c r="AR74" s="1087"/>
      <c r="AS74" s="1086">
        <v>235390972</v>
      </c>
      <c r="AT74" s="1157">
        <v>235390972</v>
      </c>
      <c r="AU74" s="1089"/>
      <c r="AV74" s="1087"/>
      <c r="AW74" s="1086">
        <v>253343340</v>
      </c>
      <c r="AX74" s="1157">
        <v>253343340</v>
      </c>
      <c r="AY74" s="1089"/>
      <c r="AZ74" s="1087"/>
      <c r="BA74" s="1086">
        <v>261604799</v>
      </c>
      <c r="BB74" s="1157">
        <v>261604799</v>
      </c>
      <c r="BC74" s="1089"/>
      <c r="BD74" s="1087"/>
      <c r="BE74" s="1606">
        <f t="shared" si="44"/>
        <v>217018194</v>
      </c>
      <c r="BF74" s="1685">
        <v>217018194</v>
      </c>
      <c r="BG74" s="1609"/>
      <c r="BH74" s="1607"/>
      <c r="BI74" s="1606">
        <f t="shared" si="45"/>
        <v>217018194</v>
      </c>
      <c r="BJ74" s="1685">
        <v>217018194</v>
      </c>
      <c r="BK74" s="1609"/>
      <c r="BL74" s="3529"/>
      <c r="BM74" s="3340">
        <f t="shared" si="41"/>
        <v>100</v>
      </c>
      <c r="BN74" s="3571">
        <f>SUM(BJ74/BF74)*100</f>
        <v>100</v>
      </c>
      <c r="BO74" s="3353">
        <v>0</v>
      </c>
      <c r="BP74" s="3560"/>
    </row>
    <row r="75" spans="1:68" ht="24" x14ac:dyDescent="0.2">
      <c r="A75" s="1051"/>
      <c r="B75" s="1068" t="s">
        <v>125</v>
      </c>
      <c r="C75" s="1069">
        <v>0</v>
      </c>
      <c r="D75" s="1070"/>
      <c r="E75" s="1073"/>
      <c r="F75" s="1072"/>
      <c r="G75" s="1069">
        <v>0</v>
      </c>
      <c r="H75" s="1070"/>
      <c r="I75" s="1073"/>
      <c r="J75" s="1072"/>
      <c r="K75" s="1069">
        <v>0</v>
      </c>
      <c r="L75" s="1070"/>
      <c r="M75" s="1073"/>
      <c r="N75" s="1072"/>
      <c r="O75" s="1069">
        <v>0</v>
      </c>
      <c r="P75" s="1070"/>
      <c r="Q75" s="1073"/>
      <c r="R75" s="1072"/>
      <c r="S75" s="1069">
        <v>0</v>
      </c>
      <c r="T75" s="1070"/>
      <c r="U75" s="1073"/>
      <c r="V75" s="1072"/>
      <c r="W75" s="1589">
        <v>0</v>
      </c>
      <c r="X75" s="1590"/>
      <c r="Y75" s="1593"/>
      <c r="Z75" s="1592"/>
      <c r="AA75" s="1589">
        <v>0</v>
      </c>
      <c r="AB75" s="1590"/>
      <c r="AC75" s="1593"/>
      <c r="AD75" s="1592"/>
      <c r="AE75" s="3320"/>
      <c r="AF75" s="3326"/>
      <c r="AG75" s="3326"/>
      <c r="AH75" s="3300"/>
      <c r="AI75" s="1066"/>
      <c r="AJ75" s="1156" t="s">
        <v>197</v>
      </c>
      <c r="AK75" s="1086">
        <v>8770000</v>
      </c>
      <c r="AL75" s="1157">
        <v>8770000</v>
      </c>
      <c r="AM75" s="1089"/>
      <c r="AN75" s="1087"/>
      <c r="AO75" s="1086">
        <v>8770000</v>
      </c>
      <c r="AP75" s="1157">
        <v>8770000</v>
      </c>
      <c r="AQ75" s="1089"/>
      <c r="AR75" s="1087"/>
      <c r="AS75" s="1086">
        <v>8770000</v>
      </c>
      <c r="AT75" s="1157">
        <v>8770000</v>
      </c>
      <c r="AU75" s="1089"/>
      <c r="AV75" s="1087"/>
      <c r="AW75" s="1086">
        <v>8770000</v>
      </c>
      <c r="AX75" s="1157">
        <v>8770000</v>
      </c>
      <c r="AY75" s="1089"/>
      <c r="AZ75" s="1087"/>
      <c r="BA75" s="1086">
        <v>8770000</v>
      </c>
      <c r="BB75" s="1157">
        <v>8770000</v>
      </c>
      <c r="BC75" s="1089"/>
      <c r="BD75" s="1087"/>
      <c r="BE75" s="1606">
        <f t="shared" si="44"/>
        <v>4803751</v>
      </c>
      <c r="BF75" s="1685">
        <v>4803751</v>
      </c>
      <c r="BG75" s="1609"/>
      <c r="BH75" s="1607"/>
      <c r="BI75" s="1606">
        <f t="shared" si="45"/>
        <v>4803751</v>
      </c>
      <c r="BJ75" s="1685">
        <v>4803751</v>
      </c>
      <c r="BK75" s="1609"/>
      <c r="BL75" s="3529"/>
      <c r="BM75" s="3340">
        <f t="shared" si="41"/>
        <v>100</v>
      </c>
      <c r="BN75" s="3571">
        <f>SUM(BJ75/BF75)*100</f>
        <v>100</v>
      </c>
      <c r="BO75" s="3353">
        <v>0</v>
      </c>
      <c r="BP75" s="3560"/>
    </row>
    <row r="76" spans="1:68" ht="24.75" thickBot="1" x14ac:dyDescent="0.25">
      <c r="A76" s="1051"/>
      <c r="B76" s="1074" t="s">
        <v>270</v>
      </c>
      <c r="C76" s="1075">
        <v>105185967</v>
      </c>
      <c r="D76" s="1076">
        <v>105185967</v>
      </c>
      <c r="E76" s="1077"/>
      <c r="F76" s="1078"/>
      <c r="G76" s="1075">
        <v>105185967</v>
      </c>
      <c r="H76" s="1076">
        <v>105185967</v>
      </c>
      <c r="I76" s="1077"/>
      <c r="J76" s="1078"/>
      <c r="K76" s="1075">
        <v>123186864</v>
      </c>
      <c r="L76" s="1076">
        <v>123186864</v>
      </c>
      <c r="M76" s="1077"/>
      <c r="N76" s="1078"/>
      <c r="O76" s="1075">
        <v>124139232</v>
      </c>
      <c r="P76" s="1076">
        <v>124139232</v>
      </c>
      <c r="Q76" s="1077"/>
      <c r="R76" s="1078"/>
      <c r="S76" s="1075">
        <v>124139232</v>
      </c>
      <c r="T76" s="1076">
        <v>124139232</v>
      </c>
      <c r="U76" s="1077"/>
      <c r="V76" s="1078"/>
      <c r="W76" s="1595">
        <f>SUM(X76)</f>
        <v>88085598</v>
      </c>
      <c r="X76" s="1596">
        <v>88085598</v>
      </c>
      <c r="Y76" s="1597"/>
      <c r="Z76" s="1598"/>
      <c r="AA76" s="1595">
        <f>SUM(AB76)</f>
        <v>88085598</v>
      </c>
      <c r="AB76" s="1596">
        <v>88085598</v>
      </c>
      <c r="AC76" s="1597"/>
      <c r="AD76" s="1598"/>
      <c r="AE76" s="3320">
        <f>SUM(AA76/W76)*100</f>
        <v>100</v>
      </c>
      <c r="AF76" s="3326">
        <f t="shared" ref="AF76" si="46">SUM(AB76/X76)*100</f>
        <v>100</v>
      </c>
      <c r="AG76" s="3326"/>
      <c r="AH76" s="3278"/>
      <c r="AI76" s="1066"/>
      <c r="AJ76" s="1156" t="s">
        <v>234</v>
      </c>
      <c r="AK76" s="1086">
        <v>57016648</v>
      </c>
      <c r="AL76" s="1088">
        <v>57016648</v>
      </c>
      <c r="AM76" s="1089"/>
      <c r="AN76" s="1087"/>
      <c r="AO76" s="1086">
        <v>104191871</v>
      </c>
      <c r="AP76" s="1088">
        <v>104191871</v>
      </c>
      <c r="AQ76" s="1089"/>
      <c r="AR76" s="1087"/>
      <c r="AS76" s="1086">
        <v>104191871</v>
      </c>
      <c r="AT76" s="1088">
        <v>104191871</v>
      </c>
      <c r="AU76" s="1089"/>
      <c r="AV76" s="1087"/>
      <c r="AW76" s="1086">
        <v>104191871</v>
      </c>
      <c r="AX76" s="1088">
        <v>104191871</v>
      </c>
      <c r="AY76" s="1089"/>
      <c r="AZ76" s="1087"/>
      <c r="BA76" s="1086">
        <v>113309497</v>
      </c>
      <c r="BB76" s="1088">
        <v>113309497</v>
      </c>
      <c r="BC76" s="1089"/>
      <c r="BD76" s="1087"/>
      <c r="BE76" s="1606">
        <f t="shared" si="44"/>
        <v>113809695</v>
      </c>
      <c r="BF76" s="1608">
        <v>113809695</v>
      </c>
      <c r="BG76" s="1609"/>
      <c r="BH76" s="1607"/>
      <c r="BI76" s="1606">
        <f t="shared" si="45"/>
        <v>113809695</v>
      </c>
      <c r="BJ76" s="1608">
        <v>113809695</v>
      </c>
      <c r="BK76" s="1609"/>
      <c r="BL76" s="3529"/>
      <c r="BM76" s="3340">
        <f t="shared" si="41"/>
        <v>100</v>
      </c>
      <c r="BN76" s="3571">
        <f>SUM(BJ76/BF76)*100</f>
        <v>100</v>
      </c>
      <c r="BO76" s="3353">
        <v>0</v>
      </c>
      <c r="BP76" s="3560"/>
    </row>
    <row r="77" spans="1:68" ht="13.5" thickBot="1" x14ac:dyDescent="0.25">
      <c r="A77" s="1051"/>
      <c r="B77" s="1080" t="s">
        <v>248</v>
      </c>
      <c r="C77" s="1055">
        <v>236155000</v>
      </c>
      <c r="D77" s="1056">
        <v>236155000</v>
      </c>
      <c r="E77" s="1057">
        <v>0</v>
      </c>
      <c r="F77" s="1058">
        <v>0</v>
      </c>
      <c r="G77" s="1055">
        <v>236155000</v>
      </c>
      <c r="H77" s="1056">
        <v>236155000</v>
      </c>
      <c r="I77" s="1057">
        <v>0</v>
      </c>
      <c r="J77" s="1058">
        <v>0</v>
      </c>
      <c r="K77" s="1055">
        <v>236155000</v>
      </c>
      <c r="L77" s="1056">
        <v>236155000</v>
      </c>
      <c r="M77" s="1057">
        <v>0</v>
      </c>
      <c r="N77" s="1058">
        <v>0</v>
      </c>
      <c r="O77" s="1055">
        <v>236155000</v>
      </c>
      <c r="P77" s="1056">
        <v>236155000</v>
      </c>
      <c r="Q77" s="1057">
        <v>0</v>
      </c>
      <c r="R77" s="1058">
        <v>0</v>
      </c>
      <c r="S77" s="1055">
        <v>236155000</v>
      </c>
      <c r="T77" s="1056">
        <v>236155000</v>
      </c>
      <c r="U77" s="1057">
        <v>0</v>
      </c>
      <c r="V77" s="1058">
        <v>0</v>
      </c>
      <c r="W77" s="1575">
        <f t="shared" ref="W77:W126" si="47">SUM(X77)</f>
        <v>275791697</v>
      </c>
      <c r="X77" s="1576">
        <f>SUM(X78:X86)</f>
        <v>275791697</v>
      </c>
      <c r="Y77" s="1577">
        <v>0</v>
      </c>
      <c r="Z77" s="1578">
        <v>0</v>
      </c>
      <c r="AA77" s="1575">
        <f t="shared" ref="AA77:AA126" si="48">SUM(AB77)</f>
        <v>275791697</v>
      </c>
      <c r="AB77" s="1576">
        <f>SUM(AB78:AB86)</f>
        <v>275791697</v>
      </c>
      <c r="AC77" s="1577">
        <v>0</v>
      </c>
      <c r="AD77" s="1578">
        <v>0</v>
      </c>
      <c r="AE77" s="3279">
        <f t="shared" ref="AE77:AE126" si="49">SUM(W77/AA77)*100</f>
        <v>100</v>
      </c>
      <c r="AF77" s="3288">
        <f t="shared" si="40"/>
        <v>100</v>
      </c>
      <c r="AG77" s="3288">
        <v>0</v>
      </c>
      <c r="AH77" s="3277">
        <v>0</v>
      </c>
      <c r="AI77" s="1055"/>
      <c r="AJ77" s="1158" t="s">
        <v>249</v>
      </c>
      <c r="AK77" s="1086">
        <v>0</v>
      </c>
      <c r="AL77" s="1088"/>
      <c r="AM77" s="1089"/>
      <c r="AN77" s="1087"/>
      <c r="AO77" s="1086">
        <v>0</v>
      </c>
      <c r="AP77" s="1088"/>
      <c r="AQ77" s="1089"/>
      <c r="AR77" s="1087"/>
      <c r="AS77" s="1086">
        <v>15478120</v>
      </c>
      <c r="AT77" s="1088">
        <v>15478120</v>
      </c>
      <c r="AU77" s="1089"/>
      <c r="AV77" s="1087"/>
      <c r="AW77" s="1086">
        <v>58828793</v>
      </c>
      <c r="AX77" s="1088">
        <v>58828793</v>
      </c>
      <c r="AY77" s="1089"/>
      <c r="AZ77" s="1087"/>
      <c r="BA77" s="1086">
        <v>44963020</v>
      </c>
      <c r="BB77" s="1088">
        <v>44963020</v>
      </c>
      <c r="BC77" s="1089"/>
      <c r="BD77" s="1087"/>
      <c r="BE77" s="1606">
        <f t="shared" si="44"/>
        <v>8104621</v>
      </c>
      <c r="BF77" s="1608">
        <v>8104621</v>
      </c>
      <c r="BG77" s="1609"/>
      <c r="BH77" s="1607"/>
      <c r="BI77" s="1606">
        <f t="shared" si="45"/>
        <v>0</v>
      </c>
      <c r="BJ77" s="1608"/>
      <c r="BK77" s="1609"/>
      <c r="BL77" s="3529"/>
      <c r="BM77" s="3340"/>
      <c r="BN77" s="3571"/>
      <c r="BO77" s="3353"/>
      <c r="BP77" s="3561"/>
    </row>
    <row r="78" spans="1:68" x14ac:dyDescent="0.2">
      <c r="A78" s="1051"/>
      <c r="B78" s="1082" t="s">
        <v>0</v>
      </c>
      <c r="C78" s="1062">
        <v>0</v>
      </c>
      <c r="D78" s="1063"/>
      <c r="E78" s="1064"/>
      <c r="F78" s="1065"/>
      <c r="G78" s="1062">
        <v>0</v>
      </c>
      <c r="H78" s="1063"/>
      <c r="I78" s="1064"/>
      <c r="J78" s="1065"/>
      <c r="K78" s="1062">
        <v>0</v>
      </c>
      <c r="L78" s="1063"/>
      <c r="M78" s="1064"/>
      <c r="N78" s="1065"/>
      <c r="O78" s="1062">
        <v>0</v>
      </c>
      <c r="P78" s="1063"/>
      <c r="Q78" s="1064"/>
      <c r="R78" s="1065"/>
      <c r="S78" s="1062">
        <v>0</v>
      </c>
      <c r="T78" s="1063"/>
      <c r="U78" s="1064"/>
      <c r="V78" s="1065"/>
      <c r="W78" s="1586">
        <f t="shared" si="47"/>
        <v>0</v>
      </c>
      <c r="X78" s="1583"/>
      <c r="Y78" s="1584"/>
      <c r="Z78" s="1585"/>
      <c r="AA78" s="1586">
        <f t="shared" si="48"/>
        <v>0</v>
      </c>
      <c r="AB78" s="1583"/>
      <c r="AC78" s="1584"/>
      <c r="AD78" s="1585"/>
      <c r="AE78" s="3318"/>
      <c r="AF78" s="3324"/>
      <c r="AG78" s="3324"/>
      <c r="AH78" s="3299"/>
      <c r="AI78" s="1062"/>
      <c r="AJ78" s="1174"/>
      <c r="AK78" s="1083">
        <v>0</v>
      </c>
      <c r="AL78" s="1063"/>
      <c r="AM78" s="1064"/>
      <c r="AN78" s="1084"/>
      <c r="AO78" s="1083">
        <v>0</v>
      </c>
      <c r="AP78" s="1063"/>
      <c r="AQ78" s="1064"/>
      <c r="AR78" s="1084"/>
      <c r="AS78" s="1083">
        <v>0</v>
      </c>
      <c r="AT78" s="1063"/>
      <c r="AU78" s="1064"/>
      <c r="AV78" s="1084"/>
      <c r="AW78" s="1083">
        <v>0</v>
      </c>
      <c r="AX78" s="1063"/>
      <c r="AY78" s="1064"/>
      <c r="AZ78" s="1084"/>
      <c r="BA78" s="1083">
        <v>0</v>
      </c>
      <c r="BB78" s="1063"/>
      <c r="BC78" s="1064"/>
      <c r="BD78" s="1084"/>
      <c r="BE78" s="1603">
        <f t="shared" si="44"/>
        <v>0</v>
      </c>
      <c r="BF78" s="1583"/>
      <c r="BG78" s="1584"/>
      <c r="BH78" s="1604"/>
      <c r="BI78" s="1603">
        <f t="shared" si="45"/>
        <v>0</v>
      </c>
      <c r="BJ78" s="2320"/>
      <c r="BK78" s="2334"/>
      <c r="BL78" s="3534"/>
      <c r="BM78" s="3340"/>
      <c r="BN78" s="3571"/>
      <c r="BO78" s="3353"/>
      <c r="BP78" s="3561"/>
    </row>
    <row r="79" spans="1:68" x14ac:dyDescent="0.2">
      <c r="A79" s="1051"/>
      <c r="B79" s="1085" t="s">
        <v>1</v>
      </c>
      <c r="C79" s="1069">
        <v>9500000</v>
      </c>
      <c r="D79" s="1070">
        <v>9500000</v>
      </c>
      <c r="E79" s="1071"/>
      <c r="F79" s="1072"/>
      <c r="G79" s="1069">
        <v>9500000</v>
      </c>
      <c r="H79" s="1070">
        <v>9500000</v>
      </c>
      <c r="I79" s="1071"/>
      <c r="J79" s="1072"/>
      <c r="K79" s="1069">
        <v>9500000</v>
      </c>
      <c r="L79" s="1070">
        <v>9500000</v>
      </c>
      <c r="M79" s="1071"/>
      <c r="N79" s="1072"/>
      <c r="O79" s="1069">
        <v>9500000</v>
      </c>
      <c r="P79" s="1070">
        <v>9500000</v>
      </c>
      <c r="Q79" s="1071"/>
      <c r="R79" s="1072"/>
      <c r="S79" s="1069">
        <v>9500000</v>
      </c>
      <c r="T79" s="1070">
        <v>9500000</v>
      </c>
      <c r="U79" s="1071"/>
      <c r="V79" s="1072"/>
      <c r="W79" s="1595">
        <f t="shared" si="47"/>
        <v>11223320</v>
      </c>
      <c r="X79" s="1590">
        <v>11223320</v>
      </c>
      <c r="Y79" s="1591"/>
      <c r="Z79" s="1592"/>
      <c r="AA79" s="1595">
        <f t="shared" si="48"/>
        <v>11223320</v>
      </c>
      <c r="AB79" s="1590">
        <v>11223320</v>
      </c>
      <c r="AC79" s="1591"/>
      <c r="AD79" s="1592"/>
      <c r="AE79" s="3320">
        <f t="shared" ref="AE79:AE81" si="50">SUM(AA79/W79)*100</f>
        <v>100</v>
      </c>
      <c r="AF79" s="3326">
        <f t="shared" ref="AF79:AF81" si="51">SUM(AB79/X79)*100</f>
        <v>100</v>
      </c>
      <c r="AG79" s="3326"/>
      <c r="AH79" s="3278"/>
      <c r="AI79" s="1069"/>
      <c r="AJ79" s="1175"/>
      <c r="AK79" s="1086">
        <v>0</v>
      </c>
      <c r="AL79" s="1070"/>
      <c r="AM79" s="1071"/>
      <c r="AN79" s="1087"/>
      <c r="AO79" s="1086">
        <v>0</v>
      </c>
      <c r="AP79" s="1070"/>
      <c r="AQ79" s="1071"/>
      <c r="AR79" s="1087"/>
      <c r="AS79" s="1086">
        <v>0</v>
      </c>
      <c r="AT79" s="1070"/>
      <c r="AU79" s="1071"/>
      <c r="AV79" s="1087"/>
      <c r="AW79" s="1086">
        <v>0</v>
      </c>
      <c r="AX79" s="1070"/>
      <c r="AY79" s="1071"/>
      <c r="AZ79" s="1087"/>
      <c r="BA79" s="1086">
        <v>0</v>
      </c>
      <c r="BB79" s="1070"/>
      <c r="BC79" s="1071"/>
      <c r="BD79" s="1087"/>
      <c r="BE79" s="1606">
        <f t="shared" si="44"/>
        <v>0</v>
      </c>
      <c r="BF79" s="1590"/>
      <c r="BG79" s="1591"/>
      <c r="BH79" s="1607"/>
      <c r="BI79" s="1606">
        <f t="shared" si="45"/>
        <v>0</v>
      </c>
      <c r="BJ79" s="2321"/>
      <c r="BK79" s="1593"/>
      <c r="BL79" s="3529"/>
      <c r="BM79" s="3340"/>
      <c r="BN79" s="3571"/>
      <c r="BO79" s="3353"/>
      <c r="BP79" s="3561"/>
    </row>
    <row r="80" spans="1:68" x14ac:dyDescent="0.2">
      <c r="A80" s="1051"/>
      <c r="B80" s="1068" t="s">
        <v>250</v>
      </c>
      <c r="C80" s="1069">
        <v>8000000</v>
      </c>
      <c r="D80" s="1070">
        <v>8000000</v>
      </c>
      <c r="E80" s="1071"/>
      <c r="F80" s="1072"/>
      <c r="G80" s="1069">
        <v>8000000</v>
      </c>
      <c r="H80" s="1070">
        <v>8000000</v>
      </c>
      <c r="I80" s="1071"/>
      <c r="J80" s="1072"/>
      <c r="K80" s="1069">
        <v>8000000</v>
      </c>
      <c r="L80" s="1070">
        <v>8000000</v>
      </c>
      <c r="M80" s="1071"/>
      <c r="N80" s="1072"/>
      <c r="O80" s="1069">
        <v>8000000</v>
      </c>
      <c r="P80" s="1070">
        <v>8000000</v>
      </c>
      <c r="Q80" s="1071"/>
      <c r="R80" s="1072"/>
      <c r="S80" s="1069">
        <v>8000000</v>
      </c>
      <c r="T80" s="1070">
        <v>8000000</v>
      </c>
      <c r="U80" s="1071"/>
      <c r="V80" s="1072"/>
      <c r="W80" s="1595">
        <f t="shared" si="47"/>
        <v>11653330</v>
      </c>
      <c r="X80" s="1590">
        <v>11653330</v>
      </c>
      <c r="Y80" s="1591"/>
      <c r="Z80" s="1592"/>
      <c r="AA80" s="1595">
        <f t="shared" si="48"/>
        <v>11653330</v>
      </c>
      <c r="AB80" s="1590">
        <v>11653330</v>
      </c>
      <c r="AC80" s="1591"/>
      <c r="AD80" s="1592"/>
      <c r="AE80" s="3320">
        <f t="shared" si="50"/>
        <v>100</v>
      </c>
      <c r="AF80" s="3326">
        <f t="shared" si="51"/>
        <v>100</v>
      </c>
      <c r="AG80" s="3326"/>
      <c r="AH80" s="3278"/>
      <c r="AI80" s="1069"/>
      <c r="AJ80" s="1175"/>
      <c r="AK80" s="1086">
        <v>0</v>
      </c>
      <c r="AL80" s="1070"/>
      <c r="AM80" s="1071"/>
      <c r="AN80" s="1087"/>
      <c r="AO80" s="1086">
        <v>0</v>
      </c>
      <c r="AP80" s="1070"/>
      <c r="AQ80" s="1071"/>
      <c r="AR80" s="1087"/>
      <c r="AS80" s="1086">
        <v>0</v>
      </c>
      <c r="AT80" s="1070"/>
      <c r="AU80" s="1071"/>
      <c r="AV80" s="1087"/>
      <c r="AW80" s="1086">
        <v>0</v>
      </c>
      <c r="AX80" s="1070"/>
      <c r="AY80" s="1071"/>
      <c r="AZ80" s="1087"/>
      <c r="BA80" s="1086">
        <v>0</v>
      </c>
      <c r="BB80" s="1070"/>
      <c r="BC80" s="1071"/>
      <c r="BD80" s="1087"/>
      <c r="BE80" s="1606">
        <f t="shared" si="44"/>
        <v>0</v>
      </c>
      <c r="BF80" s="1590"/>
      <c r="BG80" s="1591"/>
      <c r="BH80" s="1607"/>
      <c r="BI80" s="1606">
        <f t="shared" si="45"/>
        <v>0</v>
      </c>
      <c r="BJ80" s="2321"/>
      <c r="BK80" s="1593"/>
      <c r="BL80" s="3529"/>
      <c r="BM80" s="3340"/>
      <c r="BN80" s="3571"/>
      <c r="BO80" s="3353"/>
      <c r="BP80" s="3561"/>
    </row>
    <row r="81" spans="1:68" x14ac:dyDescent="0.2">
      <c r="A81" s="1023"/>
      <c r="B81" s="1068" t="s">
        <v>127</v>
      </c>
      <c r="C81" s="1069">
        <v>214125000</v>
      </c>
      <c r="D81" s="1070">
        <v>214125000</v>
      </c>
      <c r="E81" s="1071"/>
      <c r="F81" s="1072"/>
      <c r="G81" s="1069">
        <v>214125000</v>
      </c>
      <c r="H81" s="1070">
        <v>214125000</v>
      </c>
      <c r="I81" s="1071"/>
      <c r="J81" s="1072"/>
      <c r="K81" s="1069">
        <v>214125000</v>
      </c>
      <c r="L81" s="1070">
        <v>214125000</v>
      </c>
      <c r="M81" s="1071"/>
      <c r="N81" s="1072"/>
      <c r="O81" s="1069">
        <v>214125000</v>
      </c>
      <c r="P81" s="1070">
        <v>214125000</v>
      </c>
      <c r="Q81" s="1071"/>
      <c r="R81" s="1072"/>
      <c r="S81" s="1069">
        <v>214125000</v>
      </c>
      <c r="T81" s="1070">
        <v>214125000</v>
      </c>
      <c r="U81" s="1071"/>
      <c r="V81" s="1072"/>
      <c r="W81" s="1595">
        <f t="shared" si="47"/>
        <v>247191138</v>
      </c>
      <c r="X81" s="1590">
        <v>247191138</v>
      </c>
      <c r="Y81" s="1591"/>
      <c r="Z81" s="1592"/>
      <c r="AA81" s="1595">
        <f t="shared" si="48"/>
        <v>247191138</v>
      </c>
      <c r="AB81" s="1590">
        <v>247191138</v>
      </c>
      <c r="AC81" s="1591"/>
      <c r="AD81" s="1592"/>
      <c r="AE81" s="3320">
        <f t="shared" si="50"/>
        <v>100</v>
      </c>
      <c r="AF81" s="3326">
        <f t="shared" si="51"/>
        <v>100</v>
      </c>
      <c r="AG81" s="3326"/>
      <c r="AH81" s="3278"/>
      <c r="AI81" s="1069"/>
      <c r="AJ81" s="1175"/>
      <c r="AK81" s="1086">
        <v>0</v>
      </c>
      <c r="AL81" s="1088"/>
      <c r="AM81" s="1089"/>
      <c r="AN81" s="1087"/>
      <c r="AO81" s="1086">
        <v>0</v>
      </c>
      <c r="AP81" s="1088"/>
      <c r="AQ81" s="1089"/>
      <c r="AR81" s="1087"/>
      <c r="AS81" s="1086">
        <v>0</v>
      </c>
      <c r="AT81" s="1088"/>
      <c r="AU81" s="1089"/>
      <c r="AV81" s="1087"/>
      <c r="AW81" s="1086">
        <v>0</v>
      </c>
      <c r="AX81" s="1088"/>
      <c r="AY81" s="1089"/>
      <c r="AZ81" s="1087"/>
      <c r="BA81" s="1086">
        <v>0</v>
      </c>
      <c r="BB81" s="1088"/>
      <c r="BC81" s="1089"/>
      <c r="BD81" s="1087"/>
      <c r="BE81" s="1606">
        <f t="shared" si="44"/>
        <v>0</v>
      </c>
      <c r="BF81" s="1608"/>
      <c r="BG81" s="1609"/>
      <c r="BH81" s="1607"/>
      <c r="BI81" s="1606">
        <f t="shared" si="45"/>
        <v>0</v>
      </c>
      <c r="BJ81" s="1608"/>
      <c r="BK81" s="1609"/>
      <c r="BL81" s="3529"/>
      <c r="BM81" s="3340"/>
      <c r="BN81" s="3571"/>
      <c r="BO81" s="3353"/>
      <c r="BP81" s="3561"/>
    </row>
    <row r="82" spans="1:68" x14ac:dyDescent="0.2">
      <c r="A82" s="1023"/>
      <c r="B82" s="1068" t="s">
        <v>2</v>
      </c>
      <c r="C82" s="1069">
        <v>0</v>
      </c>
      <c r="D82" s="1070">
        <v>0</v>
      </c>
      <c r="E82" s="1071"/>
      <c r="F82" s="1072"/>
      <c r="G82" s="1069">
        <v>0</v>
      </c>
      <c r="H82" s="1070">
        <v>0</v>
      </c>
      <c r="I82" s="1071"/>
      <c r="J82" s="1072"/>
      <c r="K82" s="1069">
        <v>0</v>
      </c>
      <c r="L82" s="1070">
        <v>0</v>
      </c>
      <c r="M82" s="1071"/>
      <c r="N82" s="1072"/>
      <c r="O82" s="1069">
        <v>0</v>
      </c>
      <c r="P82" s="1070">
        <v>0</v>
      </c>
      <c r="Q82" s="1071"/>
      <c r="R82" s="1072"/>
      <c r="S82" s="1069">
        <v>0</v>
      </c>
      <c r="T82" s="1070">
        <v>0</v>
      </c>
      <c r="U82" s="1071"/>
      <c r="V82" s="1072"/>
      <c r="W82" s="1595">
        <f t="shared" si="47"/>
        <v>0</v>
      </c>
      <c r="X82" s="1590">
        <v>0</v>
      </c>
      <c r="Y82" s="1591"/>
      <c r="Z82" s="1592"/>
      <c r="AA82" s="1595">
        <f t="shared" si="48"/>
        <v>0</v>
      </c>
      <c r="AB82" s="1590">
        <v>0</v>
      </c>
      <c r="AC82" s="1591"/>
      <c r="AD82" s="1592"/>
      <c r="AE82" s="3319"/>
      <c r="AF82" s="3325"/>
      <c r="AG82" s="3325"/>
      <c r="AH82" s="3300"/>
      <c r="AI82" s="1069"/>
      <c r="AJ82" s="1175"/>
      <c r="AK82" s="1086">
        <v>0</v>
      </c>
      <c r="AL82" s="1088"/>
      <c r="AM82" s="1089"/>
      <c r="AN82" s="1087"/>
      <c r="AO82" s="1086">
        <v>0</v>
      </c>
      <c r="AP82" s="1088"/>
      <c r="AQ82" s="1089"/>
      <c r="AR82" s="1087"/>
      <c r="AS82" s="1086">
        <v>0</v>
      </c>
      <c r="AT82" s="1088"/>
      <c r="AU82" s="1089"/>
      <c r="AV82" s="1087"/>
      <c r="AW82" s="1086">
        <v>0</v>
      </c>
      <c r="AX82" s="1088"/>
      <c r="AY82" s="1089"/>
      <c r="AZ82" s="1087"/>
      <c r="BA82" s="1086">
        <v>0</v>
      </c>
      <c r="BB82" s="1088"/>
      <c r="BC82" s="1089"/>
      <c r="BD82" s="1087"/>
      <c r="BE82" s="1606">
        <f t="shared" si="44"/>
        <v>0</v>
      </c>
      <c r="BF82" s="1608"/>
      <c r="BG82" s="1609"/>
      <c r="BH82" s="1607"/>
      <c r="BI82" s="1606">
        <f t="shared" si="45"/>
        <v>0</v>
      </c>
      <c r="BJ82" s="1608"/>
      <c r="BK82" s="1609"/>
      <c r="BL82" s="3529"/>
      <c r="BM82" s="3340"/>
      <c r="BN82" s="3571"/>
      <c r="BO82" s="3353"/>
      <c r="BP82" s="3561"/>
    </row>
    <row r="83" spans="1:68" x14ac:dyDescent="0.2">
      <c r="A83" s="1023"/>
      <c r="B83" s="1090" t="s">
        <v>3</v>
      </c>
      <c r="C83" s="1069">
        <v>2000000</v>
      </c>
      <c r="D83" s="1070">
        <v>2000000</v>
      </c>
      <c r="E83" s="1071"/>
      <c r="F83" s="1072"/>
      <c r="G83" s="1069">
        <v>2000000</v>
      </c>
      <c r="H83" s="1070">
        <v>2000000</v>
      </c>
      <c r="I83" s="1071"/>
      <c r="J83" s="1072"/>
      <c r="K83" s="1069">
        <v>2000000</v>
      </c>
      <c r="L83" s="1070">
        <v>2000000</v>
      </c>
      <c r="M83" s="1071"/>
      <c r="N83" s="1072"/>
      <c r="O83" s="1069">
        <v>2000000</v>
      </c>
      <c r="P83" s="1070">
        <v>2000000</v>
      </c>
      <c r="Q83" s="1071"/>
      <c r="R83" s="1072"/>
      <c r="S83" s="1069">
        <v>2000000</v>
      </c>
      <c r="T83" s="1070">
        <v>2000000</v>
      </c>
      <c r="U83" s="1071"/>
      <c r="V83" s="1072"/>
      <c r="W83" s="1595">
        <f t="shared" si="47"/>
        <v>2443400</v>
      </c>
      <c r="X83" s="1590">
        <v>2443400</v>
      </c>
      <c r="Y83" s="1591"/>
      <c r="Z83" s="1592"/>
      <c r="AA83" s="1595">
        <f t="shared" si="48"/>
        <v>2443400</v>
      </c>
      <c r="AB83" s="1590">
        <v>2443400</v>
      </c>
      <c r="AC83" s="1591"/>
      <c r="AD83" s="1592"/>
      <c r="AE83" s="3320">
        <f>SUM(AA83/W83)*100</f>
        <v>100</v>
      </c>
      <c r="AF83" s="3326">
        <f t="shared" ref="AF83" si="52">SUM(AB83/X83)*100</f>
        <v>100</v>
      </c>
      <c r="AG83" s="3326"/>
      <c r="AH83" s="3278"/>
      <c r="AI83" s="1069"/>
      <c r="AJ83" s="1175"/>
      <c r="AK83" s="1086">
        <v>0</v>
      </c>
      <c r="AL83" s="1088"/>
      <c r="AM83" s="1089"/>
      <c r="AN83" s="1087"/>
      <c r="AO83" s="1086">
        <v>0</v>
      </c>
      <c r="AP83" s="1088"/>
      <c r="AQ83" s="1089"/>
      <c r="AR83" s="1087"/>
      <c r="AS83" s="1086">
        <v>0</v>
      </c>
      <c r="AT83" s="1088"/>
      <c r="AU83" s="1089"/>
      <c r="AV83" s="1087"/>
      <c r="AW83" s="1086">
        <v>0</v>
      </c>
      <c r="AX83" s="1088"/>
      <c r="AY83" s="1089"/>
      <c r="AZ83" s="1087"/>
      <c r="BA83" s="1086">
        <v>0</v>
      </c>
      <c r="BB83" s="1088"/>
      <c r="BC83" s="1089"/>
      <c r="BD83" s="1087"/>
      <c r="BE83" s="1606">
        <f t="shared" si="44"/>
        <v>0</v>
      </c>
      <c r="BF83" s="1608"/>
      <c r="BG83" s="1609"/>
      <c r="BH83" s="1607"/>
      <c r="BI83" s="1606">
        <f t="shared" si="45"/>
        <v>0</v>
      </c>
      <c r="BJ83" s="1608"/>
      <c r="BK83" s="1609"/>
      <c r="BL83" s="3529"/>
      <c r="BM83" s="3340"/>
      <c r="BN83" s="3571"/>
      <c r="BO83" s="3353"/>
      <c r="BP83" s="3561"/>
    </row>
    <row r="84" spans="1:68" x14ac:dyDescent="0.2">
      <c r="A84" s="1023"/>
      <c r="B84" s="1090" t="s">
        <v>4</v>
      </c>
      <c r="C84" s="1069">
        <v>0</v>
      </c>
      <c r="D84" s="1070"/>
      <c r="E84" s="1071"/>
      <c r="F84" s="1072"/>
      <c r="G84" s="1069">
        <v>0</v>
      </c>
      <c r="H84" s="1070"/>
      <c r="I84" s="1071"/>
      <c r="J84" s="1072"/>
      <c r="K84" s="1069">
        <v>0</v>
      </c>
      <c r="L84" s="1070"/>
      <c r="M84" s="1071"/>
      <c r="N84" s="1072"/>
      <c r="O84" s="1069">
        <v>0</v>
      </c>
      <c r="P84" s="1070"/>
      <c r="Q84" s="1071"/>
      <c r="R84" s="1072"/>
      <c r="S84" s="1069">
        <v>0</v>
      </c>
      <c r="T84" s="1070"/>
      <c r="U84" s="1071"/>
      <c r="V84" s="1072"/>
      <c r="W84" s="1595">
        <f t="shared" si="47"/>
        <v>0</v>
      </c>
      <c r="X84" s="1590"/>
      <c r="Y84" s="1591"/>
      <c r="Z84" s="1592"/>
      <c r="AA84" s="1595">
        <f t="shared" si="48"/>
        <v>0</v>
      </c>
      <c r="AB84" s="1590"/>
      <c r="AC84" s="1591"/>
      <c r="AD84" s="1592"/>
      <c r="AE84" s="3319"/>
      <c r="AF84" s="3325"/>
      <c r="AG84" s="3325"/>
      <c r="AH84" s="3300"/>
      <c r="AI84" s="1069"/>
      <c r="AJ84" s="1175"/>
      <c r="AK84" s="1086">
        <v>0</v>
      </c>
      <c r="AL84" s="1088"/>
      <c r="AM84" s="1089"/>
      <c r="AN84" s="1087"/>
      <c r="AO84" s="1086">
        <v>0</v>
      </c>
      <c r="AP84" s="1088"/>
      <c r="AQ84" s="1089"/>
      <c r="AR84" s="1087"/>
      <c r="AS84" s="1086">
        <v>0</v>
      </c>
      <c r="AT84" s="1088"/>
      <c r="AU84" s="1089"/>
      <c r="AV84" s="1087"/>
      <c r="AW84" s="1086">
        <v>0</v>
      </c>
      <c r="AX84" s="1088"/>
      <c r="AY84" s="1089"/>
      <c r="AZ84" s="1087"/>
      <c r="BA84" s="1086">
        <v>0</v>
      </c>
      <c r="BB84" s="1088"/>
      <c r="BC84" s="1089"/>
      <c r="BD84" s="1087"/>
      <c r="BE84" s="1606">
        <f t="shared" si="44"/>
        <v>0</v>
      </c>
      <c r="BF84" s="1608"/>
      <c r="BG84" s="1609"/>
      <c r="BH84" s="1607"/>
      <c r="BI84" s="1606">
        <f t="shared" si="45"/>
        <v>0</v>
      </c>
      <c r="BJ84" s="1608"/>
      <c r="BK84" s="1609"/>
      <c r="BL84" s="3529"/>
      <c r="BM84" s="3340"/>
      <c r="BN84" s="3571"/>
      <c r="BO84" s="3353"/>
      <c r="BP84" s="3561"/>
    </row>
    <row r="85" spans="1:68" x14ac:dyDescent="0.2">
      <c r="A85" s="1023"/>
      <c r="B85" s="1091" t="s">
        <v>5</v>
      </c>
      <c r="C85" s="1069">
        <v>0</v>
      </c>
      <c r="D85" s="1070"/>
      <c r="E85" s="1071"/>
      <c r="F85" s="1072"/>
      <c r="G85" s="1069">
        <v>0</v>
      </c>
      <c r="H85" s="1070"/>
      <c r="I85" s="1071"/>
      <c r="J85" s="1072"/>
      <c r="K85" s="1069">
        <v>0</v>
      </c>
      <c r="L85" s="1070"/>
      <c r="M85" s="1071"/>
      <c r="N85" s="1072"/>
      <c r="O85" s="1069">
        <v>0</v>
      </c>
      <c r="P85" s="1070"/>
      <c r="Q85" s="1071"/>
      <c r="R85" s="1072"/>
      <c r="S85" s="1069">
        <v>0</v>
      </c>
      <c r="T85" s="1070"/>
      <c r="U85" s="1071"/>
      <c r="V85" s="1072"/>
      <c r="W85" s="1595">
        <f t="shared" si="47"/>
        <v>0</v>
      </c>
      <c r="X85" s="1590"/>
      <c r="Y85" s="1591"/>
      <c r="Z85" s="1592"/>
      <c r="AA85" s="1595">
        <f t="shared" si="48"/>
        <v>0</v>
      </c>
      <c r="AB85" s="1590"/>
      <c r="AC85" s="1591"/>
      <c r="AD85" s="1592"/>
      <c r="AE85" s="3320"/>
      <c r="AF85" s="3326"/>
      <c r="AG85" s="3326"/>
      <c r="AH85" s="3300"/>
      <c r="AI85" s="1069"/>
      <c r="AJ85" s="1175"/>
      <c r="AK85" s="1086">
        <v>0</v>
      </c>
      <c r="AL85" s="1088"/>
      <c r="AM85" s="1089"/>
      <c r="AN85" s="1087"/>
      <c r="AO85" s="1086">
        <v>0</v>
      </c>
      <c r="AP85" s="1088"/>
      <c r="AQ85" s="1089"/>
      <c r="AR85" s="1087"/>
      <c r="AS85" s="1086">
        <v>0</v>
      </c>
      <c r="AT85" s="1088"/>
      <c r="AU85" s="1089"/>
      <c r="AV85" s="1087"/>
      <c r="AW85" s="1086">
        <v>0</v>
      </c>
      <c r="AX85" s="1088"/>
      <c r="AY85" s="1089"/>
      <c r="AZ85" s="1087"/>
      <c r="BA85" s="1086">
        <v>0</v>
      </c>
      <c r="BB85" s="1088"/>
      <c r="BC85" s="1089"/>
      <c r="BD85" s="1087"/>
      <c r="BE85" s="1606">
        <f t="shared" si="44"/>
        <v>0</v>
      </c>
      <c r="BF85" s="1608"/>
      <c r="BG85" s="1609"/>
      <c r="BH85" s="1607"/>
      <c r="BI85" s="1606">
        <f t="shared" si="45"/>
        <v>0</v>
      </c>
      <c r="BJ85" s="1608"/>
      <c r="BK85" s="1609"/>
      <c r="BL85" s="3529"/>
      <c r="BM85" s="3340"/>
      <c r="BN85" s="3571"/>
      <c r="BO85" s="3353"/>
      <c r="BP85" s="3561"/>
    </row>
    <row r="86" spans="1:68" ht="13.5" thickBot="1" x14ac:dyDescent="0.25">
      <c r="A86" s="1023"/>
      <c r="B86" s="1074" t="s">
        <v>251</v>
      </c>
      <c r="C86" s="1075">
        <v>2530000</v>
      </c>
      <c r="D86" s="1076">
        <v>2530000</v>
      </c>
      <c r="E86" s="1077"/>
      <c r="F86" s="1078"/>
      <c r="G86" s="1075">
        <v>2530000</v>
      </c>
      <c r="H86" s="1076">
        <v>2530000</v>
      </c>
      <c r="I86" s="1077"/>
      <c r="J86" s="1078"/>
      <c r="K86" s="1075">
        <v>2530000</v>
      </c>
      <c r="L86" s="1076">
        <v>2530000</v>
      </c>
      <c r="M86" s="1077"/>
      <c r="N86" s="1078"/>
      <c r="O86" s="1075">
        <v>2530000</v>
      </c>
      <c r="P86" s="1076">
        <v>2530000</v>
      </c>
      <c r="Q86" s="1077"/>
      <c r="R86" s="1078"/>
      <c r="S86" s="1075">
        <v>2530000</v>
      </c>
      <c r="T86" s="1076">
        <v>2530000</v>
      </c>
      <c r="U86" s="1077"/>
      <c r="V86" s="1078"/>
      <c r="W86" s="1595">
        <f t="shared" si="47"/>
        <v>3280509</v>
      </c>
      <c r="X86" s="1596">
        <v>3280509</v>
      </c>
      <c r="Y86" s="1597"/>
      <c r="Z86" s="1598"/>
      <c r="AA86" s="1595">
        <f t="shared" si="48"/>
        <v>3280509</v>
      </c>
      <c r="AB86" s="1596">
        <v>3280509</v>
      </c>
      <c r="AC86" s="1597"/>
      <c r="AD86" s="1598"/>
      <c r="AE86" s="3320">
        <f>SUM(AA86/W86)*100</f>
        <v>100</v>
      </c>
      <c r="AF86" s="3326">
        <f t="shared" ref="AF86" si="53">SUM(AB86/X86)*100</f>
        <v>100</v>
      </c>
      <c r="AG86" s="3327"/>
      <c r="AH86" s="3301"/>
      <c r="AI86" s="1075"/>
      <c r="AJ86" s="1175"/>
      <c r="AK86" s="1086">
        <v>0</v>
      </c>
      <c r="AL86" s="1088"/>
      <c r="AM86" s="1089"/>
      <c r="AN86" s="1087"/>
      <c r="AO86" s="1086">
        <v>0</v>
      </c>
      <c r="AP86" s="1088"/>
      <c r="AQ86" s="1089"/>
      <c r="AR86" s="1087"/>
      <c r="AS86" s="1086">
        <v>0</v>
      </c>
      <c r="AT86" s="1088"/>
      <c r="AU86" s="1089"/>
      <c r="AV86" s="1087"/>
      <c r="AW86" s="1086">
        <v>0</v>
      </c>
      <c r="AX86" s="1088"/>
      <c r="AY86" s="1089"/>
      <c r="AZ86" s="1087"/>
      <c r="BA86" s="1086">
        <v>0</v>
      </c>
      <c r="BB86" s="1088"/>
      <c r="BC86" s="1089"/>
      <c r="BD86" s="1087"/>
      <c r="BE86" s="1606">
        <f t="shared" si="44"/>
        <v>0</v>
      </c>
      <c r="BF86" s="1608"/>
      <c r="BG86" s="1609"/>
      <c r="BH86" s="1607"/>
      <c r="BI86" s="1606">
        <f t="shared" si="45"/>
        <v>0</v>
      </c>
      <c r="BJ86" s="1608"/>
      <c r="BK86" s="1609"/>
      <c r="BL86" s="3529"/>
      <c r="BM86" s="3340"/>
      <c r="BN86" s="3571"/>
      <c r="BO86" s="3353"/>
      <c r="BP86" s="3561"/>
    </row>
    <row r="87" spans="1:68" ht="13.5" thickBot="1" x14ac:dyDescent="0.25">
      <c r="A87" s="1023"/>
      <c r="B87" s="1080" t="s">
        <v>252</v>
      </c>
      <c r="C87" s="1055">
        <v>24529601</v>
      </c>
      <c r="D87" s="1056">
        <v>24529601</v>
      </c>
      <c r="E87" s="1057">
        <v>0</v>
      </c>
      <c r="F87" s="1058">
        <v>0</v>
      </c>
      <c r="G87" s="1055">
        <v>24529601</v>
      </c>
      <c r="H87" s="1056">
        <v>24529601</v>
      </c>
      <c r="I87" s="1057">
        <v>0</v>
      </c>
      <c r="J87" s="1058">
        <v>0</v>
      </c>
      <c r="K87" s="1055">
        <v>27054601</v>
      </c>
      <c r="L87" s="1056">
        <v>27054601</v>
      </c>
      <c r="M87" s="1057">
        <v>0</v>
      </c>
      <c r="N87" s="1058">
        <v>0</v>
      </c>
      <c r="O87" s="1055">
        <v>27054601</v>
      </c>
      <c r="P87" s="1056">
        <v>27054601</v>
      </c>
      <c r="Q87" s="1057">
        <v>0</v>
      </c>
      <c r="R87" s="1058">
        <v>0</v>
      </c>
      <c r="S87" s="1055">
        <v>27054601</v>
      </c>
      <c r="T87" s="1056">
        <v>27054601</v>
      </c>
      <c r="U87" s="1057">
        <v>0</v>
      </c>
      <c r="V87" s="1058">
        <v>0</v>
      </c>
      <c r="W87" s="1575">
        <f t="shared" si="47"/>
        <v>61188618</v>
      </c>
      <c r="X87" s="1576">
        <f>SUM(X88:X98)</f>
        <v>61188618</v>
      </c>
      <c r="Y87" s="1577">
        <v>0</v>
      </c>
      <c r="Z87" s="1578">
        <v>0</v>
      </c>
      <c r="AA87" s="1575">
        <f t="shared" si="48"/>
        <v>61211804</v>
      </c>
      <c r="AB87" s="1576">
        <f>SUM(AB88:AB98)</f>
        <v>61211804</v>
      </c>
      <c r="AC87" s="1577">
        <v>0</v>
      </c>
      <c r="AD87" s="1578">
        <v>0</v>
      </c>
      <c r="AE87" s="3279">
        <f t="shared" si="49"/>
        <v>99.962121684895948</v>
      </c>
      <c r="AF87" s="3288">
        <f t="shared" si="40"/>
        <v>99.962121684895948</v>
      </c>
      <c r="AG87" s="3288">
        <v>0</v>
      </c>
      <c r="AH87" s="3277">
        <v>0</v>
      </c>
      <c r="AI87" s="1055"/>
      <c r="AJ87" s="1175"/>
      <c r="AK87" s="1086">
        <v>0</v>
      </c>
      <c r="AL87" s="1088"/>
      <c r="AM87" s="1089"/>
      <c r="AN87" s="1087"/>
      <c r="AO87" s="1086">
        <v>0</v>
      </c>
      <c r="AP87" s="1088"/>
      <c r="AQ87" s="1089"/>
      <c r="AR87" s="1087"/>
      <c r="AS87" s="1086">
        <v>0</v>
      </c>
      <c r="AT87" s="1088"/>
      <c r="AU87" s="1089"/>
      <c r="AV87" s="1087"/>
      <c r="AW87" s="1086">
        <v>0</v>
      </c>
      <c r="AX87" s="1088"/>
      <c r="AY87" s="1089"/>
      <c r="AZ87" s="1087"/>
      <c r="BA87" s="1086">
        <v>0</v>
      </c>
      <c r="BB87" s="1088"/>
      <c r="BC87" s="1089"/>
      <c r="BD87" s="1087"/>
      <c r="BE87" s="1606">
        <f t="shared" si="44"/>
        <v>0</v>
      </c>
      <c r="BF87" s="1608"/>
      <c r="BG87" s="1609"/>
      <c r="BH87" s="1607"/>
      <c r="BI87" s="1606">
        <f t="shared" si="45"/>
        <v>0</v>
      </c>
      <c r="BJ87" s="1608"/>
      <c r="BK87" s="1609"/>
      <c r="BL87" s="3529"/>
      <c r="BM87" s="3340"/>
      <c r="BN87" s="3571"/>
      <c r="BO87" s="3353"/>
      <c r="BP87" s="3561"/>
    </row>
    <row r="88" spans="1:68" x14ac:dyDescent="0.2">
      <c r="A88" s="1023"/>
      <c r="B88" s="1061" t="s">
        <v>182</v>
      </c>
      <c r="C88" s="1062">
        <v>0</v>
      </c>
      <c r="D88" s="1063"/>
      <c r="E88" s="1064"/>
      <c r="F88" s="1065"/>
      <c r="G88" s="1062">
        <v>0</v>
      </c>
      <c r="H88" s="1063"/>
      <c r="I88" s="1064"/>
      <c r="J88" s="1065"/>
      <c r="K88" s="1062">
        <v>0</v>
      </c>
      <c r="L88" s="1063"/>
      <c r="M88" s="1064"/>
      <c r="N88" s="1065"/>
      <c r="O88" s="1062">
        <v>0</v>
      </c>
      <c r="P88" s="1063"/>
      <c r="Q88" s="1064"/>
      <c r="R88" s="1065"/>
      <c r="S88" s="1062">
        <v>0</v>
      </c>
      <c r="T88" s="1063"/>
      <c r="U88" s="1064"/>
      <c r="V88" s="1065"/>
      <c r="W88" s="1586">
        <f t="shared" si="47"/>
        <v>0</v>
      </c>
      <c r="X88" s="1583"/>
      <c r="Y88" s="1584"/>
      <c r="Z88" s="1585"/>
      <c r="AA88" s="1586">
        <f t="shared" si="48"/>
        <v>0</v>
      </c>
      <c r="AB88" s="1583"/>
      <c r="AC88" s="1584"/>
      <c r="AD88" s="1585"/>
      <c r="AE88" s="3318"/>
      <c r="AF88" s="3324"/>
      <c r="AG88" s="3324"/>
      <c r="AH88" s="3299"/>
      <c r="AI88" s="1062"/>
      <c r="AJ88" s="1175"/>
      <c r="AK88" s="1086">
        <v>0</v>
      </c>
      <c r="AL88" s="1088"/>
      <c r="AM88" s="1089"/>
      <c r="AN88" s="1087"/>
      <c r="AO88" s="1086">
        <v>0</v>
      </c>
      <c r="AP88" s="1088"/>
      <c r="AQ88" s="1089"/>
      <c r="AR88" s="1087"/>
      <c r="AS88" s="1086">
        <v>0</v>
      </c>
      <c r="AT88" s="1088"/>
      <c r="AU88" s="1089"/>
      <c r="AV88" s="1087"/>
      <c r="AW88" s="1086">
        <v>0</v>
      </c>
      <c r="AX88" s="1088"/>
      <c r="AY88" s="1089"/>
      <c r="AZ88" s="1087"/>
      <c r="BA88" s="1086">
        <v>0</v>
      </c>
      <c r="BB88" s="1088"/>
      <c r="BC88" s="1089"/>
      <c r="BD88" s="1087"/>
      <c r="BE88" s="1606">
        <f t="shared" si="44"/>
        <v>0</v>
      </c>
      <c r="BF88" s="1608"/>
      <c r="BG88" s="1609"/>
      <c r="BH88" s="1607"/>
      <c r="BI88" s="1606">
        <f t="shared" si="45"/>
        <v>0</v>
      </c>
      <c r="BJ88" s="1608"/>
      <c r="BK88" s="1609"/>
      <c r="BL88" s="3529"/>
      <c r="BM88" s="3340"/>
      <c r="BN88" s="3571"/>
      <c r="BO88" s="3353"/>
      <c r="BP88" s="3561"/>
    </row>
    <row r="89" spans="1:68" x14ac:dyDescent="0.2">
      <c r="A89" s="1023"/>
      <c r="B89" s="1068" t="s">
        <v>183</v>
      </c>
      <c r="C89" s="1069">
        <v>17084410</v>
      </c>
      <c r="D89" s="1092">
        <v>17084410</v>
      </c>
      <c r="E89" s="1093"/>
      <c r="F89" s="1094"/>
      <c r="G89" s="1069">
        <v>17084410</v>
      </c>
      <c r="H89" s="1092">
        <v>17084410</v>
      </c>
      <c r="I89" s="1093"/>
      <c r="J89" s="1094"/>
      <c r="K89" s="1069">
        <v>17084410</v>
      </c>
      <c r="L89" s="1092">
        <v>17084410</v>
      </c>
      <c r="M89" s="1093"/>
      <c r="N89" s="1094"/>
      <c r="O89" s="1069">
        <v>17084410</v>
      </c>
      <c r="P89" s="1092">
        <v>17084410</v>
      </c>
      <c r="Q89" s="1093"/>
      <c r="R89" s="1094"/>
      <c r="S89" s="1069">
        <v>17084410</v>
      </c>
      <c r="T89" s="1092">
        <v>17084410</v>
      </c>
      <c r="U89" s="1093"/>
      <c r="V89" s="1094"/>
      <c r="W89" s="1595">
        <f t="shared" si="47"/>
        <v>26885319</v>
      </c>
      <c r="X89" s="1612">
        <v>26885319</v>
      </c>
      <c r="Y89" s="1613"/>
      <c r="Z89" s="1614"/>
      <c r="AA89" s="1595">
        <f t="shared" si="48"/>
        <v>26885319</v>
      </c>
      <c r="AB89" s="1612">
        <v>26885319</v>
      </c>
      <c r="AC89" s="1613"/>
      <c r="AD89" s="1614"/>
      <c r="AE89" s="3320">
        <f>SUM(AA89/W89)*100</f>
        <v>100</v>
      </c>
      <c r="AF89" s="3326">
        <f t="shared" ref="AF89" si="54">SUM(AB89/X89)*100</f>
        <v>100</v>
      </c>
      <c r="AG89" s="3326"/>
      <c r="AH89" s="3302"/>
      <c r="AI89" s="1069"/>
      <c r="AJ89" s="1175"/>
      <c r="AK89" s="1086">
        <v>0</v>
      </c>
      <c r="AL89" s="1088"/>
      <c r="AM89" s="1089"/>
      <c r="AN89" s="1087"/>
      <c r="AO89" s="1086">
        <v>0</v>
      </c>
      <c r="AP89" s="1088"/>
      <c r="AQ89" s="1089"/>
      <c r="AR89" s="1087"/>
      <c r="AS89" s="1086">
        <v>0</v>
      </c>
      <c r="AT89" s="1088"/>
      <c r="AU89" s="1089"/>
      <c r="AV89" s="1087"/>
      <c r="AW89" s="1086">
        <v>0</v>
      </c>
      <c r="AX89" s="1088"/>
      <c r="AY89" s="1089"/>
      <c r="AZ89" s="1087"/>
      <c r="BA89" s="1086">
        <v>0</v>
      </c>
      <c r="BB89" s="1088"/>
      <c r="BC89" s="1089"/>
      <c r="BD89" s="1087"/>
      <c r="BE89" s="1606">
        <f t="shared" si="44"/>
        <v>0</v>
      </c>
      <c r="BF89" s="1608"/>
      <c r="BG89" s="1609"/>
      <c r="BH89" s="1607"/>
      <c r="BI89" s="1606">
        <f t="shared" si="45"/>
        <v>0</v>
      </c>
      <c r="BJ89" s="1608"/>
      <c r="BK89" s="1609"/>
      <c r="BL89" s="3529"/>
      <c r="BM89" s="3340"/>
      <c r="BN89" s="3571"/>
      <c r="BO89" s="3353"/>
      <c r="BP89" s="3561"/>
    </row>
    <row r="90" spans="1:68" x14ac:dyDescent="0.2">
      <c r="A90" s="1023"/>
      <c r="B90" s="1068" t="s">
        <v>184</v>
      </c>
      <c r="C90" s="1069">
        <v>650000</v>
      </c>
      <c r="D90" s="1092">
        <v>650000</v>
      </c>
      <c r="E90" s="1071"/>
      <c r="F90" s="1072"/>
      <c r="G90" s="1069">
        <v>650000</v>
      </c>
      <c r="H90" s="1092">
        <v>650000</v>
      </c>
      <c r="I90" s="1071"/>
      <c r="J90" s="1072"/>
      <c r="K90" s="1069">
        <v>650000</v>
      </c>
      <c r="L90" s="1092">
        <v>650000</v>
      </c>
      <c r="M90" s="1071"/>
      <c r="N90" s="1072"/>
      <c r="O90" s="1069">
        <v>650000</v>
      </c>
      <c r="P90" s="1092">
        <v>650000</v>
      </c>
      <c r="Q90" s="1071"/>
      <c r="R90" s="1072"/>
      <c r="S90" s="1069">
        <v>650000</v>
      </c>
      <c r="T90" s="1092">
        <v>650000</v>
      </c>
      <c r="U90" s="1071"/>
      <c r="V90" s="1072"/>
      <c r="W90" s="1595">
        <f t="shared" si="47"/>
        <v>0</v>
      </c>
      <c r="X90" s="1612"/>
      <c r="Y90" s="1591"/>
      <c r="Z90" s="1592"/>
      <c r="AA90" s="1595">
        <f t="shared" si="48"/>
        <v>0</v>
      </c>
      <c r="AB90" s="1612"/>
      <c r="AC90" s="1591"/>
      <c r="AD90" s="1592"/>
      <c r="AE90" s="3319"/>
      <c r="AF90" s="3325"/>
      <c r="AG90" s="3325"/>
      <c r="AH90" s="3300"/>
      <c r="AI90" s="1069"/>
      <c r="AJ90" s="1175"/>
      <c r="AK90" s="1086">
        <v>0</v>
      </c>
      <c r="AL90" s="1088"/>
      <c r="AM90" s="1089"/>
      <c r="AN90" s="1087"/>
      <c r="AO90" s="1086">
        <v>0</v>
      </c>
      <c r="AP90" s="1088"/>
      <c r="AQ90" s="1089"/>
      <c r="AR90" s="1087"/>
      <c r="AS90" s="1086">
        <v>0</v>
      </c>
      <c r="AT90" s="1088"/>
      <c r="AU90" s="1089"/>
      <c r="AV90" s="1087"/>
      <c r="AW90" s="1086">
        <v>0</v>
      </c>
      <c r="AX90" s="1088"/>
      <c r="AY90" s="1089"/>
      <c r="AZ90" s="1087"/>
      <c r="BA90" s="1086">
        <v>0</v>
      </c>
      <c r="BB90" s="1088"/>
      <c r="BC90" s="1089"/>
      <c r="BD90" s="1087"/>
      <c r="BE90" s="1606">
        <f t="shared" si="44"/>
        <v>0</v>
      </c>
      <c r="BF90" s="1608"/>
      <c r="BG90" s="1609"/>
      <c r="BH90" s="1607"/>
      <c r="BI90" s="1606">
        <f t="shared" si="45"/>
        <v>0</v>
      </c>
      <c r="BJ90" s="1608"/>
      <c r="BK90" s="1609"/>
      <c r="BL90" s="3529"/>
      <c r="BM90" s="3340"/>
      <c r="BN90" s="3571"/>
      <c r="BO90" s="3353"/>
      <c r="BP90" s="3561"/>
    </row>
    <row r="91" spans="1:68" x14ac:dyDescent="0.2">
      <c r="A91" s="1023"/>
      <c r="B91" s="1068" t="s">
        <v>185</v>
      </c>
      <c r="C91" s="1069">
        <v>0</v>
      </c>
      <c r="D91" s="1092"/>
      <c r="E91" s="1071"/>
      <c r="F91" s="1072"/>
      <c r="G91" s="1069">
        <v>0</v>
      </c>
      <c r="H91" s="1092"/>
      <c r="I91" s="1071"/>
      <c r="J91" s="1072"/>
      <c r="K91" s="1069">
        <v>0</v>
      </c>
      <c r="L91" s="1092"/>
      <c r="M91" s="1071"/>
      <c r="N91" s="1072"/>
      <c r="O91" s="1069">
        <v>0</v>
      </c>
      <c r="P91" s="1092"/>
      <c r="Q91" s="1071"/>
      <c r="R91" s="1072"/>
      <c r="S91" s="1069">
        <v>0</v>
      </c>
      <c r="T91" s="1092"/>
      <c r="U91" s="1071"/>
      <c r="V91" s="1072"/>
      <c r="W91" s="1595">
        <f t="shared" si="47"/>
        <v>0</v>
      </c>
      <c r="X91" s="1612"/>
      <c r="Y91" s="1591"/>
      <c r="Z91" s="1592"/>
      <c r="AA91" s="1595">
        <f t="shared" si="48"/>
        <v>0</v>
      </c>
      <c r="AB91" s="1612"/>
      <c r="AC91" s="1591"/>
      <c r="AD91" s="1592"/>
      <c r="AE91" s="3319"/>
      <c r="AF91" s="3325"/>
      <c r="AG91" s="3325"/>
      <c r="AH91" s="3300"/>
      <c r="AI91" s="1069"/>
      <c r="AJ91" s="1175"/>
      <c r="AK91" s="1086">
        <v>0</v>
      </c>
      <c r="AL91" s="1088"/>
      <c r="AM91" s="1089"/>
      <c r="AN91" s="1087"/>
      <c r="AO91" s="1086">
        <v>0</v>
      </c>
      <c r="AP91" s="1088"/>
      <c r="AQ91" s="1089"/>
      <c r="AR91" s="1087"/>
      <c r="AS91" s="1086">
        <v>0</v>
      </c>
      <c r="AT91" s="1088"/>
      <c r="AU91" s="1089"/>
      <c r="AV91" s="1087"/>
      <c r="AW91" s="1086">
        <v>0</v>
      </c>
      <c r="AX91" s="1088"/>
      <c r="AY91" s="1089"/>
      <c r="AZ91" s="1087"/>
      <c r="BA91" s="1086">
        <v>0</v>
      </c>
      <c r="BB91" s="1088"/>
      <c r="BC91" s="1089"/>
      <c r="BD91" s="1087"/>
      <c r="BE91" s="1606">
        <f t="shared" si="44"/>
        <v>0</v>
      </c>
      <c r="BF91" s="1608"/>
      <c r="BG91" s="1609"/>
      <c r="BH91" s="1607"/>
      <c r="BI91" s="1606">
        <f t="shared" si="45"/>
        <v>0</v>
      </c>
      <c r="BJ91" s="1608"/>
      <c r="BK91" s="1609"/>
      <c r="BL91" s="3529"/>
      <c r="BM91" s="3340"/>
      <c r="BN91" s="3571"/>
      <c r="BO91" s="3353"/>
      <c r="BP91" s="3561"/>
    </row>
    <row r="92" spans="1:68" x14ac:dyDescent="0.2">
      <c r="A92" s="1023"/>
      <c r="B92" s="1068" t="s">
        <v>186</v>
      </c>
      <c r="C92" s="1069">
        <v>0</v>
      </c>
      <c r="D92" s="1092"/>
      <c r="E92" s="1071"/>
      <c r="F92" s="1072"/>
      <c r="G92" s="1069">
        <v>0</v>
      </c>
      <c r="H92" s="1092"/>
      <c r="I92" s="1071"/>
      <c r="J92" s="1072"/>
      <c r="K92" s="1069">
        <v>0</v>
      </c>
      <c r="L92" s="1092"/>
      <c r="M92" s="1071"/>
      <c r="N92" s="1072"/>
      <c r="O92" s="1069">
        <v>0</v>
      </c>
      <c r="P92" s="1092"/>
      <c r="Q92" s="1071"/>
      <c r="R92" s="1072"/>
      <c r="S92" s="1069">
        <v>0</v>
      </c>
      <c r="T92" s="1092"/>
      <c r="U92" s="1071"/>
      <c r="V92" s="1072"/>
      <c r="W92" s="1595">
        <f t="shared" si="47"/>
        <v>0</v>
      </c>
      <c r="X92" s="1612"/>
      <c r="Y92" s="1591"/>
      <c r="Z92" s="1592"/>
      <c r="AA92" s="1595">
        <f t="shared" si="48"/>
        <v>0</v>
      </c>
      <c r="AB92" s="1612"/>
      <c r="AC92" s="1591"/>
      <c r="AD92" s="1592"/>
      <c r="AE92" s="3320"/>
      <c r="AF92" s="3326"/>
      <c r="AG92" s="3326"/>
      <c r="AH92" s="3300"/>
      <c r="AI92" s="1069"/>
      <c r="AJ92" s="1175"/>
      <c r="AK92" s="1086">
        <v>0</v>
      </c>
      <c r="AL92" s="1088"/>
      <c r="AM92" s="1089"/>
      <c r="AN92" s="1087"/>
      <c r="AO92" s="1086">
        <v>0</v>
      </c>
      <c r="AP92" s="1088"/>
      <c r="AQ92" s="1089"/>
      <c r="AR92" s="1087"/>
      <c r="AS92" s="1086">
        <v>0</v>
      </c>
      <c r="AT92" s="1088"/>
      <c r="AU92" s="1089"/>
      <c r="AV92" s="1087"/>
      <c r="AW92" s="1086">
        <v>0</v>
      </c>
      <c r="AX92" s="1088"/>
      <c r="AY92" s="1089"/>
      <c r="AZ92" s="1087"/>
      <c r="BA92" s="1086">
        <v>0</v>
      </c>
      <c r="BB92" s="1088"/>
      <c r="BC92" s="1089"/>
      <c r="BD92" s="1087"/>
      <c r="BE92" s="1606">
        <f t="shared" si="44"/>
        <v>0</v>
      </c>
      <c r="BF92" s="1608"/>
      <c r="BG92" s="1609"/>
      <c r="BH92" s="1607"/>
      <c r="BI92" s="1606">
        <f t="shared" si="45"/>
        <v>0</v>
      </c>
      <c r="BJ92" s="1608"/>
      <c r="BK92" s="1609"/>
      <c r="BL92" s="3529"/>
      <c r="BM92" s="3340"/>
      <c r="BN92" s="3571"/>
      <c r="BO92" s="3353"/>
      <c r="BP92" s="3561"/>
    </row>
    <row r="93" spans="1:68" x14ac:dyDescent="0.2">
      <c r="A93" s="1023"/>
      <c r="B93" s="1095" t="s">
        <v>6</v>
      </c>
      <c r="C93" s="1069">
        <v>4795191</v>
      </c>
      <c r="D93" s="1092">
        <v>4795191</v>
      </c>
      <c r="E93" s="1071"/>
      <c r="F93" s="1072"/>
      <c r="G93" s="1069">
        <v>4795191</v>
      </c>
      <c r="H93" s="1092">
        <v>4795191</v>
      </c>
      <c r="I93" s="1071"/>
      <c r="J93" s="1072"/>
      <c r="K93" s="1069">
        <v>4795191</v>
      </c>
      <c r="L93" s="1092">
        <v>4795191</v>
      </c>
      <c r="M93" s="1071"/>
      <c r="N93" s="1072"/>
      <c r="O93" s="1069">
        <v>4795191</v>
      </c>
      <c r="P93" s="1092">
        <v>4795191</v>
      </c>
      <c r="Q93" s="1071"/>
      <c r="R93" s="1072"/>
      <c r="S93" s="1069">
        <v>4795191</v>
      </c>
      <c r="T93" s="1092">
        <v>4795191</v>
      </c>
      <c r="U93" s="1071"/>
      <c r="V93" s="1072"/>
      <c r="W93" s="1595">
        <f t="shared" si="47"/>
        <v>6830577</v>
      </c>
      <c r="X93" s="1612">
        <v>6830577</v>
      </c>
      <c r="Y93" s="1591"/>
      <c r="Z93" s="1592"/>
      <c r="AA93" s="1595">
        <f t="shared" si="48"/>
        <v>6830577</v>
      </c>
      <c r="AB93" s="1612">
        <v>6830577</v>
      </c>
      <c r="AC93" s="1591"/>
      <c r="AD93" s="1592"/>
      <c r="AE93" s="3320">
        <f t="shared" ref="AE93:AE95" si="55">SUM(AA93/W93)*100</f>
        <v>100</v>
      </c>
      <c r="AF93" s="3326">
        <f t="shared" ref="AF93:AF95" si="56">SUM(AB93/X93)*100</f>
        <v>100</v>
      </c>
      <c r="AG93" s="3326"/>
      <c r="AH93" s="3300"/>
      <c r="AI93" s="1069"/>
      <c r="AJ93" s="1175"/>
      <c r="AK93" s="1086">
        <v>0</v>
      </c>
      <c r="AL93" s="1088"/>
      <c r="AM93" s="1089"/>
      <c r="AN93" s="1087"/>
      <c r="AO93" s="1086">
        <v>0</v>
      </c>
      <c r="AP93" s="1088"/>
      <c r="AQ93" s="1089"/>
      <c r="AR93" s="1087"/>
      <c r="AS93" s="1086">
        <v>0</v>
      </c>
      <c r="AT93" s="1088"/>
      <c r="AU93" s="1089"/>
      <c r="AV93" s="1087"/>
      <c r="AW93" s="1086">
        <v>0</v>
      </c>
      <c r="AX93" s="1088"/>
      <c r="AY93" s="1089"/>
      <c r="AZ93" s="1087"/>
      <c r="BA93" s="1086">
        <v>0</v>
      </c>
      <c r="BB93" s="1088"/>
      <c r="BC93" s="1089"/>
      <c r="BD93" s="1087"/>
      <c r="BE93" s="1606">
        <f t="shared" si="44"/>
        <v>0</v>
      </c>
      <c r="BF93" s="1608"/>
      <c r="BG93" s="1609"/>
      <c r="BH93" s="1607"/>
      <c r="BI93" s="1606">
        <f t="shared" si="45"/>
        <v>0</v>
      </c>
      <c r="BJ93" s="1608"/>
      <c r="BK93" s="1609"/>
      <c r="BL93" s="3529"/>
      <c r="BM93" s="3340"/>
      <c r="BN93" s="3571"/>
      <c r="BO93" s="3353"/>
      <c r="BP93" s="3561"/>
    </row>
    <row r="94" spans="1:68" x14ac:dyDescent="0.2">
      <c r="A94" s="1023"/>
      <c r="B94" s="1095" t="s">
        <v>7</v>
      </c>
      <c r="C94" s="1069">
        <v>0</v>
      </c>
      <c r="D94" s="1092"/>
      <c r="E94" s="1071"/>
      <c r="F94" s="1072"/>
      <c r="G94" s="1069">
        <v>0</v>
      </c>
      <c r="H94" s="1092"/>
      <c r="I94" s="1071"/>
      <c r="J94" s="1072"/>
      <c r="K94" s="1069">
        <v>0</v>
      </c>
      <c r="L94" s="1092"/>
      <c r="M94" s="1071"/>
      <c r="N94" s="1072"/>
      <c r="O94" s="1069">
        <v>0</v>
      </c>
      <c r="P94" s="1092"/>
      <c r="Q94" s="1071"/>
      <c r="R94" s="1072"/>
      <c r="S94" s="1069">
        <v>0</v>
      </c>
      <c r="T94" s="1092"/>
      <c r="U94" s="1071"/>
      <c r="V94" s="1072"/>
      <c r="W94" s="1595">
        <f t="shared" si="47"/>
        <v>18586749</v>
      </c>
      <c r="X94" s="1612">
        <v>18586749</v>
      </c>
      <c r="Y94" s="1591"/>
      <c r="Z94" s="1592"/>
      <c r="AA94" s="1595">
        <f t="shared" si="48"/>
        <v>18586749</v>
      </c>
      <c r="AB94" s="1612">
        <v>18586749</v>
      </c>
      <c r="AC94" s="1591"/>
      <c r="AD94" s="1592"/>
      <c r="AE94" s="3320">
        <f t="shared" si="55"/>
        <v>100</v>
      </c>
      <c r="AF94" s="3326">
        <f t="shared" si="56"/>
        <v>100</v>
      </c>
      <c r="AG94" s="3326"/>
      <c r="AH94" s="3300"/>
      <c r="AI94" s="1069"/>
      <c r="AJ94" s="1175"/>
      <c r="AK94" s="1086">
        <v>0</v>
      </c>
      <c r="AL94" s="1088"/>
      <c r="AM94" s="1089"/>
      <c r="AN94" s="1087"/>
      <c r="AO94" s="1086">
        <v>0</v>
      </c>
      <c r="AP94" s="1088"/>
      <c r="AQ94" s="1089"/>
      <c r="AR94" s="1087"/>
      <c r="AS94" s="1086">
        <v>0</v>
      </c>
      <c r="AT94" s="1088"/>
      <c r="AU94" s="1089"/>
      <c r="AV94" s="1087"/>
      <c r="AW94" s="1086">
        <v>0</v>
      </c>
      <c r="AX94" s="1088"/>
      <c r="AY94" s="1089"/>
      <c r="AZ94" s="1087"/>
      <c r="BA94" s="1086">
        <v>0</v>
      </c>
      <c r="BB94" s="1088"/>
      <c r="BC94" s="1089"/>
      <c r="BD94" s="1087"/>
      <c r="BE94" s="1606">
        <f t="shared" si="44"/>
        <v>0</v>
      </c>
      <c r="BF94" s="1608"/>
      <c r="BG94" s="1609"/>
      <c r="BH94" s="1607"/>
      <c r="BI94" s="1606">
        <f t="shared" si="45"/>
        <v>0</v>
      </c>
      <c r="BJ94" s="1608"/>
      <c r="BK94" s="1609"/>
      <c r="BL94" s="3529"/>
      <c r="BM94" s="3340"/>
      <c r="BN94" s="3571"/>
      <c r="BO94" s="3353"/>
      <c r="BP94" s="3561"/>
    </row>
    <row r="95" spans="1:68" x14ac:dyDescent="0.2">
      <c r="A95" s="1023"/>
      <c r="B95" s="1095" t="s">
        <v>8</v>
      </c>
      <c r="C95" s="1069">
        <v>2000000</v>
      </c>
      <c r="D95" s="1092">
        <v>2000000</v>
      </c>
      <c r="E95" s="1071"/>
      <c r="F95" s="1072"/>
      <c r="G95" s="1069">
        <v>2000000</v>
      </c>
      <c r="H95" s="1092">
        <v>2000000</v>
      </c>
      <c r="I95" s="1071"/>
      <c r="J95" s="1072"/>
      <c r="K95" s="1069">
        <v>4525000</v>
      </c>
      <c r="L95" s="1092">
        <v>4525000</v>
      </c>
      <c r="M95" s="1071"/>
      <c r="N95" s="1072"/>
      <c r="O95" s="1069">
        <v>4525000</v>
      </c>
      <c r="P95" s="1092">
        <v>4525000</v>
      </c>
      <c r="Q95" s="1071"/>
      <c r="R95" s="1072"/>
      <c r="S95" s="1069">
        <v>4525000</v>
      </c>
      <c r="T95" s="1092">
        <v>4525000</v>
      </c>
      <c r="U95" s="1071"/>
      <c r="V95" s="1072"/>
      <c r="W95" s="1595">
        <f t="shared" si="47"/>
        <v>2825251</v>
      </c>
      <c r="X95" s="1612">
        <v>2825251</v>
      </c>
      <c r="Y95" s="1591"/>
      <c r="Z95" s="1592"/>
      <c r="AA95" s="1595">
        <f t="shared" si="48"/>
        <v>2825251</v>
      </c>
      <c r="AB95" s="1612">
        <v>2825251</v>
      </c>
      <c r="AC95" s="1591"/>
      <c r="AD95" s="1592"/>
      <c r="AE95" s="3320">
        <f t="shared" si="55"/>
        <v>100</v>
      </c>
      <c r="AF95" s="3326">
        <f t="shared" si="56"/>
        <v>100</v>
      </c>
      <c r="AG95" s="3326"/>
      <c r="AH95" s="3300"/>
      <c r="AI95" s="1069"/>
      <c r="AJ95" s="1175"/>
      <c r="AK95" s="1086">
        <v>0</v>
      </c>
      <c r="AL95" s="1088"/>
      <c r="AM95" s="1089"/>
      <c r="AN95" s="1087"/>
      <c r="AO95" s="1086">
        <v>0</v>
      </c>
      <c r="AP95" s="1088"/>
      <c r="AQ95" s="1089"/>
      <c r="AR95" s="1087"/>
      <c r="AS95" s="1086">
        <v>0</v>
      </c>
      <c r="AT95" s="1088"/>
      <c r="AU95" s="1089"/>
      <c r="AV95" s="1087"/>
      <c r="AW95" s="1086">
        <v>0</v>
      </c>
      <c r="AX95" s="1088"/>
      <c r="AY95" s="1089"/>
      <c r="AZ95" s="1087"/>
      <c r="BA95" s="1086">
        <v>0</v>
      </c>
      <c r="BB95" s="1088"/>
      <c r="BC95" s="1089"/>
      <c r="BD95" s="1087"/>
      <c r="BE95" s="1606">
        <f t="shared" si="44"/>
        <v>0</v>
      </c>
      <c r="BF95" s="1608"/>
      <c r="BG95" s="1609"/>
      <c r="BH95" s="1607"/>
      <c r="BI95" s="1606">
        <f t="shared" si="45"/>
        <v>0</v>
      </c>
      <c r="BJ95" s="1608"/>
      <c r="BK95" s="1609"/>
      <c r="BL95" s="3529"/>
      <c r="BM95" s="3340"/>
      <c r="BN95" s="3571"/>
      <c r="BO95" s="3353"/>
      <c r="BP95" s="3561"/>
    </row>
    <row r="96" spans="1:68" x14ac:dyDescent="0.2">
      <c r="A96" s="1023"/>
      <c r="B96" s="1096" t="s">
        <v>9</v>
      </c>
      <c r="C96" s="1069">
        <v>0</v>
      </c>
      <c r="D96" s="1092"/>
      <c r="E96" s="1071"/>
      <c r="F96" s="1072"/>
      <c r="G96" s="1069">
        <v>0</v>
      </c>
      <c r="H96" s="1092"/>
      <c r="I96" s="1071"/>
      <c r="J96" s="1072"/>
      <c r="K96" s="1069">
        <v>0</v>
      </c>
      <c r="L96" s="1092"/>
      <c r="M96" s="1071"/>
      <c r="N96" s="1072"/>
      <c r="O96" s="1069">
        <v>0</v>
      </c>
      <c r="P96" s="1092"/>
      <c r="Q96" s="1071"/>
      <c r="R96" s="1072"/>
      <c r="S96" s="1069">
        <v>0</v>
      </c>
      <c r="T96" s="1092"/>
      <c r="U96" s="1071"/>
      <c r="V96" s="1072"/>
      <c r="W96" s="1595">
        <f t="shared" si="47"/>
        <v>0</v>
      </c>
      <c r="X96" s="1612"/>
      <c r="Y96" s="1591"/>
      <c r="Z96" s="1592"/>
      <c r="AA96" s="1595">
        <f t="shared" si="48"/>
        <v>0</v>
      </c>
      <c r="AB96" s="1612"/>
      <c r="AC96" s="1591"/>
      <c r="AD96" s="1592"/>
      <c r="AE96" s="3319"/>
      <c r="AF96" s="3325"/>
      <c r="AG96" s="3325"/>
      <c r="AH96" s="3300"/>
      <c r="AI96" s="1069"/>
      <c r="AJ96" s="1175"/>
      <c r="AK96" s="1086">
        <v>0</v>
      </c>
      <c r="AL96" s="1088"/>
      <c r="AM96" s="1089"/>
      <c r="AN96" s="1087"/>
      <c r="AO96" s="1086">
        <v>0</v>
      </c>
      <c r="AP96" s="1088"/>
      <c r="AQ96" s="1089"/>
      <c r="AR96" s="1087"/>
      <c r="AS96" s="1086">
        <v>0</v>
      </c>
      <c r="AT96" s="1088"/>
      <c r="AU96" s="1089"/>
      <c r="AV96" s="1087"/>
      <c r="AW96" s="1086">
        <v>0</v>
      </c>
      <c r="AX96" s="1088"/>
      <c r="AY96" s="1089"/>
      <c r="AZ96" s="1087"/>
      <c r="BA96" s="1086">
        <v>0</v>
      </c>
      <c r="BB96" s="1088"/>
      <c r="BC96" s="1089"/>
      <c r="BD96" s="1087"/>
      <c r="BE96" s="1606">
        <f t="shared" si="44"/>
        <v>0</v>
      </c>
      <c r="BF96" s="1608"/>
      <c r="BG96" s="1609"/>
      <c r="BH96" s="1607"/>
      <c r="BI96" s="1606">
        <f t="shared" si="45"/>
        <v>0</v>
      </c>
      <c r="BJ96" s="1608"/>
      <c r="BK96" s="1609"/>
      <c r="BL96" s="3529"/>
      <c r="BM96" s="3340"/>
      <c r="BN96" s="3571"/>
      <c r="BO96" s="3353"/>
      <c r="BP96" s="3561"/>
    </row>
    <row r="97" spans="1:68" x14ac:dyDescent="0.2">
      <c r="A97" s="1023"/>
      <c r="B97" s="1095" t="s">
        <v>10</v>
      </c>
      <c r="C97" s="1069">
        <v>0</v>
      </c>
      <c r="D97" s="1092"/>
      <c r="E97" s="1071"/>
      <c r="F97" s="1072"/>
      <c r="G97" s="1069">
        <v>0</v>
      </c>
      <c r="H97" s="1092"/>
      <c r="I97" s="1071"/>
      <c r="J97" s="1072"/>
      <c r="K97" s="1069">
        <v>0</v>
      </c>
      <c r="L97" s="1092"/>
      <c r="M97" s="1071"/>
      <c r="N97" s="1072"/>
      <c r="O97" s="1069">
        <v>0</v>
      </c>
      <c r="P97" s="1092"/>
      <c r="Q97" s="1071"/>
      <c r="R97" s="1072"/>
      <c r="S97" s="1069">
        <v>0</v>
      </c>
      <c r="T97" s="1092"/>
      <c r="U97" s="1071"/>
      <c r="V97" s="1072"/>
      <c r="W97" s="1595">
        <f t="shared" si="47"/>
        <v>0</v>
      </c>
      <c r="X97" s="1612"/>
      <c r="Y97" s="1591"/>
      <c r="Z97" s="1592"/>
      <c r="AA97" s="1595">
        <f t="shared" si="48"/>
        <v>0</v>
      </c>
      <c r="AB97" s="1612"/>
      <c r="AC97" s="1591"/>
      <c r="AD97" s="1592"/>
      <c r="AE97" s="3319"/>
      <c r="AF97" s="3325"/>
      <c r="AG97" s="3325"/>
      <c r="AH97" s="3300"/>
      <c r="AI97" s="1069"/>
      <c r="AJ97" s="1175"/>
      <c r="AK97" s="1086">
        <v>0</v>
      </c>
      <c r="AL97" s="1088"/>
      <c r="AM97" s="1089"/>
      <c r="AN97" s="1087"/>
      <c r="AO97" s="1086">
        <v>0</v>
      </c>
      <c r="AP97" s="1088"/>
      <c r="AQ97" s="1089"/>
      <c r="AR97" s="1087"/>
      <c r="AS97" s="1086">
        <v>0</v>
      </c>
      <c r="AT97" s="1088"/>
      <c r="AU97" s="1089"/>
      <c r="AV97" s="1087"/>
      <c r="AW97" s="1086">
        <v>0</v>
      </c>
      <c r="AX97" s="1088"/>
      <c r="AY97" s="1089"/>
      <c r="AZ97" s="1087"/>
      <c r="BA97" s="1086">
        <v>0</v>
      </c>
      <c r="BB97" s="1088"/>
      <c r="BC97" s="1089"/>
      <c r="BD97" s="1087"/>
      <c r="BE97" s="1606">
        <f t="shared" si="44"/>
        <v>0</v>
      </c>
      <c r="BF97" s="1608"/>
      <c r="BG97" s="1609"/>
      <c r="BH97" s="1607"/>
      <c r="BI97" s="1606">
        <f t="shared" si="45"/>
        <v>0</v>
      </c>
      <c r="BJ97" s="1608"/>
      <c r="BK97" s="1609"/>
      <c r="BL97" s="3529"/>
      <c r="BM97" s="3340"/>
      <c r="BN97" s="3571"/>
      <c r="BO97" s="3353"/>
      <c r="BP97" s="3561"/>
    </row>
    <row r="98" spans="1:68" ht="13.5" thickBot="1" x14ac:dyDescent="0.25">
      <c r="A98" s="1023"/>
      <c r="B98" s="1097" t="s">
        <v>11</v>
      </c>
      <c r="C98" s="1075">
        <v>0</v>
      </c>
      <c r="D98" s="1092"/>
      <c r="E98" s="1077"/>
      <c r="F98" s="1078"/>
      <c r="G98" s="1075">
        <v>0</v>
      </c>
      <c r="H98" s="1092"/>
      <c r="I98" s="1077"/>
      <c r="J98" s="1078"/>
      <c r="K98" s="1075">
        <v>0</v>
      </c>
      <c r="L98" s="1092"/>
      <c r="M98" s="1077"/>
      <c r="N98" s="1078"/>
      <c r="O98" s="1075">
        <v>0</v>
      </c>
      <c r="P98" s="1092"/>
      <c r="Q98" s="1077"/>
      <c r="R98" s="1078"/>
      <c r="S98" s="1075">
        <v>0</v>
      </c>
      <c r="T98" s="1092"/>
      <c r="U98" s="1077"/>
      <c r="V98" s="1078"/>
      <c r="W98" s="1595">
        <f t="shared" si="47"/>
        <v>6060722</v>
      </c>
      <c r="X98" s="1612">
        <v>6060722</v>
      </c>
      <c r="Y98" s="1597"/>
      <c r="Z98" s="1598"/>
      <c r="AA98" s="1595">
        <f t="shared" si="48"/>
        <v>6083908</v>
      </c>
      <c r="AB98" s="1612">
        <v>6083908</v>
      </c>
      <c r="AC98" s="1597"/>
      <c r="AD98" s="1598"/>
      <c r="AE98" s="3320">
        <f>SUM(AA98/W98)*100</f>
        <v>100.38256168159504</v>
      </c>
      <c r="AF98" s="3326">
        <f t="shared" ref="AF98" si="57">SUM(AB98/X98)*100</f>
        <v>100.38256168159504</v>
      </c>
      <c r="AG98" s="3327"/>
      <c r="AH98" s="3301"/>
      <c r="AI98" s="1075"/>
      <c r="AJ98" s="1175"/>
      <c r="AK98" s="1086">
        <v>0</v>
      </c>
      <c r="AL98" s="1088"/>
      <c r="AM98" s="1089"/>
      <c r="AN98" s="1087"/>
      <c r="AO98" s="1086">
        <v>0</v>
      </c>
      <c r="AP98" s="1088"/>
      <c r="AQ98" s="1089"/>
      <c r="AR98" s="1087"/>
      <c r="AS98" s="1086">
        <v>0</v>
      </c>
      <c r="AT98" s="1088"/>
      <c r="AU98" s="1089"/>
      <c r="AV98" s="1087"/>
      <c r="AW98" s="1086">
        <v>0</v>
      </c>
      <c r="AX98" s="1088"/>
      <c r="AY98" s="1089"/>
      <c r="AZ98" s="1087"/>
      <c r="BA98" s="1086">
        <v>0</v>
      </c>
      <c r="BB98" s="1088"/>
      <c r="BC98" s="1089"/>
      <c r="BD98" s="1087"/>
      <c r="BE98" s="1606">
        <f t="shared" si="44"/>
        <v>0</v>
      </c>
      <c r="BF98" s="1608"/>
      <c r="BG98" s="1609"/>
      <c r="BH98" s="1607"/>
      <c r="BI98" s="1606">
        <f t="shared" si="45"/>
        <v>0</v>
      </c>
      <c r="BJ98" s="1608"/>
      <c r="BK98" s="1609"/>
      <c r="BL98" s="3529"/>
      <c r="BM98" s="3340"/>
      <c r="BN98" s="3571"/>
      <c r="BO98" s="3353"/>
      <c r="BP98" s="3561"/>
    </row>
    <row r="99" spans="1:68" ht="13.5" thickBot="1" x14ac:dyDescent="0.25">
      <c r="A99" s="1023"/>
      <c r="B99" s="1080" t="s">
        <v>255</v>
      </c>
      <c r="C99" s="1055">
        <v>101850446</v>
      </c>
      <c r="D99" s="1098">
        <v>101850446</v>
      </c>
      <c r="E99" s="1057">
        <v>0</v>
      </c>
      <c r="F99" s="1099">
        <v>0</v>
      </c>
      <c r="G99" s="1055">
        <v>113457804</v>
      </c>
      <c r="H99" s="1098">
        <v>113457804</v>
      </c>
      <c r="I99" s="1057">
        <v>0</v>
      </c>
      <c r="J99" s="1099">
        <v>0</v>
      </c>
      <c r="K99" s="1055">
        <v>87457804</v>
      </c>
      <c r="L99" s="1098">
        <v>87457804</v>
      </c>
      <c r="M99" s="1057">
        <v>0</v>
      </c>
      <c r="N99" s="1099">
        <v>0</v>
      </c>
      <c r="O99" s="1055">
        <v>104457804</v>
      </c>
      <c r="P99" s="1098">
        <v>104457804</v>
      </c>
      <c r="Q99" s="1057">
        <v>0</v>
      </c>
      <c r="R99" s="1099">
        <v>0</v>
      </c>
      <c r="S99" s="1055">
        <v>113919263</v>
      </c>
      <c r="T99" s="1098">
        <v>113919263</v>
      </c>
      <c r="U99" s="1057">
        <v>0</v>
      </c>
      <c r="V99" s="1099">
        <v>0</v>
      </c>
      <c r="W99" s="1575">
        <f t="shared" si="47"/>
        <v>-31894614</v>
      </c>
      <c r="X99" s="1618">
        <f>SUM(X100:X105)</f>
        <v>-31894614</v>
      </c>
      <c r="Y99" s="1577">
        <v>0</v>
      </c>
      <c r="Z99" s="1619">
        <v>0</v>
      </c>
      <c r="AA99" s="1575">
        <f t="shared" si="48"/>
        <v>19053688</v>
      </c>
      <c r="AB99" s="1618">
        <f>SUM(AB100:AB105)</f>
        <v>19053688</v>
      </c>
      <c r="AC99" s="1577">
        <v>0</v>
      </c>
      <c r="AD99" s="1619">
        <v>0</v>
      </c>
      <c r="AE99" s="3279">
        <f t="shared" si="49"/>
        <v>-167.39338861851834</v>
      </c>
      <c r="AF99" s="3288">
        <f t="shared" ref="AF99:AF126" si="58">SUM(X99/AB99)*100</f>
        <v>-167.39338861851834</v>
      </c>
      <c r="AG99" s="3288">
        <v>0</v>
      </c>
      <c r="AH99" s="3277">
        <v>0</v>
      </c>
      <c r="AI99" s="1055"/>
      <c r="AJ99" s="1175"/>
      <c r="AK99" s="1086">
        <v>0</v>
      </c>
      <c r="AL99" s="1088"/>
      <c r="AM99" s="1089"/>
      <c r="AN99" s="1087"/>
      <c r="AO99" s="1086">
        <v>0</v>
      </c>
      <c r="AP99" s="1088"/>
      <c r="AQ99" s="1089"/>
      <c r="AR99" s="1087"/>
      <c r="AS99" s="1086">
        <v>0</v>
      </c>
      <c r="AT99" s="1088"/>
      <c r="AU99" s="1089"/>
      <c r="AV99" s="1087"/>
      <c r="AW99" s="1086">
        <v>0</v>
      </c>
      <c r="AX99" s="1088"/>
      <c r="AY99" s="1089"/>
      <c r="AZ99" s="1087"/>
      <c r="BA99" s="1086">
        <v>0</v>
      </c>
      <c r="BB99" s="1088"/>
      <c r="BC99" s="1089"/>
      <c r="BD99" s="1087"/>
      <c r="BE99" s="1606">
        <f t="shared" si="44"/>
        <v>0</v>
      </c>
      <c r="BF99" s="1608"/>
      <c r="BG99" s="1609"/>
      <c r="BH99" s="1607"/>
      <c r="BI99" s="1606">
        <f t="shared" si="45"/>
        <v>0</v>
      </c>
      <c r="BJ99" s="1608"/>
      <c r="BK99" s="1609"/>
      <c r="BL99" s="3529"/>
      <c r="BM99" s="3340"/>
      <c r="BN99" s="3571"/>
      <c r="BO99" s="3353"/>
      <c r="BP99" s="3561"/>
    </row>
    <row r="100" spans="1:68" x14ac:dyDescent="0.2">
      <c r="A100" s="1023"/>
      <c r="B100" s="1061" t="s">
        <v>14</v>
      </c>
      <c r="C100" s="1100">
        <v>0</v>
      </c>
      <c r="D100" s="1063"/>
      <c r="E100" s="1064"/>
      <c r="F100" s="1065"/>
      <c r="G100" s="1100">
        <v>0</v>
      </c>
      <c r="H100" s="1063"/>
      <c r="I100" s="1064"/>
      <c r="J100" s="1065"/>
      <c r="K100" s="1100">
        <v>0</v>
      </c>
      <c r="L100" s="1063"/>
      <c r="M100" s="1064"/>
      <c r="N100" s="1065"/>
      <c r="O100" s="1100">
        <v>0</v>
      </c>
      <c r="P100" s="1063"/>
      <c r="Q100" s="1064"/>
      <c r="R100" s="1065"/>
      <c r="S100" s="1100">
        <v>0</v>
      </c>
      <c r="T100" s="1063"/>
      <c r="U100" s="1064"/>
      <c r="V100" s="1065"/>
      <c r="W100" s="1586">
        <f t="shared" si="47"/>
        <v>0</v>
      </c>
      <c r="X100" s="1583"/>
      <c r="Y100" s="1584"/>
      <c r="Z100" s="1585"/>
      <c r="AA100" s="1586">
        <f t="shared" si="48"/>
        <v>0</v>
      </c>
      <c r="AB100" s="1583"/>
      <c r="AC100" s="1584"/>
      <c r="AD100" s="1585"/>
      <c r="AE100" s="3318"/>
      <c r="AF100" s="3324"/>
      <c r="AG100" s="3324"/>
      <c r="AH100" s="3299"/>
      <c r="AI100" s="1062"/>
      <c r="AJ100" s="1175"/>
      <c r="AK100" s="1086">
        <v>0</v>
      </c>
      <c r="AL100" s="1088"/>
      <c r="AM100" s="1089"/>
      <c r="AN100" s="1087"/>
      <c r="AO100" s="1086">
        <v>0</v>
      </c>
      <c r="AP100" s="1088"/>
      <c r="AQ100" s="1089"/>
      <c r="AR100" s="1087"/>
      <c r="AS100" s="1086">
        <v>0</v>
      </c>
      <c r="AT100" s="1088"/>
      <c r="AU100" s="1089"/>
      <c r="AV100" s="1087"/>
      <c r="AW100" s="1086">
        <v>0</v>
      </c>
      <c r="AX100" s="1088"/>
      <c r="AY100" s="1089"/>
      <c r="AZ100" s="1087"/>
      <c r="BA100" s="1086">
        <v>0</v>
      </c>
      <c r="BB100" s="1088"/>
      <c r="BC100" s="1089"/>
      <c r="BD100" s="1087"/>
      <c r="BE100" s="1606">
        <f t="shared" si="44"/>
        <v>0</v>
      </c>
      <c r="BF100" s="1608"/>
      <c r="BG100" s="1609"/>
      <c r="BH100" s="1607"/>
      <c r="BI100" s="1606">
        <f t="shared" si="45"/>
        <v>0</v>
      </c>
      <c r="BJ100" s="1608"/>
      <c r="BK100" s="1609"/>
      <c r="BL100" s="3529"/>
      <c r="BM100" s="3340"/>
      <c r="BN100" s="3571"/>
      <c r="BO100" s="3353"/>
      <c r="BP100" s="3561"/>
    </row>
    <row r="101" spans="1:68" x14ac:dyDescent="0.2">
      <c r="A101" s="1023"/>
      <c r="B101" s="1068" t="s">
        <v>12</v>
      </c>
      <c r="C101" s="1069">
        <v>0</v>
      </c>
      <c r="D101" s="1070"/>
      <c r="E101" s="1071"/>
      <c r="F101" s="1072"/>
      <c r="G101" s="1069">
        <v>0</v>
      </c>
      <c r="H101" s="1070"/>
      <c r="I101" s="1071"/>
      <c r="J101" s="1072"/>
      <c r="K101" s="1069">
        <v>0</v>
      </c>
      <c r="L101" s="1070"/>
      <c r="M101" s="1071"/>
      <c r="N101" s="1072"/>
      <c r="O101" s="1069">
        <v>0</v>
      </c>
      <c r="P101" s="1070"/>
      <c r="Q101" s="1071"/>
      <c r="R101" s="1072"/>
      <c r="S101" s="1069">
        <v>0</v>
      </c>
      <c r="T101" s="1070"/>
      <c r="U101" s="1071"/>
      <c r="V101" s="1072"/>
      <c r="W101" s="1595">
        <f t="shared" si="47"/>
        <v>1140000</v>
      </c>
      <c r="X101" s="1590">
        <v>1140000</v>
      </c>
      <c r="Y101" s="1591"/>
      <c r="Z101" s="1592"/>
      <c r="AA101" s="1595">
        <f t="shared" si="48"/>
        <v>1140000</v>
      </c>
      <c r="AB101" s="1590">
        <v>1140000</v>
      </c>
      <c r="AC101" s="1591"/>
      <c r="AD101" s="1592"/>
      <c r="AE101" s="3320">
        <f>SUM(AA101/W101)*100</f>
        <v>100</v>
      </c>
      <c r="AF101" s="3326">
        <f t="shared" ref="AF101" si="59">SUM(AB101/X101)*100</f>
        <v>100</v>
      </c>
      <c r="AG101" s="3326"/>
      <c r="AH101" s="3300"/>
      <c r="AI101" s="1069"/>
      <c r="AJ101" s="1175"/>
      <c r="AK101" s="1086">
        <v>0</v>
      </c>
      <c r="AL101" s="1088"/>
      <c r="AM101" s="1089"/>
      <c r="AN101" s="1087"/>
      <c r="AO101" s="1086">
        <v>0</v>
      </c>
      <c r="AP101" s="1088"/>
      <c r="AQ101" s="1089"/>
      <c r="AR101" s="1087"/>
      <c r="AS101" s="1086">
        <v>0</v>
      </c>
      <c r="AT101" s="1088"/>
      <c r="AU101" s="1089"/>
      <c r="AV101" s="1087"/>
      <c r="AW101" s="1086">
        <v>0</v>
      </c>
      <c r="AX101" s="1088"/>
      <c r="AY101" s="1089"/>
      <c r="AZ101" s="1087"/>
      <c r="BA101" s="1086">
        <v>0</v>
      </c>
      <c r="BB101" s="1088"/>
      <c r="BC101" s="1089"/>
      <c r="BD101" s="1087"/>
      <c r="BE101" s="1606">
        <f t="shared" si="44"/>
        <v>0</v>
      </c>
      <c r="BF101" s="1608"/>
      <c r="BG101" s="1609"/>
      <c r="BH101" s="1607"/>
      <c r="BI101" s="1606">
        <f t="shared" si="45"/>
        <v>0</v>
      </c>
      <c r="BJ101" s="1608"/>
      <c r="BK101" s="1609"/>
      <c r="BL101" s="3529"/>
      <c r="BM101" s="3340"/>
      <c r="BN101" s="3571"/>
      <c r="BO101" s="3353"/>
      <c r="BP101" s="3561"/>
    </row>
    <row r="102" spans="1:68" x14ac:dyDescent="0.2">
      <c r="A102" s="1023"/>
      <c r="B102" s="1101" t="s">
        <v>13</v>
      </c>
      <c r="C102" s="1069">
        <v>0</v>
      </c>
      <c r="D102" s="1103"/>
      <c r="E102" s="1104"/>
      <c r="F102" s="1105"/>
      <c r="G102" s="1069">
        <v>0</v>
      </c>
      <c r="H102" s="1103"/>
      <c r="I102" s="1104"/>
      <c r="J102" s="1105"/>
      <c r="K102" s="1069">
        <v>0</v>
      </c>
      <c r="L102" s="1103"/>
      <c r="M102" s="1104"/>
      <c r="N102" s="1105"/>
      <c r="O102" s="1069">
        <v>0</v>
      </c>
      <c r="P102" s="1103"/>
      <c r="Q102" s="1104"/>
      <c r="R102" s="1105"/>
      <c r="S102" s="1069">
        <v>0</v>
      </c>
      <c r="T102" s="1103"/>
      <c r="U102" s="1104"/>
      <c r="V102" s="1105"/>
      <c r="W102" s="1595">
        <f t="shared" si="47"/>
        <v>0</v>
      </c>
      <c r="X102" s="1623"/>
      <c r="Y102" s="1624"/>
      <c r="Z102" s="1625"/>
      <c r="AA102" s="1595">
        <f t="shared" si="48"/>
        <v>0</v>
      </c>
      <c r="AB102" s="1623"/>
      <c r="AC102" s="1624"/>
      <c r="AD102" s="1625"/>
      <c r="AE102" s="3320"/>
      <c r="AF102" s="3326"/>
      <c r="AG102" s="3326"/>
      <c r="AH102" s="3300"/>
      <c r="AI102" s="1102"/>
      <c r="AJ102" s="1175"/>
      <c r="AK102" s="1086">
        <v>0</v>
      </c>
      <c r="AL102" s="1103"/>
      <c r="AM102" s="1104"/>
      <c r="AN102" s="1106"/>
      <c r="AO102" s="1086">
        <v>0</v>
      </c>
      <c r="AP102" s="1103"/>
      <c r="AQ102" s="1104"/>
      <c r="AR102" s="1106"/>
      <c r="AS102" s="1086">
        <v>0</v>
      </c>
      <c r="AT102" s="1103"/>
      <c r="AU102" s="1104"/>
      <c r="AV102" s="1106"/>
      <c r="AW102" s="1086">
        <v>0</v>
      </c>
      <c r="AX102" s="1103"/>
      <c r="AY102" s="1104"/>
      <c r="AZ102" s="1106"/>
      <c r="BA102" s="1086">
        <v>0</v>
      </c>
      <c r="BB102" s="1103"/>
      <c r="BC102" s="1104"/>
      <c r="BD102" s="1106"/>
      <c r="BE102" s="1606">
        <f t="shared" si="44"/>
        <v>0</v>
      </c>
      <c r="BF102" s="1623"/>
      <c r="BG102" s="1624"/>
      <c r="BH102" s="1627"/>
      <c r="BI102" s="1606">
        <f t="shared" si="45"/>
        <v>0</v>
      </c>
      <c r="BJ102" s="2322"/>
      <c r="BK102" s="2335"/>
      <c r="BL102" s="3535"/>
      <c r="BM102" s="3545"/>
      <c r="BN102" s="3571"/>
      <c r="BO102" s="3353"/>
      <c r="BP102" s="3561"/>
    </row>
    <row r="103" spans="1:68" ht="24" x14ac:dyDescent="0.2">
      <c r="A103" s="1023"/>
      <c r="B103" s="1068" t="s">
        <v>262</v>
      </c>
      <c r="C103" s="1069">
        <v>101850446</v>
      </c>
      <c r="D103" s="1070">
        <v>101850446</v>
      </c>
      <c r="E103" s="1071"/>
      <c r="F103" s="1072"/>
      <c r="G103" s="1069">
        <v>113457804</v>
      </c>
      <c r="H103" s="1070">
        <v>113457804</v>
      </c>
      <c r="I103" s="1071"/>
      <c r="J103" s="1072"/>
      <c r="K103" s="1069">
        <v>87457804</v>
      </c>
      <c r="L103" s="1070">
        <v>87457804</v>
      </c>
      <c r="M103" s="1071"/>
      <c r="N103" s="1072"/>
      <c r="O103" s="1069">
        <v>104457804</v>
      </c>
      <c r="P103" s="1070">
        <v>104457804</v>
      </c>
      <c r="Q103" s="1071"/>
      <c r="R103" s="1072"/>
      <c r="S103" s="1069">
        <v>113919263</v>
      </c>
      <c r="T103" s="1070">
        <v>113919263</v>
      </c>
      <c r="U103" s="1071"/>
      <c r="V103" s="1072"/>
      <c r="W103" s="1595">
        <f t="shared" si="47"/>
        <v>-50948302</v>
      </c>
      <c r="X103" s="1590">
        <v>-50948302</v>
      </c>
      <c r="Y103" s="1591"/>
      <c r="Z103" s="1592"/>
      <c r="AA103" s="1595">
        <f t="shared" si="48"/>
        <v>0</v>
      </c>
      <c r="AB103" s="1590"/>
      <c r="AC103" s="1591"/>
      <c r="AD103" s="1592"/>
      <c r="AE103" s="3320"/>
      <c r="AF103" s="3326"/>
      <c r="AG103" s="3326"/>
      <c r="AH103" s="3300"/>
      <c r="AI103" s="1069"/>
      <c r="AJ103" s="1101" t="s">
        <v>27</v>
      </c>
      <c r="AK103" s="1086">
        <v>499612355</v>
      </c>
      <c r="AL103" s="1088">
        <v>499612355</v>
      </c>
      <c r="AM103" s="1089"/>
      <c r="AN103" s="1087"/>
      <c r="AO103" s="1086">
        <v>499612355</v>
      </c>
      <c r="AP103" s="1088">
        <v>499612355</v>
      </c>
      <c r="AQ103" s="1089"/>
      <c r="AR103" s="1087"/>
      <c r="AS103" s="1086">
        <v>509867304</v>
      </c>
      <c r="AT103" s="1088">
        <v>509867304</v>
      </c>
      <c r="AU103" s="1089"/>
      <c r="AV103" s="1087"/>
      <c r="AW103" s="1086">
        <v>512534693</v>
      </c>
      <c r="AX103" s="1088">
        <v>512534693</v>
      </c>
      <c r="AY103" s="1089"/>
      <c r="AZ103" s="1087"/>
      <c r="BA103" s="1086">
        <v>518402815</v>
      </c>
      <c r="BB103" s="1088">
        <v>518402815</v>
      </c>
      <c r="BC103" s="1089"/>
      <c r="BD103" s="1087"/>
      <c r="BE103" s="1606">
        <f t="shared" si="44"/>
        <v>504665631</v>
      </c>
      <c r="BF103" s="1608">
        <v>504665631</v>
      </c>
      <c r="BG103" s="1609"/>
      <c r="BH103" s="1607"/>
      <c r="BI103" s="1606">
        <f t="shared" si="45"/>
        <v>504665631</v>
      </c>
      <c r="BJ103" s="1608">
        <v>504665631</v>
      </c>
      <c r="BK103" s="1609"/>
      <c r="BL103" s="3529"/>
      <c r="BM103" s="3340">
        <f t="shared" ref="BM103:BM104" si="60">SUM(BI103/BE103)*100</f>
        <v>100</v>
      </c>
      <c r="BN103" s="3571">
        <f>SUM(BJ103/BF103)*100</f>
        <v>100</v>
      </c>
      <c r="BO103" s="3353"/>
      <c r="BP103" s="3561"/>
    </row>
    <row r="104" spans="1:68" ht="24" x14ac:dyDescent="0.2">
      <c r="A104" s="1023"/>
      <c r="B104" s="1704" t="s">
        <v>933</v>
      </c>
      <c r="C104" s="1069">
        <v>0</v>
      </c>
      <c r="D104" s="1070"/>
      <c r="E104" s="1071"/>
      <c r="F104" s="1072"/>
      <c r="G104" s="1069">
        <v>0</v>
      </c>
      <c r="H104" s="1070"/>
      <c r="I104" s="1071"/>
      <c r="J104" s="1072"/>
      <c r="K104" s="1069">
        <v>0</v>
      </c>
      <c r="L104" s="1070"/>
      <c r="M104" s="1071"/>
      <c r="N104" s="1072"/>
      <c r="O104" s="1069">
        <v>0</v>
      </c>
      <c r="P104" s="1070"/>
      <c r="Q104" s="1071"/>
      <c r="R104" s="1072"/>
      <c r="S104" s="1069">
        <v>0</v>
      </c>
      <c r="T104" s="1070"/>
      <c r="U104" s="1071"/>
      <c r="V104" s="1072"/>
      <c r="W104" s="1595">
        <f t="shared" si="47"/>
        <v>17913688</v>
      </c>
      <c r="X104" s="1590">
        <v>17913688</v>
      </c>
      <c r="Y104" s="1591"/>
      <c r="Z104" s="1592"/>
      <c r="AA104" s="1595">
        <f t="shared" si="48"/>
        <v>17913688</v>
      </c>
      <c r="AB104" s="1590">
        <v>17913688</v>
      </c>
      <c r="AC104" s="1591"/>
      <c r="AD104" s="1592"/>
      <c r="AE104" s="3320">
        <f>SUM(AA104/W104)*100</f>
        <v>100</v>
      </c>
      <c r="AF104" s="3326">
        <f t="shared" ref="AF104" si="61">SUM(AB104/X104)*100</f>
        <v>100</v>
      </c>
      <c r="AG104" s="3326"/>
      <c r="AH104" s="3300"/>
      <c r="AI104" s="1069"/>
      <c r="AJ104" s="1101" t="s">
        <v>260</v>
      </c>
      <c r="AK104" s="1086">
        <v>17499103</v>
      </c>
      <c r="AL104" s="1088">
        <v>17499103</v>
      </c>
      <c r="AM104" s="1089"/>
      <c r="AN104" s="1087"/>
      <c r="AO104" s="1086">
        <v>17499103</v>
      </c>
      <c r="AP104" s="1088">
        <v>17499103</v>
      </c>
      <c r="AQ104" s="1089"/>
      <c r="AR104" s="1087"/>
      <c r="AS104" s="1086">
        <v>17499103</v>
      </c>
      <c r="AT104" s="1088">
        <v>17499103</v>
      </c>
      <c r="AU104" s="1089"/>
      <c r="AV104" s="1087"/>
      <c r="AW104" s="1086">
        <v>17499103</v>
      </c>
      <c r="AX104" s="1088">
        <v>17499103</v>
      </c>
      <c r="AY104" s="1089"/>
      <c r="AZ104" s="1087"/>
      <c r="BA104" s="1086">
        <v>17499103</v>
      </c>
      <c r="BB104" s="1088">
        <v>17499103</v>
      </c>
      <c r="BC104" s="1089"/>
      <c r="BD104" s="1087"/>
      <c r="BE104" s="1606">
        <f t="shared" si="44"/>
        <v>17499103</v>
      </c>
      <c r="BF104" s="1608">
        <v>17499103</v>
      </c>
      <c r="BG104" s="1609"/>
      <c r="BH104" s="1607"/>
      <c r="BI104" s="1606">
        <f t="shared" si="45"/>
        <v>17499103</v>
      </c>
      <c r="BJ104" s="1608">
        <v>17499103</v>
      </c>
      <c r="BK104" s="1609"/>
      <c r="BL104" s="3529"/>
      <c r="BM104" s="3340">
        <f t="shared" si="60"/>
        <v>100</v>
      </c>
      <c r="BN104" s="3571">
        <f>SUM(BJ104/BF104)*100</f>
        <v>100</v>
      </c>
      <c r="BO104" s="3353"/>
      <c r="BP104" s="3561"/>
    </row>
    <row r="105" spans="1:68" ht="13.5" thickBot="1" x14ac:dyDescent="0.25">
      <c r="A105" s="1023"/>
      <c r="B105" s="1107" t="s">
        <v>188</v>
      </c>
      <c r="C105" s="1069">
        <v>0</v>
      </c>
      <c r="D105" s="1108"/>
      <c r="E105" s="1109"/>
      <c r="F105" s="1110"/>
      <c r="G105" s="1069">
        <v>0</v>
      </c>
      <c r="H105" s="1108"/>
      <c r="I105" s="1109"/>
      <c r="J105" s="1110"/>
      <c r="K105" s="1069">
        <v>0</v>
      </c>
      <c r="L105" s="1108"/>
      <c r="M105" s="1109"/>
      <c r="N105" s="1110"/>
      <c r="O105" s="1069">
        <v>0</v>
      </c>
      <c r="P105" s="1108"/>
      <c r="Q105" s="1109"/>
      <c r="R105" s="1110"/>
      <c r="S105" s="1069">
        <v>0</v>
      </c>
      <c r="T105" s="1108"/>
      <c r="U105" s="1109"/>
      <c r="V105" s="1110"/>
      <c r="W105" s="1595">
        <f t="shared" si="47"/>
        <v>0</v>
      </c>
      <c r="X105" s="1629"/>
      <c r="Y105" s="1630"/>
      <c r="Z105" s="1631"/>
      <c r="AA105" s="1595">
        <f t="shared" si="48"/>
        <v>0</v>
      </c>
      <c r="AB105" s="1629"/>
      <c r="AC105" s="1630"/>
      <c r="AD105" s="1631"/>
      <c r="AE105" s="3321"/>
      <c r="AF105" s="3327"/>
      <c r="AG105" s="3327"/>
      <c r="AH105" s="3303"/>
      <c r="AI105" s="1066"/>
      <c r="AJ105" s="1176"/>
      <c r="AK105" s="1111">
        <v>0</v>
      </c>
      <c r="AL105" s="1079"/>
      <c r="AM105" s="1059"/>
      <c r="AN105" s="1060"/>
      <c r="AO105" s="1111">
        <v>0</v>
      </c>
      <c r="AP105" s="1079"/>
      <c r="AQ105" s="1059"/>
      <c r="AR105" s="1060"/>
      <c r="AS105" s="1111">
        <v>0</v>
      </c>
      <c r="AT105" s="1079"/>
      <c r="AU105" s="1059"/>
      <c r="AV105" s="1060"/>
      <c r="AW105" s="1111">
        <v>0</v>
      </c>
      <c r="AX105" s="1079"/>
      <c r="AY105" s="1059"/>
      <c r="AZ105" s="1060"/>
      <c r="BA105" s="1111">
        <v>0</v>
      </c>
      <c r="BB105" s="1079"/>
      <c r="BC105" s="1059"/>
      <c r="BD105" s="1060"/>
      <c r="BE105" s="1603">
        <f t="shared" si="44"/>
        <v>0</v>
      </c>
      <c r="BF105" s="1599"/>
      <c r="BG105" s="1579"/>
      <c r="BH105" s="1580"/>
      <c r="BI105" s="1603">
        <f t="shared" si="45"/>
        <v>0</v>
      </c>
      <c r="BJ105" s="1599"/>
      <c r="BK105" s="1579"/>
      <c r="BL105" s="3536"/>
      <c r="BM105" s="3554"/>
      <c r="BN105" s="3573"/>
      <c r="BO105" s="3563"/>
      <c r="BP105" s="3564"/>
    </row>
    <row r="106" spans="1:68" ht="13.5" thickBot="1" x14ac:dyDescent="0.25">
      <c r="A106" s="1023"/>
      <c r="B106" s="1054" t="s">
        <v>19</v>
      </c>
      <c r="C106" s="1055">
        <v>849777397</v>
      </c>
      <c r="D106" s="1098">
        <v>849777397</v>
      </c>
      <c r="E106" s="1057">
        <v>0</v>
      </c>
      <c r="F106" s="1099">
        <v>0</v>
      </c>
      <c r="G106" s="1055">
        <v>927692620</v>
      </c>
      <c r="H106" s="1098">
        <v>927692620</v>
      </c>
      <c r="I106" s="1057">
        <v>0</v>
      </c>
      <c r="J106" s="1099">
        <v>0</v>
      </c>
      <c r="K106" s="1055">
        <v>982357049</v>
      </c>
      <c r="L106" s="1098">
        <v>982357049</v>
      </c>
      <c r="M106" s="1057">
        <v>0</v>
      </c>
      <c r="N106" s="1099">
        <v>0</v>
      </c>
      <c r="O106" s="1055">
        <v>1054805639</v>
      </c>
      <c r="P106" s="1098">
        <v>1054805639</v>
      </c>
      <c r="Q106" s="1057">
        <v>0</v>
      </c>
      <c r="R106" s="1099">
        <v>0</v>
      </c>
      <c r="S106" s="1055">
        <v>1066253323</v>
      </c>
      <c r="T106" s="1098">
        <v>1066253323</v>
      </c>
      <c r="U106" s="1057">
        <v>0</v>
      </c>
      <c r="V106" s="1099">
        <v>0</v>
      </c>
      <c r="W106" s="1575">
        <f t="shared" si="47"/>
        <v>966261147</v>
      </c>
      <c r="X106" s="1618">
        <f>SUM(X72+X77+X87+X99)</f>
        <v>966261147</v>
      </c>
      <c r="Y106" s="1577">
        <v>0</v>
      </c>
      <c r="Z106" s="1619">
        <v>0</v>
      </c>
      <c r="AA106" s="1575">
        <f t="shared" si="48"/>
        <v>1017232635</v>
      </c>
      <c r="AB106" s="1618">
        <f>SUM(AB72+AB77+AB87+AB99)</f>
        <v>1017232635</v>
      </c>
      <c r="AC106" s="1577">
        <v>0</v>
      </c>
      <c r="AD106" s="1619">
        <v>0</v>
      </c>
      <c r="AE106" s="3279">
        <f t="shared" si="49"/>
        <v>94.989200479200122</v>
      </c>
      <c r="AF106" s="3288">
        <f t="shared" si="58"/>
        <v>94.989200479200122</v>
      </c>
      <c r="AG106" s="3288">
        <v>0</v>
      </c>
      <c r="AH106" s="3277">
        <v>0</v>
      </c>
      <c r="AI106" s="1055"/>
      <c r="AJ106" s="1177" t="s">
        <v>21</v>
      </c>
      <c r="AK106" s="1081">
        <v>860517397</v>
      </c>
      <c r="AL106" s="1112">
        <v>857855927</v>
      </c>
      <c r="AM106" s="1113">
        <v>2661470</v>
      </c>
      <c r="AN106" s="1114">
        <v>0</v>
      </c>
      <c r="AO106" s="1081">
        <v>927692620</v>
      </c>
      <c r="AP106" s="1112">
        <v>925031150</v>
      </c>
      <c r="AQ106" s="1113">
        <v>2661470</v>
      </c>
      <c r="AR106" s="1114">
        <v>0</v>
      </c>
      <c r="AS106" s="1081">
        <v>982357049</v>
      </c>
      <c r="AT106" s="1112">
        <v>979695579</v>
      </c>
      <c r="AU106" s="1113">
        <v>2661470</v>
      </c>
      <c r="AV106" s="1114">
        <v>0</v>
      </c>
      <c r="AW106" s="1081">
        <v>1054805639</v>
      </c>
      <c r="AX106" s="1112">
        <v>1052144169</v>
      </c>
      <c r="AY106" s="1113">
        <v>2661470</v>
      </c>
      <c r="AZ106" s="1114">
        <v>0</v>
      </c>
      <c r="BA106" s="1081">
        <v>1066253323</v>
      </c>
      <c r="BB106" s="1112">
        <v>1063591853</v>
      </c>
      <c r="BC106" s="1113">
        <v>2661470</v>
      </c>
      <c r="BD106" s="1114">
        <v>0</v>
      </c>
      <c r="BE106" s="1680">
        <f t="shared" si="44"/>
        <v>966261147</v>
      </c>
      <c r="BF106" s="1633">
        <f>SUM(BF72:BF105)</f>
        <v>963599677</v>
      </c>
      <c r="BG106" s="1633">
        <f>SUM(BG72:BG105)</f>
        <v>2661470</v>
      </c>
      <c r="BH106" s="1635">
        <v>0</v>
      </c>
      <c r="BI106" s="1680">
        <f t="shared" si="45"/>
        <v>958156526</v>
      </c>
      <c r="BJ106" s="1633">
        <f>SUM(BJ72:BJ105)</f>
        <v>955495056</v>
      </c>
      <c r="BK106" s="1633">
        <f>SUM(BK72:BK105)</f>
        <v>2661470</v>
      </c>
      <c r="BL106" s="3537">
        <v>0</v>
      </c>
      <c r="BM106" s="3546">
        <f t="shared" ref="BM106" si="62">SUM(BI106/BE106)*100</f>
        <v>99.161239068220553</v>
      </c>
      <c r="BN106" s="3574">
        <f t="shared" ref="BN106" si="63">SUM(BJ106/BF106)*100</f>
        <v>99.158922403831397</v>
      </c>
      <c r="BO106" s="3567">
        <f>SUM(BK106/BG106)*100</f>
        <v>100</v>
      </c>
      <c r="BP106" s="3568">
        <v>0</v>
      </c>
    </row>
    <row r="107" spans="1:68" x14ac:dyDescent="0.2">
      <c r="A107" s="1023"/>
      <c r="B107" s="1061" t="s">
        <v>123</v>
      </c>
      <c r="C107" s="1062">
        <v>133840000</v>
      </c>
      <c r="D107" s="1063">
        <v>133840000</v>
      </c>
      <c r="E107" s="1064"/>
      <c r="F107" s="1065"/>
      <c r="G107" s="1062">
        <v>218840000</v>
      </c>
      <c r="H107" s="1063">
        <v>218840000</v>
      </c>
      <c r="I107" s="1064"/>
      <c r="J107" s="1065"/>
      <c r="K107" s="1062">
        <v>226313806</v>
      </c>
      <c r="L107" s="1063">
        <v>226313806</v>
      </c>
      <c r="M107" s="1064"/>
      <c r="N107" s="1065"/>
      <c r="O107" s="1062">
        <v>414053806</v>
      </c>
      <c r="P107" s="1063">
        <v>414053806</v>
      </c>
      <c r="Q107" s="1064"/>
      <c r="R107" s="1065"/>
      <c r="S107" s="1062">
        <v>433742653</v>
      </c>
      <c r="T107" s="1063">
        <v>433742653</v>
      </c>
      <c r="U107" s="1064"/>
      <c r="V107" s="1065"/>
      <c r="W107" s="1586">
        <f t="shared" si="47"/>
        <v>434954623</v>
      </c>
      <c r="X107" s="1583">
        <v>434954623</v>
      </c>
      <c r="Y107" s="1584"/>
      <c r="Z107" s="1585"/>
      <c r="AA107" s="1586">
        <f t="shared" si="48"/>
        <v>434954623</v>
      </c>
      <c r="AB107" s="1583">
        <v>434954623</v>
      </c>
      <c r="AC107" s="1584"/>
      <c r="AD107" s="1585"/>
      <c r="AE107" s="3320">
        <f>SUM(AA107/W107)*100</f>
        <v>100</v>
      </c>
      <c r="AF107" s="3326">
        <f t="shared" ref="AF107" si="64">SUM(AB107/X107)*100</f>
        <v>100</v>
      </c>
      <c r="AG107" s="3324"/>
      <c r="AH107" s="3299"/>
      <c r="AI107" s="1062"/>
      <c r="AJ107" s="1126" t="s">
        <v>256</v>
      </c>
      <c r="AK107" s="1083">
        <v>133499081</v>
      </c>
      <c r="AL107" s="1115">
        <v>133499081</v>
      </c>
      <c r="AM107" s="1116"/>
      <c r="AN107" s="1084">
        <v>0</v>
      </c>
      <c r="AO107" s="1083">
        <v>198849081</v>
      </c>
      <c r="AP107" s="1115">
        <v>198849081</v>
      </c>
      <c r="AQ107" s="1116"/>
      <c r="AR107" s="1084">
        <v>0</v>
      </c>
      <c r="AS107" s="1083">
        <v>243501088</v>
      </c>
      <c r="AT107" s="1115">
        <v>243501088</v>
      </c>
      <c r="AU107" s="1116"/>
      <c r="AV107" s="1084">
        <v>0</v>
      </c>
      <c r="AW107" s="1083">
        <v>414241088</v>
      </c>
      <c r="AX107" s="1115">
        <v>414241088</v>
      </c>
      <c r="AY107" s="1116"/>
      <c r="AZ107" s="1084">
        <v>0</v>
      </c>
      <c r="BA107" s="1083">
        <v>423156984</v>
      </c>
      <c r="BB107" s="1115">
        <v>423156984</v>
      </c>
      <c r="BC107" s="1116"/>
      <c r="BD107" s="1084">
        <v>0</v>
      </c>
      <c r="BE107" s="1680">
        <f t="shared" si="44"/>
        <v>575004743</v>
      </c>
      <c r="BF107" s="1636">
        <v>575004743</v>
      </c>
      <c r="BG107" s="1637"/>
      <c r="BH107" s="1604">
        <v>0</v>
      </c>
      <c r="BI107" s="1680">
        <f t="shared" si="45"/>
        <v>137554620</v>
      </c>
      <c r="BJ107" s="1636">
        <v>137554620</v>
      </c>
      <c r="BK107" s="1637"/>
      <c r="BL107" s="3534">
        <v>0</v>
      </c>
      <c r="BM107" s="3257">
        <f t="shared" ref="BM107:BM109" si="65">SUM(BI107/BE107)*100</f>
        <v>23.922345280550147</v>
      </c>
      <c r="BN107" s="3570">
        <f>SUM(BJ107/BF107)*100</f>
        <v>23.922345280550147</v>
      </c>
      <c r="BO107" s="3343"/>
      <c r="BP107" s="3550"/>
    </row>
    <row r="108" spans="1:68" x14ac:dyDescent="0.2">
      <c r="A108" s="1023"/>
      <c r="B108" s="1117" t="s">
        <v>257</v>
      </c>
      <c r="C108" s="1062">
        <v>0</v>
      </c>
      <c r="D108" s="1070"/>
      <c r="E108" s="1071"/>
      <c r="F108" s="1072"/>
      <c r="G108" s="1062">
        <v>0</v>
      </c>
      <c r="H108" s="1070"/>
      <c r="I108" s="1071"/>
      <c r="J108" s="1072"/>
      <c r="K108" s="1062">
        <v>0</v>
      </c>
      <c r="L108" s="1070"/>
      <c r="M108" s="1071"/>
      <c r="N108" s="1072"/>
      <c r="O108" s="1062">
        <v>0</v>
      </c>
      <c r="P108" s="1070"/>
      <c r="Q108" s="1071"/>
      <c r="R108" s="1072"/>
      <c r="S108" s="1062">
        <v>0</v>
      </c>
      <c r="T108" s="1070"/>
      <c r="U108" s="1071"/>
      <c r="V108" s="1072"/>
      <c r="W108" s="1595">
        <f t="shared" si="47"/>
        <v>0</v>
      </c>
      <c r="X108" s="1590"/>
      <c r="Y108" s="1591"/>
      <c r="Z108" s="1592"/>
      <c r="AA108" s="1595">
        <f t="shared" si="48"/>
        <v>0</v>
      </c>
      <c r="AB108" s="1590"/>
      <c r="AC108" s="1591"/>
      <c r="AD108" s="1592"/>
      <c r="AE108" s="3320"/>
      <c r="AF108" s="3326"/>
      <c r="AG108" s="3326"/>
      <c r="AH108" s="3300"/>
      <c r="AI108" s="1069"/>
      <c r="AJ108" s="1101" t="s">
        <v>145</v>
      </c>
      <c r="AK108" s="1083">
        <v>49885395</v>
      </c>
      <c r="AL108" s="1115">
        <v>49885395</v>
      </c>
      <c r="AM108" s="1116"/>
      <c r="AN108" s="1087"/>
      <c r="AO108" s="1083">
        <v>52885395</v>
      </c>
      <c r="AP108" s="1115">
        <v>52885395</v>
      </c>
      <c r="AQ108" s="1116"/>
      <c r="AR108" s="1087"/>
      <c r="AS108" s="1083">
        <v>52885395</v>
      </c>
      <c r="AT108" s="1115">
        <v>52885395</v>
      </c>
      <c r="AU108" s="1116"/>
      <c r="AV108" s="1087"/>
      <c r="AW108" s="1083">
        <v>52885395</v>
      </c>
      <c r="AX108" s="1115">
        <v>52885395</v>
      </c>
      <c r="AY108" s="1116"/>
      <c r="AZ108" s="1087"/>
      <c r="BA108" s="1083">
        <v>52885395</v>
      </c>
      <c r="BB108" s="1115">
        <v>52885395</v>
      </c>
      <c r="BC108" s="1116"/>
      <c r="BD108" s="1087"/>
      <c r="BE108" s="1606">
        <f t="shared" si="44"/>
        <v>73085395</v>
      </c>
      <c r="BF108" s="1636">
        <v>73085395</v>
      </c>
      <c r="BG108" s="1637"/>
      <c r="BH108" s="1607"/>
      <c r="BI108" s="1606">
        <f t="shared" si="45"/>
        <v>39493452</v>
      </c>
      <c r="BJ108" s="1636">
        <v>39493452</v>
      </c>
      <c r="BK108" s="1637"/>
      <c r="BL108" s="3529"/>
      <c r="BM108" s="3340">
        <f t="shared" si="65"/>
        <v>54.037406516035112</v>
      </c>
      <c r="BN108" s="3571">
        <f>SUM(BJ108/BF108)*100</f>
        <v>54.037406516035112</v>
      </c>
      <c r="BO108" s="3344"/>
      <c r="BP108" s="3560"/>
    </row>
    <row r="109" spans="1:68" x14ac:dyDescent="0.2">
      <c r="A109" s="1023"/>
      <c r="B109" s="1117" t="s">
        <v>170</v>
      </c>
      <c r="C109" s="1062">
        <v>0</v>
      </c>
      <c r="D109" s="1076"/>
      <c r="E109" s="1077"/>
      <c r="F109" s="1078"/>
      <c r="G109" s="1062">
        <v>0</v>
      </c>
      <c r="H109" s="1076"/>
      <c r="I109" s="1077"/>
      <c r="J109" s="1078"/>
      <c r="K109" s="1062">
        <v>0</v>
      </c>
      <c r="L109" s="1076"/>
      <c r="M109" s="1077"/>
      <c r="N109" s="1078"/>
      <c r="O109" s="1062">
        <v>0</v>
      </c>
      <c r="P109" s="1076"/>
      <c r="Q109" s="1077"/>
      <c r="R109" s="1078"/>
      <c r="S109" s="1062">
        <v>0</v>
      </c>
      <c r="T109" s="1076"/>
      <c r="U109" s="1077"/>
      <c r="V109" s="1078"/>
      <c r="W109" s="1595">
        <f t="shared" si="47"/>
        <v>2180405</v>
      </c>
      <c r="X109" s="1596">
        <v>2180405</v>
      </c>
      <c r="Y109" s="1597"/>
      <c r="Z109" s="1598"/>
      <c r="AA109" s="1595">
        <f t="shared" si="48"/>
        <v>2180405</v>
      </c>
      <c r="AB109" s="1596">
        <v>2180405</v>
      </c>
      <c r="AC109" s="1597"/>
      <c r="AD109" s="1598"/>
      <c r="AE109" s="3320">
        <f t="shared" ref="AE109:AE110" si="66">SUM(AA109/W109)*100</f>
        <v>100</v>
      </c>
      <c r="AF109" s="3326">
        <f t="shared" ref="AF109:AF110" si="67">SUM(AB109/X109)*100</f>
        <v>100</v>
      </c>
      <c r="AG109" s="3325"/>
      <c r="AH109" s="3301"/>
      <c r="AI109" s="1075"/>
      <c r="AJ109" s="1178" t="s">
        <v>258</v>
      </c>
      <c r="AK109" s="1083">
        <v>10012500</v>
      </c>
      <c r="AL109" s="1115">
        <v>10012500</v>
      </c>
      <c r="AM109" s="1118"/>
      <c r="AN109" s="1119"/>
      <c r="AO109" s="1083">
        <v>10118900</v>
      </c>
      <c r="AP109" s="1115">
        <v>10118900</v>
      </c>
      <c r="AQ109" s="1118"/>
      <c r="AR109" s="1119"/>
      <c r="AS109" s="1083">
        <v>10118900</v>
      </c>
      <c r="AT109" s="1115">
        <v>10118900</v>
      </c>
      <c r="AU109" s="1118"/>
      <c r="AV109" s="1119"/>
      <c r="AW109" s="1083">
        <v>10118900</v>
      </c>
      <c r="AX109" s="1115">
        <v>10118900</v>
      </c>
      <c r="AY109" s="1118"/>
      <c r="AZ109" s="1119"/>
      <c r="BA109" s="1083">
        <v>10118900</v>
      </c>
      <c r="BB109" s="1115">
        <v>10118900</v>
      </c>
      <c r="BC109" s="1118"/>
      <c r="BD109" s="1119"/>
      <c r="BE109" s="1606">
        <f t="shared" si="44"/>
        <v>12030579</v>
      </c>
      <c r="BF109" s="1636">
        <v>12030579</v>
      </c>
      <c r="BG109" s="1639"/>
      <c r="BH109" s="1640"/>
      <c r="BI109" s="1606">
        <f t="shared" si="45"/>
        <v>12030579</v>
      </c>
      <c r="BJ109" s="1636">
        <v>12030579</v>
      </c>
      <c r="BK109" s="1639"/>
      <c r="BL109" s="3538"/>
      <c r="BM109" s="3340">
        <f t="shared" si="65"/>
        <v>100</v>
      </c>
      <c r="BN109" s="3571">
        <f>SUM(BJ109/BF109)*100</f>
        <v>100</v>
      </c>
      <c r="BO109" s="3344"/>
      <c r="BP109" s="3560"/>
    </row>
    <row r="110" spans="1:68" x14ac:dyDescent="0.2">
      <c r="A110" s="1023"/>
      <c r="B110" s="1061" t="s">
        <v>273</v>
      </c>
      <c r="C110" s="1062">
        <v>0</v>
      </c>
      <c r="D110" s="1076"/>
      <c r="E110" s="1077"/>
      <c r="F110" s="1078"/>
      <c r="G110" s="1062">
        <v>10000000</v>
      </c>
      <c r="H110" s="1076">
        <v>10000000</v>
      </c>
      <c r="I110" s="1077"/>
      <c r="J110" s="1078"/>
      <c r="K110" s="1062">
        <v>10000000</v>
      </c>
      <c r="L110" s="1076">
        <v>10000000</v>
      </c>
      <c r="M110" s="1077"/>
      <c r="N110" s="1078"/>
      <c r="O110" s="1062">
        <v>10000000</v>
      </c>
      <c r="P110" s="1076">
        <v>10000000</v>
      </c>
      <c r="Q110" s="1077"/>
      <c r="R110" s="1078"/>
      <c r="S110" s="1062">
        <v>10000000</v>
      </c>
      <c r="T110" s="1076">
        <v>10000000</v>
      </c>
      <c r="U110" s="1077"/>
      <c r="V110" s="1078"/>
      <c r="W110" s="1595">
        <f t="shared" si="47"/>
        <v>10629965</v>
      </c>
      <c r="X110" s="1596">
        <v>10629965</v>
      </c>
      <c r="Y110" s="1597"/>
      <c r="Z110" s="1598"/>
      <c r="AA110" s="1595">
        <f t="shared" si="48"/>
        <v>10629965</v>
      </c>
      <c r="AB110" s="1596">
        <v>10629965</v>
      </c>
      <c r="AC110" s="1597"/>
      <c r="AD110" s="1598"/>
      <c r="AE110" s="3320">
        <f t="shared" si="66"/>
        <v>100</v>
      </c>
      <c r="AF110" s="3326">
        <f t="shared" si="67"/>
        <v>100</v>
      </c>
      <c r="AG110" s="3326"/>
      <c r="AH110" s="3301"/>
      <c r="AI110" s="1075"/>
      <c r="AJ110" s="1178" t="s">
        <v>99</v>
      </c>
      <c r="AK110" s="1083">
        <v>0</v>
      </c>
      <c r="AL110" s="1115"/>
      <c r="AM110" s="1118"/>
      <c r="AN110" s="1119"/>
      <c r="AO110" s="1083">
        <v>25676242</v>
      </c>
      <c r="AP110" s="1115">
        <v>25676242</v>
      </c>
      <c r="AQ110" s="1118"/>
      <c r="AR110" s="1119"/>
      <c r="AS110" s="1083">
        <v>14498041</v>
      </c>
      <c r="AT110" s="1115">
        <v>14498041</v>
      </c>
      <c r="AU110" s="1118"/>
      <c r="AV110" s="1119"/>
      <c r="AW110" s="1083">
        <v>14498041</v>
      </c>
      <c r="AX110" s="1115">
        <v>14498041</v>
      </c>
      <c r="AY110" s="1118"/>
      <c r="AZ110" s="1119"/>
      <c r="BA110" s="1083">
        <v>15809533</v>
      </c>
      <c r="BB110" s="1115">
        <v>15809533</v>
      </c>
      <c r="BC110" s="1118"/>
      <c r="BD110" s="1119"/>
      <c r="BE110" s="1606">
        <f t="shared" si="44"/>
        <v>10740000</v>
      </c>
      <c r="BF110" s="1636">
        <v>10740000</v>
      </c>
      <c r="BG110" s="1639"/>
      <c r="BH110" s="1640"/>
      <c r="BI110" s="1606">
        <f t="shared" si="45"/>
        <v>0</v>
      </c>
      <c r="BJ110" s="1636"/>
      <c r="BK110" s="1639"/>
      <c r="BL110" s="3538"/>
      <c r="BM110" s="3340"/>
      <c r="BN110" s="3542"/>
      <c r="BO110" s="3344"/>
      <c r="BP110" s="3561"/>
    </row>
    <row r="111" spans="1:68" x14ac:dyDescent="0.2">
      <c r="A111" s="1023"/>
      <c r="B111" s="1068" t="s">
        <v>124</v>
      </c>
      <c r="C111" s="1062">
        <v>0</v>
      </c>
      <c r="D111" s="1076"/>
      <c r="E111" s="1077"/>
      <c r="F111" s="1078"/>
      <c r="G111" s="1062">
        <v>0</v>
      </c>
      <c r="H111" s="1076"/>
      <c r="I111" s="1077"/>
      <c r="J111" s="1078"/>
      <c r="K111" s="1062">
        <v>0</v>
      </c>
      <c r="L111" s="1076"/>
      <c r="M111" s="1077"/>
      <c r="N111" s="1078"/>
      <c r="O111" s="1062">
        <v>0</v>
      </c>
      <c r="P111" s="1076"/>
      <c r="Q111" s="1077"/>
      <c r="R111" s="1078"/>
      <c r="S111" s="1062">
        <v>0</v>
      </c>
      <c r="T111" s="1076"/>
      <c r="U111" s="1077"/>
      <c r="V111" s="1078"/>
      <c r="W111" s="1595">
        <f t="shared" si="47"/>
        <v>0</v>
      </c>
      <c r="X111" s="1596"/>
      <c r="Y111" s="1597"/>
      <c r="Z111" s="1598"/>
      <c r="AA111" s="1595">
        <f t="shared" si="48"/>
        <v>0</v>
      </c>
      <c r="AB111" s="1596"/>
      <c r="AC111" s="1597"/>
      <c r="AD111" s="1598"/>
      <c r="AE111" s="3320"/>
      <c r="AF111" s="3326"/>
      <c r="AG111" s="3326"/>
      <c r="AH111" s="3301"/>
      <c r="AI111" s="1075"/>
      <c r="AJ111" s="1165" t="s">
        <v>259</v>
      </c>
      <c r="AK111" s="1083">
        <v>0</v>
      </c>
      <c r="AL111" s="1115"/>
      <c r="AM111" s="1089"/>
      <c r="AN111" s="1087"/>
      <c r="AO111" s="1083">
        <v>0</v>
      </c>
      <c r="AP111" s="1115"/>
      <c r="AQ111" s="1089"/>
      <c r="AR111" s="1087"/>
      <c r="AS111" s="1083">
        <v>0</v>
      </c>
      <c r="AT111" s="1115"/>
      <c r="AU111" s="1089"/>
      <c r="AV111" s="1087"/>
      <c r="AW111" s="1083">
        <v>0</v>
      </c>
      <c r="AX111" s="1115"/>
      <c r="AY111" s="1089"/>
      <c r="AZ111" s="1087"/>
      <c r="BA111" s="1083">
        <v>0</v>
      </c>
      <c r="BB111" s="1115"/>
      <c r="BC111" s="1089"/>
      <c r="BD111" s="1087"/>
      <c r="BE111" s="1606">
        <f t="shared" si="44"/>
        <v>0</v>
      </c>
      <c r="BF111" s="1636"/>
      <c r="BG111" s="1609"/>
      <c r="BH111" s="1607"/>
      <c r="BI111" s="1606">
        <f t="shared" si="45"/>
        <v>0</v>
      </c>
      <c r="BJ111" s="1636"/>
      <c r="BK111" s="1609"/>
      <c r="BL111" s="3529"/>
      <c r="BM111" s="3340"/>
      <c r="BN111" s="3542"/>
      <c r="BO111" s="3344"/>
      <c r="BP111" s="3561"/>
    </row>
    <row r="112" spans="1:68" ht="24" x14ac:dyDescent="0.2">
      <c r="A112" s="1023"/>
      <c r="B112" s="1120" t="s">
        <v>90</v>
      </c>
      <c r="C112" s="1062">
        <v>0</v>
      </c>
      <c r="D112" s="1076"/>
      <c r="E112" s="1077"/>
      <c r="F112" s="1078"/>
      <c r="G112" s="1062">
        <v>-113457804</v>
      </c>
      <c r="H112" s="1076">
        <v>-113457804</v>
      </c>
      <c r="I112" s="1077"/>
      <c r="J112" s="1078"/>
      <c r="K112" s="1062">
        <v>-87457804</v>
      </c>
      <c r="L112" s="1076">
        <v>-87457804</v>
      </c>
      <c r="M112" s="1077"/>
      <c r="N112" s="1078"/>
      <c r="O112" s="1062">
        <v>-104457804</v>
      </c>
      <c r="P112" s="1076">
        <v>-104457804</v>
      </c>
      <c r="Q112" s="1077"/>
      <c r="R112" s="1078"/>
      <c r="S112" s="1062">
        <v>-113919263</v>
      </c>
      <c r="T112" s="1076">
        <v>-113919263</v>
      </c>
      <c r="U112" s="1077"/>
      <c r="V112" s="1078"/>
      <c r="W112" s="1595">
        <f t="shared" si="47"/>
        <v>50948302</v>
      </c>
      <c r="X112" s="1596">
        <v>50948302</v>
      </c>
      <c r="Y112" s="1597"/>
      <c r="Z112" s="1598"/>
      <c r="AA112" s="1595">
        <f t="shared" si="48"/>
        <v>0</v>
      </c>
      <c r="AB112" s="1596"/>
      <c r="AC112" s="1597"/>
      <c r="AD112" s="1598"/>
      <c r="AE112" s="3320"/>
      <c r="AF112" s="3326"/>
      <c r="AG112" s="3326"/>
      <c r="AH112" s="3301"/>
      <c r="AI112" s="1075"/>
      <c r="AJ112" s="1165"/>
      <c r="AK112" s="1083">
        <v>0</v>
      </c>
      <c r="AL112" s="1115"/>
      <c r="AM112" s="1089"/>
      <c r="AN112" s="1087"/>
      <c r="AO112" s="1083">
        <v>0</v>
      </c>
      <c r="AP112" s="1115"/>
      <c r="AQ112" s="1089"/>
      <c r="AR112" s="1087"/>
      <c r="AS112" s="1083">
        <v>0</v>
      </c>
      <c r="AT112" s="1115"/>
      <c r="AU112" s="1089"/>
      <c r="AV112" s="1087"/>
      <c r="AW112" s="1083">
        <v>0</v>
      </c>
      <c r="AX112" s="1115"/>
      <c r="AY112" s="1089"/>
      <c r="AZ112" s="1087"/>
      <c r="BA112" s="1083">
        <v>0</v>
      </c>
      <c r="BB112" s="1115"/>
      <c r="BC112" s="1089"/>
      <c r="BD112" s="1087"/>
      <c r="BE112" s="1606">
        <f t="shared" si="44"/>
        <v>0</v>
      </c>
      <c r="BF112" s="1636"/>
      <c r="BG112" s="1609"/>
      <c r="BH112" s="1607"/>
      <c r="BI112" s="1606">
        <f t="shared" si="45"/>
        <v>0</v>
      </c>
      <c r="BJ112" s="1636"/>
      <c r="BK112" s="1609"/>
      <c r="BL112" s="3529"/>
      <c r="BM112" s="3340"/>
      <c r="BN112" s="3542"/>
      <c r="BO112" s="3344"/>
      <c r="BP112" s="3561"/>
    </row>
    <row r="113" spans="1:68" ht="24" x14ac:dyDescent="0.2">
      <c r="A113" s="1051"/>
      <c r="B113" s="1068" t="s">
        <v>263</v>
      </c>
      <c r="C113" s="1062">
        <v>-101850446</v>
      </c>
      <c r="D113" s="1121">
        <v>-101850446</v>
      </c>
      <c r="E113" s="1071"/>
      <c r="F113" s="1072"/>
      <c r="G113" s="1062">
        <v>0</v>
      </c>
      <c r="H113" s="1121"/>
      <c r="I113" s="1071"/>
      <c r="J113" s="1072"/>
      <c r="K113" s="1062">
        <v>0</v>
      </c>
      <c r="L113" s="1121"/>
      <c r="M113" s="1071"/>
      <c r="N113" s="1072"/>
      <c r="O113" s="1062">
        <v>0</v>
      </c>
      <c r="P113" s="1121"/>
      <c r="Q113" s="1071"/>
      <c r="R113" s="1072"/>
      <c r="S113" s="1062">
        <v>0</v>
      </c>
      <c r="T113" s="1121"/>
      <c r="U113" s="1071"/>
      <c r="V113" s="1072"/>
      <c r="W113" s="1595">
        <f t="shared" si="47"/>
        <v>0</v>
      </c>
      <c r="X113" s="1642"/>
      <c r="Y113" s="1591"/>
      <c r="Z113" s="1592"/>
      <c r="AA113" s="1595">
        <f t="shared" si="48"/>
        <v>0</v>
      </c>
      <c r="AB113" s="1642"/>
      <c r="AC113" s="1591"/>
      <c r="AD113" s="1592"/>
      <c r="AE113" s="3320"/>
      <c r="AF113" s="3326"/>
      <c r="AG113" s="3326"/>
      <c r="AH113" s="3300"/>
      <c r="AI113" s="1069"/>
      <c r="AJ113" s="1101" t="s">
        <v>134</v>
      </c>
      <c r="AK113" s="1083">
        <v>0</v>
      </c>
      <c r="AL113" s="1088"/>
      <c r="AM113" s="1089"/>
      <c r="AN113" s="1087"/>
      <c r="AO113" s="1083">
        <v>0</v>
      </c>
      <c r="AP113" s="1088"/>
      <c r="AQ113" s="1089"/>
      <c r="AR113" s="1087"/>
      <c r="AS113" s="1083">
        <v>0</v>
      </c>
      <c r="AT113" s="1088"/>
      <c r="AU113" s="1089"/>
      <c r="AV113" s="1087"/>
      <c r="AW113" s="1083">
        <v>0</v>
      </c>
      <c r="AX113" s="1088"/>
      <c r="AY113" s="1089"/>
      <c r="AZ113" s="1087"/>
      <c r="BA113" s="1083">
        <v>0</v>
      </c>
      <c r="BB113" s="1088"/>
      <c r="BC113" s="1089"/>
      <c r="BD113" s="1087"/>
      <c r="BE113" s="1606">
        <f t="shared" si="44"/>
        <v>0</v>
      </c>
      <c r="BF113" s="1608"/>
      <c r="BG113" s="1609"/>
      <c r="BH113" s="1607"/>
      <c r="BI113" s="1606">
        <f t="shared" si="45"/>
        <v>0</v>
      </c>
      <c r="BJ113" s="1608"/>
      <c r="BK113" s="1609"/>
      <c r="BL113" s="3529"/>
      <c r="BM113" s="3340"/>
      <c r="BN113" s="3542"/>
      <c r="BO113" s="3344"/>
      <c r="BP113" s="3561"/>
    </row>
    <row r="114" spans="1:68" ht="24.75" thickBot="1" x14ac:dyDescent="0.25">
      <c r="A114" s="1051"/>
      <c r="B114" s="1107" t="s">
        <v>188</v>
      </c>
      <c r="C114" s="1066">
        <v>172147422</v>
      </c>
      <c r="D114" s="1122">
        <v>172147422</v>
      </c>
      <c r="E114" s="1123"/>
      <c r="F114" s="1124"/>
      <c r="G114" s="1066">
        <v>172147422</v>
      </c>
      <c r="H114" s="1122">
        <v>172147422</v>
      </c>
      <c r="I114" s="1123"/>
      <c r="J114" s="1124"/>
      <c r="K114" s="1066">
        <v>172147422</v>
      </c>
      <c r="L114" s="1122">
        <v>172147422</v>
      </c>
      <c r="M114" s="1123"/>
      <c r="N114" s="1124"/>
      <c r="O114" s="1066">
        <v>172147422</v>
      </c>
      <c r="P114" s="1122">
        <v>172147422</v>
      </c>
      <c r="Q114" s="1123"/>
      <c r="R114" s="1124"/>
      <c r="S114" s="1066">
        <v>172147422</v>
      </c>
      <c r="T114" s="1122">
        <v>172147422</v>
      </c>
      <c r="U114" s="1123"/>
      <c r="V114" s="1124"/>
      <c r="W114" s="1595">
        <f t="shared" si="47"/>
        <v>172147422</v>
      </c>
      <c r="X114" s="1643">
        <v>172147422</v>
      </c>
      <c r="Y114" s="1644"/>
      <c r="Z114" s="1645"/>
      <c r="AA114" s="1595">
        <f t="shared" si="48"/>
        <v>172147422</v>
      </c>
      <c r="AB114" s="1643">
        <v>172147422</v>
      </c>
      <c r="AC114" s="1644"/>
      <c r="AD114" s="1645"/>
      <c r="AE114" s="3320">
        <f>SUM(AA114/W114)*100</f>
        <v>100</v>
      </c>
      <c r="AF114" s="3326">
        <f t="shared" ref="AF114" si="68">SUM(AB114/X114)*100</f>
        <v>100</v>
      </c>
      <c r="AG114" s="3327"/>
      <c r="AH114" s="3305"/>
      <c r="AI114" s="1066"/>
      <c r="AJ114" s="1179" t="s">
        <v>121</v>
      </c>
      <c r="AK114" s="1083">
        <v>0</v>
      </c>
      <c r="AL114" s="1079"/>
      <c r="AM114" s="1059"/>
      <c r="AN114" s="1060"/>
      <c r="AO114" s="1083">
        <v>0</v>
      </c>
      <c r="AP114" s="1079"/>
      <c r="AQ114" s="1059"/>
      <c r="AR114" s="1060"/>
      <c r="AS114" s="1083">
        <v>0</v>
      </c>
      <c r="AT114" s="1079"/>
      <c r="AU114" s="1059"/>
      <c r="AV114" s="1060"/>
      <c r="AW114" s="1083">
        <v>0</v>
      </c>
      <c r="AX114" s="1079"/>
      <c r="AY114" s="1059"/>
      <c r="AZ114" s="1060"/>
      <c r="BA114" s="1083">
        <v>0</v>
      </c>
      <c r="BB114" s="1079"/>
      <c r="BC114" s="1059"/>
      <c r="BD114" s="1060"/>
      <c r="BE114" s="1603">
        <f t="shared" si="44"/>
        <v>0</v>
      </c>
      <c r="BF114" s="1599"/>
      <c r="BG114" s="1579"/>
      <c r="BH114" s="1580"/>
      <c r="BI114" s="1603">
        <f t="shared" si="45"/>
        <v>0</v>
      </c>
      <c r="BJ114" s="1599"/>
      <c r="BK114" s="1579"/>
      <c r="BL114" s="3536"/>
      <c r="BM114" s="3579"/>
      <c r="BN114" s="3573"/>
      <c r="BO114" s="3563"/>
      <c r="BP114" s="3564"/>
    </row>
    <row r="115" spans="1:68" ht="13.5" thickBot="1" x14ac:dyDescent="0.25">
      <c r="A115" s="1051"/>
      <c r="B115" s="1125" t="s">
        <v>20</v>
      </c>
      <c r="C115" s="1055">
        <v>204136976</v>
      </c>
      <c r="D115" s="1098">
        <v>204136976</v>
      </c>
      <c r="E115" s="1057">
        <v>0</v>
      </c>
      <c r="F115" s="1099">
        <v>0</v>
      </c>
      <c r="G115" s="1055">
        <v>287529618</v>
      </c>
      <c r="H115" s="1098">
        <v>287529618</v>
      </c>
      <c r="I115" s="1057">
        <v>0</v>
      </c>
      <c r="J115" s="1099">
        <v>0</v>
      </c>
      <c r="K115" s="1055">
        <v>321003424</v>
      </c>
      <c r="L115" s="1098">
        <v>321003424</v>
      </c>
      <c r="M115" s="1057">
        <v>0</v>
      </c>
      <c r="N115" s="1099">
        <v>0</v>
      </c>
      <c r="O115" s="1055">
        <v>491743424</v>
      </c>
      <c r="P115" s="1098">
        <v>491743424</v>
      </c>
      <c r="Q115" s="1057">
        <v>0</v>
      </c>
      <c r="R115" s="1099">
        <v>0</v>
      </c>
      <c r="S115" s="1055">
        <v>501970812</v>
      </c>
      <c r="T115" s="1098">
        <v>501970812</v>
      </c>
      <c r="U115" s="1057">
        <v>0</v>
      </c>
      <c r="V115" s="1099">
        <v>0</v>
      </c>
      <c r="W115" s="1575">
        <f t="shared" si="47"/>
        <v>670860717</v>
      </c>
      <c r="X115" s="1618">
        <f>SUM(X107:X114)</f>
        <v>670860717</v>
      </c>
      <c r="Y115" s="1577">
        <v>0</v>
      </c>
      <c r="Z115" s="1619">
        <v>0</v>
      </c>
      <c r="AA115" s="1575">
        <f t="shared" si="48"/>
        <v>619912415</v>
      </c>
      <c r="AB115" s="1618">
        <f>SUM(AB107:AB114)</f>
        <v>619912415</v>
      </c>
      <c r="AC115" s="1577">
        <v>0</v>
      </c>
      <c r="AD115" s="1619">
        <v>0</v>
      </c>
      <c r="AE115" s="3279">
        <f t="shared" si="49"/>
        <v>108.21862907843199</v>
      </c>
      <c r="AF115" s="3288">
        <f t="shared" si="58"/>
        <v>108.21862907843199</v>
      </c>
      <c r="AG115" s="3288">
        <v>0</v>
      </c>
      <c r="AH115" s="3277">
        <v>0</v>
      </c>
      <c r="AI115" s="1055"/>
      <c r="AJ115" s="1131" t="s">
        <v>177</v>
      </c>
      <c r="AK115" s="1081">
        <v>193396976</v>
      </c>
      <c r="AL115" s="1112">
        <v>193396976</v>
      </c>
      <c r="AM115" s="1113">
        <v>0</v>
      </c>
      <c r="AN115" s="1114">
        <v>0</v>
      </c>
      <c r="AO115" s="1081">
        <v>287529618</v>
      </c>
      <c r="AP115" s="1112">
        <v>287529618</v>
      </c>
      <c r="AQ115" s="1113">
        <v>0</v>
      </c>
      <c r="AR115" s="1114">
        <v>0</v>
      </c>
      <c r="AS115" s="1081">
        <v>321003424</v>
      </c>
      <c r="AT115" s="1112">
        <v>321003424</v>
      </c>
      <c r="AU115" s="1113">
        <v>0</v>
      </c>
      <c r="AV115" s="1114">
        <v>0</v>
      </c>
      <c r="AW115" s="1081">
        <v>491743424</v>
      </c>
      <c r="AX115" s="1112">
        <v>491743424</v>
      </c>
      <c r="AY115" s="1113">
        <v>0</v>
      </c>
      <c r="AZ115" s="1114">
        <v>0</v>
      </c>
      <c r="BA115" s="1081">
        <v>501970812</v>
      </c>
      <c r="BB115" s="1112">
        <v>501970812</v>
      </c>
      <c r="BC115" s="1113">
        <v>0</v>
      </c>
      <c r="BD115" s="1114">
        <v>0</v>
      </c>
      <c r="BE115" s="1680">
        <f t="shared" si="44"/>
        <v>670860717</v>
      </c>
      <c r="BF115" s="1633">
        <f>SUM(BF107:BF114)</f>
        <v>670860717</v>
      </c>
      <c r="BG115" s="1634">
        <v>0</v>
      </c>
      <c r="BH115" s="1635">
        <v>0</v>
      </c>
      <c r="BI115" s="1680">
        <f t="shared" si="45"/>
        <v>189078651</v>
      </c>
      <c r="BJ115" s="1633">
        <f>SUM(BJ107:BJ114)</f>
        <v>189078651</v>
      </c>
      <c r="BK115" s="1634">
        <v>0</v>
      </c>
      <c r="BL115" s="3537">
        <v>0</v>
      </c>
      <c r="BM115" s="3580">
        <f t="shared" ref="BM115:BM119" si="69">SUM(BI115/BE115)*100</f>
        <v>28.184486914889668</v>
      </c>
      <c r="BN115" s="3575">
        <f t="shared" ref="BN115" si="70">SUM(BJ115/BF115)*100</f>
        <v>28.184486914889668</v>
      </c>
      <c r="BO115" s="3556"/>
      <c r="BP115" s="3557"/>
    </row>
    <row r="116" spans="1:68" x14ac:dyDescent="0.2">
      <c r="A116" s="1051"/>
      <c r="B116" s="1160" t="s">
        <v>271</v>
      </c>
      <c r="C116" s="1100">
        <v>0</v>
      </c>
      <c r="D116" s="1161"/>
      <c r="E116" s="1162"/>
      <c r="F116" s="1163"/>
      <c r="G116" s="1100">
        <v>0</v>
      </c>
      <c r="H116" s="1161"/>
      <c r="I116" s="1162"/>
      <c r="J116" s="1163"/>
      <c r="K116" s="1100">
        <v>0</v>
      </c>
      <c r="L116" s="1161"/>
      <c r="M116" s="1162"/>
      <c r="N116" s="1163"/>
      <c r="O116" s="1100">
        <v>0</v>
      </c>
      <c r="P116" s="1161"/>
      <c r="Q116" s="1162"/>
      <c r="R116" s="1163"/>
      <c r="S116" s="1100">
        <v>0</v>
      </c>
      <c r="T116" s="1161"/>
      <c r="U116" s="1162"/>
      <c r="V116" s="1163"/>
      <c r="W116" s="1586">
        <f t="shared" si="47"/>
        <v>0</v>
      </c>
      <c r="X116" s="1161"/>
      <c r="Y116" s="1162"/>
      <c r="Z116" s="1163"/>
      <c r="AA116" s="1586">
        <f t="shared" si="48"/>
        <v>0</v>
      </c>
      <c r="AB116" s="1161"/>
      <c r="AC116" s="1162"/>
      <c r="AD116" s="1163"/>
      <c r="AE116" s="3318"/>
      <c r="AF116" s="3324"/>
      <c r="AG116" s="3324"/>
      <c r="AH116" s="3322"/>
      <c r="AI116" s="1127"/>
      <c r="AJ116" s="1126" t="s">
        <v>271</v>
      </c>
      <c r="AK116" s="1149">
        <v>499612355</v>
      </c>
      <c r="AL116" s="1063">
        <v>499612355</v>
      </c>
      <c r="AM116" s="1064"/>
      <c r="AN116" s="1150"/>
      <c r="AO116" s="1149">
        <v>499612355</v>
      </c>
      <c r="AP116" s="1063">
        <v>499612355</v>
      </c>
      <c r="AQ116" s="1064"/>
      <c r="AR116" s="1150"/>
      <c r="AS116" s="1149">
        <v>509867304</v>
      </c>
      <c r="AT116" s="1063">
        <v>509867304</v>
      </c>
      <c r="AU116" s="1064"/>
      <c r="AV116" s="1150"/>
      <c r="AW116" s="1149">
        <v>512534693</v>
      </c>
      <c r="AX116" s="1063">
        <v>512534693</v>
      </c>
      <c r="AY116" s="1064"/>
      <c r="AZ116" s="1150"/>
      <c r="BA116" s="1149">
        <v>518402815</v>
      </c>
      <c r="BB116" s="1063">
        <v>518402815</v>
      </c>
      <c r="BC116" s="1064"/>
      <c r="BD116" s="1150"/>
      <c r="BE116" s="1680">
        <f t="shared" si="44"/>
        <v>518402815</v>
      </c>
      <c r="BF116" s="1583">
        <v>518402815</v>
      </c>
      <c r="BG116" s="1584"/>
      <c r="BH116" s="1150"/>
      <c r="BI116" s="1680">
        <f t="shared" si="45"/>
        <v>518402815</v>
      </c>
      <c r="BJ116" s="2320">
        <v>518402815</v>
      </c>
      <c r="BK116" s="2334"/>
      <c r="BL116" s="3539"/>
      <c r="BM116" s="3338">
        <f t="shared" si="69"/>
        <v>100</v>
      </c>
      <c r="BN116" s="3576">
        <f>SUM(BJ116/BF116)*100</f>
        <v>100</v>
      </c>
      <c r="BO116" s="3551"/>
      <c r="BP116" s="3551"/>
    </row>
    <row r="117" spans="1:68" ht="24" x14ac:dyDescent="0.2">
      <c r="A117" s="1051"/>
      <c r="B117" s="1101" t="s">
        <v>22</v>
      </c>
      <c r="C117" s="1062">
        <v>0</v>
      </c>
      <c r="D117" s="1063"/>
      <c r="E117" s="1064"/>
      <c r="F117" s="1150"/>
      <c r="G117" s="1062">
        <v>0</v>
      </c>
      <c r="H117" s="1063"/>
      <c r="I117" s="1064"/>
      <c r="J117" s="1150"/>
      <c r="K117" s="1062">
        <v>0</v>
      </c>
      <c r="L117" s="1063"/>
      <c r="M117" s="1064"/>
      <c r="N117" s="1150"/>
      <c r="O117" s="1062">
        <v>0</v>
      </c>
      <c r="P117" s="1063"/>
      <c r="Q117" s="1064"/>
      <c r="R117" s="1150"/>
      <c r="S117" s="1062">
        <v>0</v>
      </c>
      <c r="T117" s="1063"/>
      <c r="U117" s="1064"/>
      <c r="V117" s="1150"/>
      <c r="W117" s="1595">
        <f t="shared" si="47"/>
        <v>0</v>
      </c>
      <c r="X117" s="1583"/>
      <c r="Y117" s="1584"/>
      <c r="Z117" s="1150"/>
      <c r="AA117" s="1595">
        <f t="shared" si="48"/>
        <v>0</v>
      </c>
      <c r="AB117" s="1583"/>
      <c r="AC117" s="1584"/>
      <c r="AD117" s="1150"/>
      <c r="AE117" s="3320"/>
      <c r="AF117" s="3326"/>
      <c r="AG117" s="3326"/>
      <c r="AH117" s="3323"/>
      <c r="AI117" s="1062"/>
      <c r="AJ117" s="1101" t="s">
        <v>27</v>
      </c>
      <c r="AK117" s="1086">
        <v>-499612355</v>
      </c>
      <c r="AL117" s="1115">
        <v>-499612355</v>
      </c>
      <c r="AM117" s="1116"/>
      <c r="AN117" s="1084"/>
      <c r="AO117" s="1086">
        <v>-499612355</v>
      </c>
      <c r="AP117" s="1115">
        <v>-499612355</v>
      </c>
      <c r="AQ117" s="1116"/>
      <c r="AR117" s="1084"/>
      <c r="AS117" s="1086">
        <v>-509867304</v>
      </c>
      <c r="AT117" s="1115">
        <v>-509867304</v>
      </c>
      <c r="AU117" s="1116"/>
      <c r="AV117" s="1084"/>
      <c r="AW117" s="1086">
        <v>-512534693</v>
      </c>
      <c r="AX117" s="1115">
        <v>-512534693</v>
      </c>
      <c r="AY117" s="1116"/>
      <c r="AZ117" s="1084"/>
      <c r="BA117" s="1086">
        <v>-518402815</v>
      </c>
      <c r="BB117" s="1115">
        <v>-518402815</v>
      </c>
      <c r="BC117" s="1116"/>
      <c r="BD117" s="1084"/>
      <c r="BE117" s="1606">
        <f t="shared" si="44"/>
        <v>-518402815</v>
      </c>
      <c r="BF117" s="1636">
        <v>-518402815</v>
      </c>
      <c r="BG117" s="1637"/>
      <c r="BH117" s="1604"/>
      <c r="BI117" s="1606">
        <f t="shared" si="45"/>
        <v>-518402815</v>
      </c>
      <c r="BJ117" s="1636">
        <v>-518402815</v>
      </c>
      <c r="BK117" s="1637"/>
      <c r="BL117" s="3534"/>
      <c r="BM117" s="3340">
        <f t="shared" si="69"/>
        <v>100</v>
      </c>
      <c r="BN117" s="3571">
        <f>SUM(BJ117/BF117)*100</f>
        <v>100</v>
      </c>
      <c r="BO117" s="3353"/>
      <c r="BP117" s="3353"/>
    </row>
    <row r="118" spans="1:68" x14ac:dyDescent="0.2">
      <c r="A118" s="1051"/>
      <c r="B118" s="1688" t="s">
        <v>933</v>
      </c>
      <c r="C118" s="1069">
        <v>0</v>
      </c>
      <c r="D118" s="1076"/>
      <c r="E118" s="1077"/>
      <c r="F118" s="1164"/>
      <c r="G118" s="1069">
        <v>0</v>
      </c>
      <c r="H118" s="1076"/>
      <c r="I118" s="1077"/>
      <c r="J118" s="1164"/>
      <c r="K118" s="1069">
        <v>0</v>
      </c>
      <c r="L118" s="1076"/>
      <c r="M118" s="1077"/>
      <c r="N118" s="1164"/>
      <c r="O118" s="1069">
        <v>0</v>
      </c>
      <c r="P118" s="1076"/>
      <c r="Q118" s="1077"/>
      <c r="R118" s="1164"/>
      <c r="S118" s="1069">
        <v>0</v>
      </c>
      <c r="T118" s="1076"/>
      <c r="U118" s="1077"/>
      <c r="V118" s="1164"/>
      <c r="W118" s="1595">
        <f t="shared" si="47"/>
        <v>-17913688</v>
      </c>
      <c r="X118" s="1596">
        <v>-17913688</v>
      </c>
      <c r="Y118" s="1597"/>
      <c r="Z118" s="1164"/>
      <c r="AA118" s="1595">
        <f t="shared" si="48"/>
        <v>-17913688</v>
      </c>
      <c r="AB118" s="1596">
        <v>-17913688</v>
      </c>
      <c r="AC118" s="1597"/>
      <c r="AD118" s="1164"/>
      <c r="AE118" s="3320">
        <f t="shared" ref="AE118:AE121" si="71">SUM(AA118/W118)*100</f>
        <v>100</v>
      </c>
      <c r="AF118" s="3326">
        <f t="shared" ref="AF118:AF121" si="72">SUM(AB118/X118)*100</f>
        <v>100</v>
      </c>
      <c r="AG118" s="3326"/>
      <c r="AH118" s="3331"/>
      <c r="AI118" s="1075"/>
      <c r="AJ118" s="1117" t="s">
        <v>28</v>
      </c>
      <c r="AK118" s="1086">
        <v>-17499103</v>
      </c>
      <c r="AL118" s="1088">
        <v>-17499103</v>
      </c>
      <c r="AM118" s="1089"/>
      <c r="AN118" s="1087"/>
      <c r="AO118" s="1086">
        <v>-17499103</v>
      </c>
      <c r="AP118" s="1088">
        <v>-17499103</v>
      </c>
      <c r="AQ118" s="1089"/>
      <c r="AR118" s="1087"/>
      <c r="AS118" s="1086">
        <v>-17499103</v>
      </c>
      <c r="AT118" s="1088">
        <v>-17499103</v>
      </c>
      <c r="AU118" s="1089"/>
      <c r="AV118" s="1087"/>
      <c r="AW118" s="1086">
        <v>-17499103</v>
      </c>
      <c r="AX118" s="1088">
        <v>-17499103</v>
      </c>
      <c r="AY118" s="1089"/>
      <c r="AZ118" s="1087"/>
      <c r="BA118" s="1086">
        <v>-17499103</v>
      </c>
      <c r="BB118" s="1088">
        <v>-17499103</v>
      </c>
      <c r="BC118" s="1089"/>
      <c r="BD118" s="1087"/>
      <c r="BE118" s="1606">
        <f t="shared" si="44"/>
        <v>-17499103</v>
      </c>
      <c r="BF118" s="1608">
        <v>-17499103</v>
      </c>
      <c r="BG118" s="1609"/>
      <c r="BH118" s="1607"/>
      <c r="BI118" s="1606">
        <f t="shared" si="45"/>
        <v>-17499103</v>
      </c>
      <c r="BJ118" s="1608">
        <v>-17499103</v>
      </c>
      <c r="BK118" s="1609"/>
      <c r="BL118" s="3529"/>
      <c r="BM118" s="3340">
        <f t="shared" si="69"/>
        <v>100</v>
      </c>
      <c r="BN118" s="3571">
        <f>SUM(BJ118/BF118)*100</f>
        <v>100</v>
      </c>
      <c r="BO118" s="3353"/>
      <c r="BP118" s="3353"/>
    </row>
    <row r="119" spans="1:68" x14ac:dyDescent="0.2">
      <c r="A119" s="1051"/>
      <c r="B119" s="1165" t="s">
        <v>260</v>
      </c>
      <c r="C119" s="1069">
        <v>0</v>
      </c>
      <c r="D119" s="1070"/>
      <c r="E119" s="1071"/>
      <c r="F119" s="1166"/>
      <c r="G119" s="1069">
        <v>0</v>
      </c>
      <c r="H119" s="1070"/>
      <c r="I119" s="1071"/>
      <c r="J119" s="1166"/>
      <c r="K119" s="1069">
        <v>0</v>
      </c>
      <c r="L119" s="1070"/>
      <c r="M119" s="1071"/>
      <c r="N119" s="1166"/>
      <c r="O119" s="1069">
        <v>0</v>
      </c>
      <c r="P119" s="1070"/>
      <c r="Q119" s="1071"/>
      <c r="R119" s="1166"/>
      <c r="S119" s="1069">
        <v>0</v>
      </c>
      <c r="T119" s="1070"/>
      <c r="U119" s="1071"/>
      <c r="V119" s="1166"/>
      <c r="W119" s="1595">
        <f t="shared" si="47"/>
        <v>17913688</v>
      </c>
      <c r="X119" s="1590">
        <v>17913688</v>
      </c>
      <c r="Y119" s="1591"/>
      <c r="Z119" s="1166"/>
      <c r="AA119" s="1595">
        <f t="shared" si="48"/>
        <v>17913688</v>
      </c>
      <c r="AB119" s="1590">
        <v>17913688</v>
      </c>
      <c r="AC119" s="1591"/>
      <c r="AD119" s="1166"/>
      <c r="AE119" s="3320">
        <f t="shared" si="71"/>
        <v>100</v>
      </c>
      <c r="AF119" s="3326">
        <f t="shared" si="72"/>
        <v>100</v>
      </c>
      <c r="AG119" s="3326"/>
      <c r="AH119" s="3304"/>
      <c r="AI119" s="1069"/>
      <c r="AJ119" s="1117" t="s">
        <v>260</v>
      </c>
      <c r="AK119" s="1086">
        <v>17499103</v>
      </c>
      <c r="AL119" s="1088">
        <v>17499103</v>
      </c>
      <c r="AM119" s="1089"/>
      <c r="AN119" s="1087"/>
      <c r="AO119" s="1086">
        <v>17499103</v>
      </c>
      <c r="AP119" s="1088">
        <v>17499103</v>
      </c>
      <c r="AQ119" s="1089"/>
      <c r="AR119" s="1087"/>
      <c r="AS119" s="1086">
        <v>17499103</v>
      </c>
      <c r="AT119" s="1088">
        <v>17499103</v>
      </c>
      <c r="AU119" s="1089"/>
      <c r="AV119" s="1087"/>
      <c r="AW119" s="1086">
        <v>17499103</v>
      </c>
      <c r="AX119" s="1088">
        <v>17499103</v>
      </c>
      <c r="AY119" s="1089"/>
      <c r="AZ119" s="1087"/>
      <c r="BA119" s="1086">
        <v>17499103</v>
      </c>
      <c r="BB119" s="1088">
        <v>17499103</v>
      </c>
      <c r="BC119" s="1089"/>
      <c r="BD119" s="1087"/>
      <c r="BE119" s="1606">
        <f t="shared" si="44"/>
        <v>17499103</v>
      </c>
      <c r="BF119" s="1608">
        <v>17499103</v>
      </c>
      <c r="BG119" s="1609"/>
      <c r="BH119" s="1607"/>
      <c r="BI119" s="1606">
        <f t="shared" si="45"/>
        <v>17499103</v>
      </c>
      <c r="BJ119" s="1608">
        <v>17499103</v>
      </c>
      <c r="BK119" s="1609"/>
      <c r="BL119" s="3529"/>
      <c r="BM119" s="3340">
        <f t="shared" si="69"/>
        <v>100</v>
      </c>
      <c r="BN119" s="3571">
        <f>SUM(BJ119/BF119)*100</f>
        <v>100</v>
      </c>
      <c r="BO119" s="3353"/>
      <c r="BP119" s="3353"/>
    </row>
    <row r="120" spans="1:68" ht="24" x14ac:dyDescent="0.2">
      <c r="A120" s="1051"/>
      <c r="B120" s="1128" t="s">
        <v>24</v>
      </c>
      <c r="C120" s="1069">
        <v>-172147422</v>
      </c>
      <c r="D120" s="1070">
        <v>-172147422</v>
      </c>
      <c r="E120" s="1071"/>
      <c r="F120" s="1166"/>
      <c r="G120" s="1069">
        <v>-172147422</v>
      </c>
      <c r="H120" s="1070">
        <v>-172147422</v>
      </c>
      <c r="I120" s="1071"/>
      <c r="J120" s="1166"/>
      <c r="K120" s="1069">
        <v>-172147422</v>
      </c>
      <c r="L120" s="1070">
        <v>-172147422</v>
      </c>
      <c r="M120" s="1071"/>
      <c r="N120" s="1166"/>
      <c r="O120" s="1069">
        <v>-172147422</v>
      </c>
      <c r="P120" s="1070">
        <v>-172147422</v>
      </c>
      <c r="Q120" s="1071"/>
      <c r="R120" s="1166"/>
      <c r="S120" s="1069">
        <v>-172147422</v>
      </c>
      <c r="T120" s="1070">
        <v>-172147422</v>
      </c>
      <c r="U120" s="1071"/>
      <c r="V120" s="1166"/>
      <c r="W120" s="1595">
        <f t="shared" si="47"/>
        <v>-172147422</v>
      </c>
      <c r="X120" s="1590">
        <v>-172147422</v>
      </c>
      <c r="Y120" s="1591"/>
      <c r="Z120" s="1166"/>
      <c r="AA120" s="1595">
        <f t="shared" si="48"/>
        <v>-172147422</v>
      </c>
      <c r="AB120" s="1590">
        <v>-172147422</v>
      </c>
      <c r="AC120" s="1591"/>
      <c r="AD120" s="1166"/>
      <c r="AE120" s="3320">
        <f t="shared" si="71"/>
        <v>100</v>
      </c>
      <c r="AF120" s="3326">
        <f t="shared" si="72"/>
        <v>100</v>
      </c>
      <c r="AG120" s="3326"/>
      <c r="AH120" s="3304"/>
      <c r="AI120" s="1069"/>
      <c r="AJ120" s="1180"/>
      <c r="AK120" s="1086">
        <v>0</v>
      </c>
      <c r="AL120" s="1088"/>
      <c r="AM120" s="1089"/>
      <c r="AN120" s="1087"/>
      <c r="AO120" s="1086">
        <v>0</v>
      </c>
      <c r="AP120" s="1088"/>
      <c r="AQ120" s="1089"/>
      <c r="AR120" s="1087"/>
      <c r="AS120" s="1086">
        <v>0</v>
      </c>
      <c r="AT120" s="1088"/>
      <c r="AU120" s="1089"/>
      <c r="AV120" s="1087"/>
      <c r="AW120" s="1086">
        <v>0</v>
      </c>
      <c r="AX120" s="1088"/>
      <c r="AY120" s="1089"/>
      <c r="AZ120" s="1087"/>
      <c r="BA120" s="1086">
        <v>0</v>
      </c>
      <c r="BB120" s="1088"/>
      <c r="BC120" s="1089"/>
      <c r="BD120" s="1087"/>
      <c r="BE120" s="1606">
        <f t="shared" si="44"/>
        <v>0</v>
      </c>
      <c r="BF120" s="1608"/>
      <c r="BG120" s="1609"/>
      <c r="BH120" s="1607"/>
      <c r="BI120" s="1606">
        <f t="shared" si="45"/>
        <v>0</v>
      </c>
      <c r="BJ120" s="1608"/>
      <c r="BK120" s="1609"/>
      <c r="BL120" s="3529"/>
      <c r="BM120" s="3340"/>
      <c r="BN120" s="3571"/>
      <c r="BO120" s="3353"/>
      <c r="BP120" s="3353"/>
    </row>
    <row r="121" spans="1:68" x14ac:dyDescent="0.2">
      <c r="A121" s="1051"/>
      <c r="B121" s="1128" t="s">
        <v>226</v>
      </c>
      <c r="C121" s="1069">
        <v>172147422</v>
      </c>
      <c r="D121" s="1070">
        <v>172147422</v>
      </c>
      <c r="E121" s="1071"/>
      <c r="F121" s="1166"/>
      <c r="G121" s="1069">
        <v>172147422</v>
      </c>
      <c r="H121" s="1070">
        <v>172147422</v>
      </c>
      <c r="I121" s="1071"/>
      <c r="J121" s="1166"/>
      <c r="K121" s="1069">
        <v>172147422</v>
      </c>
      <c r="L121" s="1070">
        <v>172147422</v>
      </c>
      <c r="M121" s="1071"/>
      <c r="N121" s="1166"/>
      <c r="O121" s="1069">
        <v>172147422</v>
      </c>
      <c r="P121" s="1070">
        <v>172147422</v>
      </c>
      <c r="Q121" s="1071"/>
      <c r="R121" s="1166"/>
      <c r="S121" s="1069">
        <v>172147422</v>
      </c>
      <c r="T121" s="1070">
        <v>172147422</v>
      </c>
      <c r="U121" s="1071"/>
      <c r="V121" s="1166"/>
      <c r="W121" s="1595">
        <f t="shared" si="47"/>
        <v>172147422</v>
      </c>
      <c r="X121" s="1590">
        <v>172147422</v>
      </c>
      <c r="Y121" s="1591"/>
      <c r="Z121" s="1166"/>
      <c r="AA121" s="1595">
        <f t="shared" si="48"/>
        <v>172147422</v>
      </c>
      <c r="AB121" s="1590">
        <v>172147422</v>
      </c>
      <c r="AC121" s="1591"/>
      <c r="AD121" s="1166"/>
      <c r="AE121" s="3320">
        <f t="shared" si="71"/>
        <v>100</v>
      </c>
      <c r="AF121" s="3326">
        <f t="shared" si="72"/>
        <v>100</v>
      </c>
      <c r="AG121" s="3326"/>
      <c r="AH121" s="3304"/>
      <c r="AI121" s="1062"/>
      <c r="AJ121" s="1126"/>
      <c r="AK121" s="1086">
        <v>0</v>
      </c>
      <c r="AL121" s="1115"/>
      <c r="AM121" s="1116"/>
      <c r="AN121" s="1084"/>
      <c r="AO121" s="1086">
        <v>0</v>
      </c>
      <c r="AP121" s="1115"/>
      <c r="AQ121" s="1116"/>
      <c r="AR121" s="1084"/>
      <c r="AS121" s="1086">
        <v>0</v>
      </c>
      <c r="AT121" s="1115"/>
      <c r="AU121" s="1116"/>
      <c r="AV121" s="1084"/>
      <c r="AW121" s="1086">
        <v>0</v>
      </c>
      <c r="AX121" s="1115"/>
      <c r="AY121" s="1116"/>
      <c r="AZ121" s="1084"/>
      <c r="BA121" s="1086">
        <v>0</v>
      </c>
      <c r="BB121" s="1115"/>
      <c r="BC121" s="1116"/>
      <c r="BD121" s="1084"/>
      <c r="BE121" s="1606">
        <f t="shared" si="44"/>
        <v>0</v>
      </c>
      <c r="BF121" s="1636"/>
      <c r="BG121" s="1637"/>
      <c r="BH121" s="1604"/>
      <c r="BI121" s="1606">
        <f t="shared" si="45"/>
        <v>0</v>
      </c>
      <c r="BJ121" s="1636"/>
      <c r="BK121" s="1637"/>
      <c r="BL121" s="3534"/>
      <c r="BM121" s="3340"/>
      <c r="BN121" s="3571"/>
      <c r="BO121" s="3353"/>
      <c r="BP121" s="3353"/>
    </row>
    <row r="122" spans="1:68" ht="13.5" thickBot="1" x14ac:dyDescent="0.25">
      <c r="A122" s="1051"/>
      <c r="B122" s="1107" t="s">
        <v>133</v>
      </c>
      <c r="C122" s="1066">
        <v>0</v>
      </c>
      <c r="D122" s="1122"/>
      <c r="E122" s="1123"/>
      <c r="F122" s="1167"/>
      <c r="G122" s="1066">
        <v>0</v>
      </c>
      <c r="H122" s="1122"/>
      <c r="I122" s="1123"/>
      <c r="J122" s="1167"/>
      <c r="K122" s="1066">
        <v>0</v>
      </c>
      <c r="L122" s="1122"/>
      <c r="M122" s="1123"/>
      <c r="N122" s="1167"/>
      <c r="O122" s="1066">
        <v>0</v>
      </c>
      <c r="P122" s="1122"/>
      <c r="Q122" s="1123"/>
      <c r="R122" s="1167"/>
      <c r="S122" s="1066">
        <v>0</v>
      </c>
      <c r="T122" s="1122"/>
      <c r="U122" s="1123"/>
      <c r="V122" s="1167"/>
      <c r="W122" s="1595">
        <f t="shared" si="47"/>
        <v>0</v>
      </c>
      <c r="X122" s="1643"/>
      <c r="Y122" s="1644"/>
      <c r="Z122" s="1167"/>
      <c r="AA122" s="1595">
        <f t="shared" si="48"/>
        <v>0</v>
      </c>
      <c r="AB122" s="1643"/>
      <c r="AC122" s="1644"/>
      <c r="AD122" s="1167"/>
      <c r="AE122" s="3321"/>
      <c r="AF122" s="3327"/>
      <c r="AG122" s="3327"/>
      <c r="AH122" s="3332"/>
      <c r="AI122" s="1066"/>
      <c r="AJ122" s="1126" t="s">
        <v>133</v>
      </c>
      <c r="AK122" s="1086">
        <v>0</v>
      </c>
      <c r="AL122" s="1079"/>
      <c r="AM122" s="1059"/>
      <c r="AN122" s="1060"/>
      <c r="AO122" s="1086">
        <v>0</v>
      </c>
      <c r="AP122" s="1079"/>
      <c r="AQ122" s="1059"/>
      <c r="AR122" s="1060"/>
      <c r="AS122" s="1086">
        <v>0</v>
      </c>
      <c r="AT122" s="1079"/>
      <c r="AU122" s="1059"/>
      <c r="AV122" s="1060"/>
      <c r="AW122" s="1086">
        <v>0</v>
      </c>
      <c r="AX122" s="1079"/>
      <c r="AY122" s="1059"/>
      <c r="AZ122" s="1060"/>
      <c r="BA122" s="1086">
        <v>0</v>
      </c>
      <c r="BB122" s="1079"/>
      <c r="BC122" s="1059"/>
      <c r="BD122" s="1060"/>
      <c r="BE122" s="1603">
        <f t="shared" si="44"/>
        <v>0</v>
      </c>
      <c r="BF122" s="1599"/>
      <c r="BG122" s="1579"/>
      <c r="BH122" s="1580"/>
      <c r="BI122" s="1603">
        <f t="shared" si="45"/>
        <v>0</v>
      </c>
      <c r="BJ122" s="1599"/>
      <c r="BK122" s="1579"/>
      <c r="BL122" s="3536"/>
      <c r="BM122" s="3545"/>
      <c r="BN122" s="3577"/>
      <c r="BO122" s="3548"/>
      <c r="BP122" s="3548"/>
    </row>
    <row r="123" spans="1:68" ht="13.5" thickBot="1" x14ac:dyDescent="0.25">
      <c r="A123" s="1051"/>
      <c r="B123" s="1125" t="s">
        <v>272</v>
      </c>
      <c r="C123" s="1055">
        <v>0</v>
      </c>
      <c r="D123" s="1098">
        <v>0</v>
      </c>
      <c r="E123" s="1057">
        <v>0</v>
      </c>
      <c r="F123" s="1168">
        <v>0</v>
      </c>
      <c r="G123" s="1055">
        <v>0</v>
      </c>
      <c r="H123" s="1098">
        <v>0</v>
      </c>
      <c r="I123" s="1057">
        <v>0</v>
      </c>
      <c r="J123" s="1168">
        <v>0</v>
      </c>
      <c r="K123" s="1055">
        <v>0</v>
      </c>
      <c r="L123" s="1098">
        <v>0</v>
      </c>
      <c r="M123" s="1057">
        <v>0</v>
      </c>
      <c r="N123" s="1168">
        <v>0</v>
      </c>
      <c r="O123" s="1055">
        <v>0</v>
      </c>
      <c r="P123" s="1098">
        <v>0</v>
      </c>
      <c r="Q123" s="1057">
        <v>0</v>
      </c>
      <c r="R123" s="1168">
        <v>0</v>
      </c>
      <c r="S123" s="1055">
        <v>0</v>
      </c>
      <c r="T123" s="1098">
        <v>0</v>
      </c>
      <c r="U123" s="1057">
        <v>0</v>
      </c>
      <c r="V123" s="1168">
        <v>0</v>
      </c>
      <c r="W123" s="1575">
        <f t="shared" si="47"/>
        <v>0</v>
      </c>
      <c r="X123" s="1618">
        <f>SUM(X116:X122)</f>
        <v>0</v>
      </c>
      <c r="Y123" s="1577">
        <v>0</v>
      </c>
      <c r="Z123" s="1168">
        <v>0</v>
      </c>
      <c r="AA123" s="1575">
        <f t="shared" si="48"/>
        <v>0</v>
      </c>
      <c r="AB123" s="1618">
        <f>SUM(AB116:AB122)</f>
        <v>0</v>
      </c>
      <c r="AC123" s="1577">
        <v>0</v>
      </c>
      <c r="AD123" s="1168">
        <v>0</v>
      </c>
      <c r="AE123" s="3279">
        <v>0</v>
      </c>
      <c r="AF123" s="3288">
        <v>0</v>
      </c>
      <c r="AG123" s="3288">
        <v>0</v>
      </c>
      <c r="AH123" s="3285">
        <v>0</v>
      </c>
      <c r="AI123" s="1055"/>
      <c r="AJ123" s="1125" t="s">
        <v>15</v>
      </c>
      <c r="AK123" s="1081">
        <v>0</v>
      </c>
      <c r="AL123" s="1129">
        <v>0</v>
      </c>
      <c r="AM123" s="1113">
        <v>0</v>
      </c>
      <c r="AN123" s="1130">
        <v>0</v>
      </c>
      <c r="AO123" s="1081">
        <v>0</v>
      </c>
      <c r="AP123" s="1129">
        <v>0</v>
      </c>
      <c r="AQ123" s="1113">
        <v>0</v>
      </c>
      <c r="AR123" s="1130">
        <v>0</v>
      </c>
      <c r="AS123" s="1081">
        <v>0</v>
      </c>
      <c r="AT123" s="1129">
        <v>0</v>
      </c>
      <c r="AU123" s="1113">
        <v>0</v>
      </c>
      <c r="AV123" s="1130">
        <v>0</v>
      </c>
      <c r="AW123" s="1081">
        <v>0</v>
      </c>
      <c r="AX123" s="1129">
        <v>0</v>
      </c>
      <c r="AY123" s="1113">
        <v>0</v>
      </c>
      <c r="AZ123" s="1130">
        <v>0</v>
      </c>
      <c r="BA123" s="1081">
        <v>0</v>
      </c>
      <c r="BB123" s="1129">
        <v>0</v>
      </c>
      <c r="BC123" s="1113">
        <v>0</v>
      </c>
      <c r="BD123" s="1130">
        <v>0</v>
      </c>
      <c r="BE123" s="1680">
        <f t="shared" si="44"/>
        <v>0</v>
      </c>
      <c r="BF123" s="1655">
        <v>0</v>
      </c>
      <c r="BG123" s="1634">
        <v>0</v>
      </c>
      <c r="BH123" s="1656">
        <v>0</v>
      </c>
      <c r="BI123" s="1680">
        <f t="shared" si="45"/>
        <v>0</v>
      </c>
      <c r="BJ123" s="1655">
        <v>0</v>
      </c>
      <c r="BK123" s="1634">
        <v>0</v>
      </c>
      <c r="BL123" s="1729">
        <v>0</v>
      </c>
      <c r="BM123" s="3258">
        <v>0</v>
      </c>
      <c r="BN123" s="3578">
        <v>0</v>
      </c>
      <c r="BO123" s="3549">
        <v>0</v>
      </c>
      <c r="BP123" s="3348"/>
    </row>
    <row r="124" spans="1:68" s="20" customFormat="1" ht="13.5" thickBot="1" x14ac:dyDescent="0.25">
      <c r="A124" s="1148"/>
      <c r="B124" s="1131" t="s">
        <v>16</v>
      </c>
      <c r="C124" s="1055">
        <v>1053914373</v>
      </c>
      <c r="D124" s="1099">
        <v>1053914373</v>
      </c>
      <c r="E124" s="1057">
        <v>0</v>
      </c>
      <c r="F124" s="1168"/>
      <c r="G124" s="1055">
        <v>1215222238</v>
      </c>
      <c r="H124" s="1099">
        <v>1215222238</v>
      </c>
      <c r="I124" s="1057">
        <v>0</v>
      </c>
      <c r="J124" s="1168"/>
      <c r="K124" s="1055">
        <v>1303360473</v>
      </c>
      <c r="L124" s="1099">
        <v>1303360473</v>
      </c>
      <c r="M124" s="1057">
        <v>0</v>
      </c>
      <c r="N124" s="1168"/>
      <c r="O124" s="1055">
        <v>1546549063</v>
      </c>
      <c r="P124" s="1099">
        <v>1546549063</v>
      </c>
      <c r="Q124" s="1057">
        <v>0</v>
      </c>
      <c r="R124" s="1168"/>
      <c r="S124" s="1055">
        <v>1568224135</v>
      </c>
      <c r="T124" s="1099">
        <v>1568224135</v>
      </c>
      <c r="U124" s="1057">
        <v>0</v>
      </c>
      <c r="V124" s="1168"/>
      <c r="W124" s="1575">
        <f t="shared" si="47"/>
        <v>1637121864</v>
      </c>
      <c r="X124" s="1619">
        <f>SUM(X106+X115+X123)</f>
        <v>1637121864</v>
      </c>
      <c r="Y124" s="1577">
        <v>0</v>
      </c>
      <c r="Z124" s="1168"/>
      <c r="AA124" s="1575">
        <f t="shared" si="48"/>
        <v>1637145050</v>
      </c>
      <c r="AB124" s="1619">
        <f>SUM(AB106+AB115+AB123)</f>
        <v>1637145050</v>
      </c>
      <c r="AC124" s="1577">
        <v>0</v>
      </c>
      <c r="AD124" s="1168"/>
      <c r="AE124" s="3279">
        <f t="shared" si="49"/>
        <v>99.998583754078481</v>
      </c>
      <c r="AF124" s="3288">
        <f t="shared" si="58"/>
        <v>99.998583754078481</v>
      </c>
      <c r="AG124" s="3288">
        <v>0</v>
      </c>
      <c r="AH124" s="3285">
        <v>0</v>
      </c>
      <c r="AI124" s="1055"/>
      <c r="AJ124" s="1125" t="s">
        <v>18</v>
      </c>
      <c r="AK124" s="1132">
        <v>1053914373</v>
      </c>
      <c r="AL124" s="1133">
        <v>1051252903</v>
      </c>
      <c r="AM124" s="1057">
        <v>2661470</v>
      </c>
      <c r="AN124" s="1134">
        <v>0</v>
      </c>
      <c r="AO124" s="1132">
        <v>1215222238</v>
      </c>
      <c r="AP124" s="1133">
        <v>1212560768</v>
      </c>
      <c r="AQ124" s="1057">
        <v>2661470</v>
      </c>
      <c r="AR124" s="1134">
        <v>0</v>
      </c>
      <c r="AS124" s="1132">
        <v>1303360473</v>
      </c>
      <c r="AT124" s="1133">
        <v>1300699003</v>
      </c>
      <c r="AU124" s="1057">
        <v>2661470</v>
      </c>
      <c r="AV124" s="1134">
        <v>0</v>
      </c>
      <c r="AW124" s="1132">
        <v>1546549063</v>
      </c>
      <c r="AX124" s="1133">
        <v>1543887593</v>
      </c>
      <c r="AY124" s="1057">
        <v>2661470</v>
      </c>
      <c r="AZ124" s="1134">
        <v>0</v>
      </c>
      <c r="BA124" s="1132">
        <v>1568224135</v>
      </c>
      <c r="BB124" s="1133">
        <v>1565562665</v>
      </c>
      <c r="BC124" s="1057">
        <v>2661470</v>
      </c>
      <c r="BD124" s="1134">
        <v>0</v>
      </c>
      <c r="BE124" s="1680">
        <f t="shared" si="44"/>
        <v>1637121864</v>
      </c>
      <c r="BF124" s="1659">
        <f>SUM(BF106+BF115+BF123)</f>
        <v>1634460394</v>
      </c>
      <c r="BG124" s="1728">
        <f>SUM(BG106+BG115+BG123)</f>
        <v>2661470</v>
      </c>
      <c r="BH124" s="1660">
        <v>0</v>
      </c>
      <c r="BI124" s="1680">
        <f t="shared" si="45"/>
        <v>1147235177</v>
      </c>
      <c r="BJ124" s="2337">
        <f>SUM(BJ106+BJ115+BJ123)</f>
        <v>1144573707</v>
      </c>
      <c r="BK124" s="2338">
        <f>SUM(BK106+BK115+BK123)</f>
        <v>2661470</v>
      </c>
      <c r="BL124" s="2346">
        <v>0</v>
      </c>
      <c r="BM124" s="3338">
        <f>SUM(BI124/BE124)*100</f>
        <v>70.07634570324204</v>
      </c>
      <c r="BN124" s="3572">
        <f t="shared" ref="BN124:BO126" si="73">SUM(BJ124/BF124)*100</f>
        <v>70.027619586357503</v>
      </c>
      <c r="BO124" s="3355">
        <f t="shared" si="73"/>
        <v>100</v>
      </c>
      <c r="BP124" s="3544"/>
    </row>
    <row r="125" spans="1:68" ht="13.5" thickBot="1" x14ac:dyDescent="0.25">
      <c r="A125" s="1051"/>
      <c r="B125" s="1135" t="s">
        <v>26</v>
      </c>
      <c r="C125" s="1136">
        <v>-499612355</v>
      </c>
      <c r="D125" s="1137">
        <v>-499612355</v>
      </c>
      <c r="E125" s="1170"/>
      <c r="F125" s="1169"/>
      <c r="G125" s="1136">
        <v>-499612355</v>
      </c>
      <c r="H125" s="1137">
        <v>-499612355</v>
      </c>
      <c r="I125" s="1170"/>
      <c r="J125" s="1169"/>
      <c r="K125" s="1136">
        <v>-509867304</v>
      </c>
      <c r="L125" s="1137">
        <v>-509867304</v>
      </c>
      <c r="M125" s="1170"/>
      <c r="N125" s="1169"/>
      <c r="O125" s="1136">
        <v>-512534693</v>
      </c>
      <c r="P125" s="1137">
        <v>-512534693</v>
      </c>
      <c r="Q125" s="1170"/>
      <c r="R125" s="1169"/>
      <c r="S125" s="1136">
        <v>-518402815</v>
      </c>
      <c r="T125" s="1137">
        <v>-518402815</v>
      </c>
      <c r="U125" s="1170"/>
      <c r="V125" s="1169"/>
      <c r="W125" s="1586">
        <f t="shared" si="47"/>
        <v>-504665631</v>
      </c>
      <c r="X125" s="1663">
        <v>-504665631</v>
      </c>
      <c r="Y125" s="1170"/>
      <c r="Z125" s="1169"/>
      <c r="AA125" s="1586">
        <f t="shared" si="48"/>
        <v>-504665631</v>
      </c>
      <c r="AB125" s="1663">
        <v>-504665631</v>
      </c>
      <c r="AC125" s="1170"/>
      <c r="AD125" s="1169"/>
      <c r="AE125" s="3320">
        <f>SUM(AA125/W125)*100</f>
        <v>100</v>
      </c>
      <c r="AF125" s="3326">
        <f t="shared" ref="AF125" si="74">SUM(AB125/X125)*100</f>
        <v>100</v>
      </c>
      <c r="AG125" s="3288"/>
      <c r="AH125" s="3286"/>
      <c r="AI125" s="1138"/>
      <c r="AJ125" s="1181" t="s">
        <v>26</v>
      </c>
      <c r="AK125" s="1139">
        <v>-499612355</v>
      </c>
      <c r="AL125" s="1140">
        <v>-499612355</v>
      </c>
      <c r="AM125" s="1067"/>
      <c r="AN125" s="1141"/>
      <c r="AO125" s="1139">
        <v>-499612355</v>
      </c>
      <c r="AP125" s="1140">
        <v>-499612355</v>
      </c>
      <c r="AQ125" s="1067"/>
      <c r="AR125" s="1141"/>
      <c r="AS125" s="1139">
        <v>-509867304</v>
      </c>
      <c r="AT125" s="1140">
        <v>-509867304</v>
      </c>
      <c r="AU125" s="1067"/>
      <c r="AV125" s="1141"/>
      <c r="AW125" s="1139">
        <v>-512534693</v>
      </c>
      <c r="AX125" s="1140">
        <v>-512534693</v>
      </c>
      <c r="AY125" s="1067"/>
      <c r="AZ125" s="1141"/>
      <c r="BA125" s="1139">
        <v>-518402815</v>
      </c>
      <c r="BB125" s="1140">
        <v>-518402815</v>
      </c>
      <c r="BC125" s="1067"/>
      <c r="BD125" s="1141"/>
      <c r="BE125" s="1680">
        <f t="shared" si="44"/>
        <v>-504665631</v>
      </c>
      <c r="BF125" s="1667">
        <v>-504665631</v>
      </c>
      <c r="BG125" s="1587"/>
      <c r="BH125" s="1668"/>
      <c r="BI125" s="1680">
        <f t="shared" si="45"/>
        <v>-504665631</v>
      </c>
      <c r="BJ125" s="2340">
        <v>-504665631</v>
      </c>
      <c r="BK125" s="1587"/>
      <c r="BL125" s="3540"/>
      <c r="BM125" s="3257">
        <f t="shared" ref="BM125" si="75">SUM(BI125/BE125)*100</f>
        <v>100</v>
      </c>
      <c r="BN125" s="3570">
        <f>SUM(BJ125/BF125)*100</f>
        <v>100</v>
      </c>
      <c r="BO125" s="3351">
        <v>0</v>
      </c>
      <c r="BP125" s="3543"/>
    </row>
    <row r="126" spans="1:68" ht="13.5" thickBot="1" x14ac:dyDescent="0.25">
      <c r="A126" s="1051"/>
      <c r="B126" s="1142" t="s">
        <v>17</v>
      </c>
      <c r="C126" s="1139">
        <v>554302018</v>
      </c>
      <c r="D126" s="1143">
        <v>554302018</v>
      </c>
      <c r="E126" s="1145">
        <v>0</v>
      </c>
      <c r="F126" s="1146">
        <v>0</v>
      </c>
      <c r="G126" s="1139">
        <v>715609883</v>
      </c>
      <c r="H126" s="1143">
        <v>715609883</v>
      </c>
      <c r="I126" s="1145">
        <v>0</v>
      </c>
      <c r="J126" s="1146">
        <v>0</v>
      </c>
      <c r="K126" s="1139">
        <v>793493169</v>
      </c>
      <c r="L126" s="1143">
        <v>793493169</v>
      </c>
      <c r="M126" s="1145">
        <v>0</v>
      </c>
      <c r="N126" s="1146">
        <v>0</v>
      </c>
      <c r="O126" s="1139">
        <v>1034014370</v>
      </c>
      <c r="P126" s="1143">
        <v>1034014370</v>
      </c>
      <c r="Q126" s="1145">
        <v>0</v>
      </c>
      <c r="R126" s="1146">
        <v>0</v>
      </c>
      <c r="S126" s="1139">
        <v>1049821320</v>
      </c>
      <c r="T126" s="1143">
        <v>1049821320</v>
      </c>
      <c r="U126" s="1145">
        <v>0</v>
      </c>
      <c r="V126" s="1146">
        <v>0</v>
      </c>
      <c r="W126" s="1575">
        <f t="shared" si="47"/>
        <v>1132456233</v>
      </c>
      <c r="X126" s="1670">
        <f>SUM(X124:X125)</f>
        <v>1132456233</v>
      </c>
      <c r="Y126" s="1673">
        <v>0</v>
      </c>
      <c r="Z126" s="1674">
        <v>0</v>
      </c>
      <c r="AA126" s="1575">
        <f t="shared" si="48"/>
        <v>1132479419</v>
      </c>
      <c r="AB126" s="1670">
        <f>SUM(AB124:AB125)</f>
        <v>1132479419</v>
      </c>
      <c r="AC126" s="1673">
        <v>0</v>
      </c>
      <c r="AD126" s="1674">
        <v>0</v>
      </c>
      <c r="AE126" s="3279">
        <f t="shared" si="49"/>
        <v>99.99795263387476</v>
      </c>
      <c r="AF126" s="3288">
        <f t="shared" si="58"/>
        <v>99.99795263387476</v>
      </c>
      <c r="AG126" s="3288">
        <v>0</v>
      </c>
      <c r="AH126" s="3287">
        <v>0</v>
      </c>
      <c r="AI126" s="1139"/>
      <c r="AJ126" s="1125" t="s">
        <v>261</v>
      </c>
      <c r="AK126" s="1139">
        <v>554302018</v>
      </c>
      <c r="AL126" s="1144">
        <v>551640548</v>
      </c>
      <c r="AM126" s="1145">
        <v>2661470</v>
      </c>
      <c r="AN126" s="1146">
        <v>0</v>
      </c>
      <c r="AO126" s="1139">
        <v>715609883</v>
      </c>
      <c r="AP126" s="1144">
        <v>712948413</v>
      </c>
      <c r="AQ126" s="1145">
        <v>2661470</v>
      </c>
      <c r="AR126" s="1146">
        <v>0</v>
      </c>
      <c r="AS126" s="1139">
        <v>793493169</v>
      </c>
      <c r="AT126" s="1144">
        <v>790831699</v>
      </c>
      <c r="AU126" s="1145">
        <v>2661470</v>
      </c>
      <c r="AV126" s="1146">
        <v>0</v>
      </c>
      <c r="AW126" s="1139">
        <v>1034014370</v>
      </c>
      <c r="AX126" s="1144">
        <v>1031352900</v>
      </c>
      <c r="AY126" s="1145">
        <v>2661470</v>
      </c>
      <c r="AZ126" s="1146">
        <v>0</v>
      </c>
      <c r="BA126" s="1139">
        <v>1049821320</v>
      </c>
      <c r="BB126" s="1144">
        <v>1047159850</v>
      </c>
      <c r="BC126" s="1145">
        <v>2661470</v>
      </c>
      <c r="BD126" s="1146">
        <v>0</v>
      </c>
      <c r="BE126" s="1601">
        <f t="shared" si="44"/>
        <v>1132456233</v>
      </c>
      <c r="BF126" s="1672">
        <f>SUM(BF124:BF125)</f>
        <v>1129794763</v>
      </c>
      <c r="BG126" s="1673">
        <f>SUM(BG124:BG125)</f>
        <v>2661470</v>
      </c>
      <c r="BH126" s="1674">
        <v>0</v>
      </c>
      <c r="BI126" s="1601">
        <f t="shared" si="45"/>
        <v>642569546</v>
      </c>
      <c r="BJ126" s="2327">
        <f>SUM(BJ124:BJ125)</f>
        <v>639908076</v>
      </c>
      <c r="BK126" s="2328">
        <f>SUM(BK124:BK125)</f>
        <v>2661470</v>
      </c>
      <c r="BL126" s="2329">
        <v>0</v>
      </c>
      <c r="BM126" s="3258">
        <f>SUM(BI126/BE126)*100</f>
        <v>56.741225601078035</v>
      </c>
      <c r="BN126" s="3572">
        <f t="shared" si="73"/>
        <v>56.639320428501584</v>
      </c>
      <c r="BO126" s="3343">
        <f t="shared" si="73"/>
        <v>100</v>
      </c>
      <c r="BP126" s="3543">
        <v>0</v>
      </c>
    </row>
    <row r="127" spans="1:68" x14ac:dyDescent="0.2">
      <c r="A127" s="1051"/>
      <c r="B127" s="1051"/>
      <c r="C127" s="1159">
        <f>SUM(C126-AK126)</f>
        <v>0</v>
      </c>
      <c r="D127" s="1687"/>
      <c r="E127" s="1687"/>
      <c r="F127" s="1687"/>
      <c r="G127" s="1687">
        <f>SUM(G126-AO126)</f>
        <v>0</v>
      </c>
      <c r="H127" s="1687"/>
      <c r="I127" s="1687"/>
      <c r="J127" s="1687"/>
      <c r="K127" s="1687">
        <f>SUM(K126-AS126)</f>
        <v>0</v>
      </c>
      <c r="L127" s="1687"/>
      <c r="M127" s="1687"/>
      <c r="N127" s="1687"/>
      <c r="O127" s="1687">
        <f>SUM(O126-AW126)</f>
        <v>0</v>
      </c>
      <c r="P127" s="1687"/>
      <c r="Q127" s="1687"/>
      <c r="R127" s="1687"/>
      <c r="S127" s="1687">
        <f>SUM(S126-BA126)</f>
        <v>0</v>
      </c>
      <c r="T127" s="1147"/>
      <c r="U127" s="1051"/>
      <c r="V127" s="1051"/>
      <c r="W127" s="1687"/>
      <c r="X127" s="1147"/>
      <c r="Y127" s="1562"/>
      <c r="Z127" s="1562"/>
      <c r="AA127" s="1687"/>
      <c r="AB127" s="1147"/>
      <c r="AC127" s="1562"/>
      <c r="AD127" s="1562"/>
      <c r="AE127" s="3281"/>
      <c r="AG127" s="3283"/>
      <c r="AH127" s="3283"/>
      <c r="AI127" s="1051"/>
      <c r="AJ127" s="1051"/>
      <c r="AK127" s="1051"/>
      <c r="AL127" s="1051"/>
      <c r="AM127" s="1051"/>
      <c r="AN127" s="1051"/>
      <c r="AO127" s="1051"/>
      <c r="AP127" s="1051"/>
      <c r="AQ127" s="1051"/>
      <c r="AR127" s="1051"/>
      <c r="AS127" s="1051"/>
      <c r="AT127" s="1051"/>
      <c r="AU127" s="1051"/>
      <c r="AV127" s="1051"/>
      <c r="AW127" s="1051"/>
      <c r="AX127" s="1051"/>
      <c r="AY127" s="1051"/>
      <c r="AZ127" s="1051"/>
      <c r="BA127" s="1051"/>
      <c r="BB127" s="1051"/>
      <c r="BC127" s="1051"/>
      <c r="BD127" s="1051"/>
      <c r="BE127" s="1562"/>
      <c r="BF127" s="1562"/>
      <c r="BG127" s="1562"/>
      <c r="BH127" s="1562"/>
      <c r="BI127" s="2330"/>
      <c r="BJ127" s="2330"/>
      <c r="BK127" s="2330"/>
      <c r="BL127" s="2330"/>
      <c r="BM127" s="3259"/>
      <c r="BN127" s="3259"/>
      <c r="BO127" s="3259"/>
      <c r="BP127" s="3259"/>
    </row>
    <row r="129" spans="1:68" s="27" customFormat="1" ht="12" x14ac:dyDescent="0.2">
      <c r="A129" s="959"/>
      <c r="B129" s="961" t="s">
        <v>593</v>
      </c>
      <c r="C129" s="961"/>
      <c r="D129" s="961"/>
      <c r="E129" s="961"/>
      <c r="F129" s="961"/>
      <c r="G129" s="961"/>
      <c r="H129" s="961"/>
      <c r="I129" s="961"/>
      <c r="J129" s="961"/>
      <c r="K129" s="961"/>
      <c r="L129" s="961"/>
      <c r="M129" s="961"/>
      <c r="N129" s="961"/>
      <c r="O129" s="961"/>
      <c r="P129" s="961"/>
      <c r="Q129" s="961"/>
      <c r="R129" s="961"/>
      <c r="S129" s="961"/>
      <c r="T129" s="961"/>
      <c r="U129" s="961"/>
      <c r="V129" s="961"/>
      <c r="W129" s="961"/>
      <c r="X129" s="961"/>
      <c r="Y129" s="961"/>
      <c r="Z129" s="961"/>
      <c r="AA129" s="961"/>
      <c r="AB129" s="961"/>
      <c r="AC129" s="961"/>
      <c r="AD129" s="961"/>
      <c r="AE129" s="3284"/>
      <c r="AF129" s="3284"/>
      <c r="AG129" s="3284"/>
      <c r="AH129" s="3284"/>
      <c r="AI129" s="961"/>
      <c r="AJ129" s="961" t="s">
        <v>593</v>
      </c>
      <c r="AK129" s="961"/>
      <c r="AL129" s="961"/>
      <c r="AM129" s="961"/>
      <c r="AN129" s="961"/>
      <c r="AO129" s="961"/>
      <c r="AP129" s="961"/>
      <c r="AQ129" s="961"/>
      <c r="AR129" s="961"/>
      <c r="AS129" s="961"/>
      <c r="AT129" s="961"/>
      <c r="AU129" s="961"/>
      <c r="AV129" s="961"/>
      <c r="AW129" s="961"/>
      <c r="AX129" s="961"/>
      <c r="AY129" s="961"/>
      <c r="AZ129" s="961"/>
      <c r="BA129" s="961"/>
      <c r="BB129" s="961"/>
      <c r="BC129" s="961"/>
      <c r="BD129" s="961"/>
      <c r="BE129" s="961"/>
      <c r="BF129" s="961"/>
      <c r="BG129" s="961"/>
      <c r="BH129" s="961"/>
      <c r="BI129" s="2342"/>
      <c r="BJ129" s="2342"/>
      <c r="BK129" s="2342"/>
      <c r="BL129" s="2342"/>
      <c r="BM129" s="3263"/>
      <c r="BN129" s="3263"/>
      <c r="BO129" s="3263"/>
      <c r="BP129" s="3263"/>
    </row>
    <row r="130" spans="1:68" s="27" customFormat="1" ht="12" x14ac:dyDescent="0.2">
      <c r="A130" s="959"/>
      <c r="B130" s="953"/>
      <c r="C130" s="953"/>
      <c r="D130" s="953"/>
      <c r="E130" s="953"/>
      <c r="F130" s="953"/>
      <c r="G130" s="953"/>
      <c r="H130" s="953"/>
      <c r="I130" s="953"/>
      <c r="J130" s="953"/>
      <c r="K130" s="953"/>
      <c r="L130" s="953"/>
      <c r="M130" s="953"/>
      <c r="N130" s="953"/>
      <c r="O130" s="953"/>
      <c r="P130" s="953"/>
      <c r="Q130" s="953"/>
      <c r="R130" s="953"/>
      <c r="S130" s="953"/>
      <c r="T130" s="953"/>
      <c r="U130" s="953"/>
      <c r="V130" s="953"/>
      <c r="W130" s="953"/>
      <c r="X130" s="953"/>
      <c r="Y130" s="953"/>
      <c r="Z130" s="953"/>
      <c r="AA130" s="953"/>
      <c r="AB130" s="953"/>
      <c r="AC130" s="953"/>
      <c r="AD130" s="953"/>
      <c r="AE130" s="3271"/>
      <c r="AF130" s="3271"/>
      <c r="AG130" s="3271"/>
      <c r="AH130" s="3271"/>
      <c r="AI130" s="953"/>
      <c r="AJ130" s="953"/>
      <c r="AK130" s="953"/>
      <c r="AL130" s="953"/>
      <c r="AM130" s="953"/>
      <c r="AN130" s="953"/>
      <c r="AO130" s="953"/>
      <c r="AP130" s="953"/>
      <c r="AQ130" s="953"/>
      <c r="AR130" s="953"/>
      <c r="AS130" s="953"/>
      <c r="AT130" s="953"/>
      <c r="AU130" s="953"/>
      <c r="AV130" s="953"/>
      <c r="AW130" s="953"/>
      <c r="AX130" s="953"/>
      <c r="AY130" s="953"/>
      <c r="AZ130" s="953"/>
      <c r="BA130" s="953"/>
      <c r="BB130" s="953"/>
      <c r="BC130" s="953"/>
      <c r="BD130" s="953"/>
      <c r="BE130" s="953"/>
      <c r="BF130" s="953"/>
      <c r="BG130" s="953"/>
      <c r="BH130" s="953"/>
      <c r="BI130" s="2314"/>
      <c r="BJ130" s="2314"/>
      <c r="BK130" s="2314"/>
      <c r="BL130" s="2314"/>
      <c r="BM130" s="3251"/>
      <c r="BN130" s="3251"/>
      <c r="BO130" s="3251"/>
      <c r="BP130" s="3251"/>
    </row>
    <row r="131" spans="1:68" ht="13.5" thickBot="1" x14ac:dyDescent="0.25">
      <c r="A131" s="946"/>
      <c r="B131" s="954"/>
      <c r="C131" s="954"/>
      <c r="D131" s="954"/>
      <c r="E131" s="954"/>
      <c r="F131" s="954"/>
      <c r="G131" s="954"/>
      <c r="H131" s="954"/>
      <c r="I131" s="954"/>
      <c r="J131" s="954"/>
      <c r="K131" s="954"/>
      <c r="L131" s="954"/>
      <c r="M131" s="954"/>
      <c r="N131" s="954">
        <v>2</v>
      </c>
      <c r="O131" s="954"/>
      <c r="P131" s="954"/>
      <c r="Q131" s="954"/>
      <c r="R131" s="955"/>
      <c r="S131" s="954"/>
      <c r="T131" s="954"/>
      <c r="U131" s="954"/>
      <c r="V131" s="955"/>
      <c r="W131" s="954"/>
      <c r="X131" s="954"/>
      <c r="Y131" s="954"/>
      <c r="Z131" s="955"/>
      <c r="AA131" s="954"/>
      <c r="AB131" s="954"/>
      <c r="AC131" s="954"/>
      <c r="AD131" s="955" t="s">
        <v>269</v>
      </c>
      <c r="AE131" s="3272"/>
      <c r="AF131" s="3272"/>
      <c r="AG131" s="3272"/>
      <c r="AH131" s="3273" t="s">
        <v>1786</v>
      </c>
      <c r="AI131" s="953"/>
      <c r="AJ131" s="954"/>
      <c r="AK131" s="954"/>
      <c r="AL131" s="954"/>
      <c r="AM131" s="954"/>
      <c r="AN131" s="955"/>
      <c r="AO131" s="954"/>
      <c r="AP131" s="954"/>
      <c r="AQ131" s="954"/>
      <c r="AR131" s="955"/>
      <c r="AS131" s="954"/>
      <c r="AT131" s="954"/>
      <c r="AU131" s="954"/>
      <c r="AV131" s="955"/>
      <c r="AW131" s="954"/>
      <c r="AX131" s="954"/>
      <c r="AY131" s="954"/>
      <c r="AZ131" s="955"/>
      <c r="BA131" s="954"/>
      <c r="BB131" s="954"/>
      <c r="BC131" s="954"/>
      <c r="BD131" s="944"/>
      <c r="BE131" s="954"/>
      <c r="BF131" s="954"/>
      <c r="BG131" s="954"/>
      <c r="BH131" s="944"/>
      <c r="BI131" s="2315"/>
      <c r="BJ131" s="2315"/>
      <c r="BK131" s="2315"/>
      <c r="BL131" s="2333" t="s">
        <v>269</v>
      </c>
      <c r="BM131" s="3252"/>
      <c r="BN131" s="3252"/>
      <c r="BO131" s="3252"/>
      <c r="BP131" s="3262" t="s">
        <v>1786</v>
      </c>
    </row>
    <row r="132" spans="1:68" s="1" customFormat="1" ht="13.5" thickBot="1" x14ac:dyDescent="0.25">
      <c r="A132" s="1298">
        <v>2</v>
      </c>
      <c r="B132" s="1183" t="s">
        <v>243</v>
      </c>
      <c r="C132" s="3770" t="s">
        <v>267</v>
      </c>
      <c r="D132" s="3771"/>
      <c r="E132" s="3771"/>
      <c r="F132" s="3772"/>
      <c r="G132" s="3770" t="s">
        <v>851</v>
      </c>
      <c r="H132" s="3771"/>
      <c r="I132" s="3771"/>
      <c r="J132" s="3772"/>
      <c r="K132" s="3770" t="s">
        <v>852</v>
      </c>
      <c r="L132" s="3771"/>
      <c r="M132" s="3771"/>
      <c r="N132" s="3772"/>
      <c r="O132" s="3770" t="s">
        <v>853</v>
      </c>
      <c r="P132" s="3771"/>
      <c r="Q132" s="3771"/>
      <c r="R132" s="3772"/>
      <c r="S132" s="3770" t="s">
        <v>854</v>
      </c>
      <c r="T132" s="3771"/>
      <c r="U132" s="3771"/>
      <c r="V132" s="3772"/>
      <c r="W132" s="3770" t="s">
        <v>894</v>
      </c>
      <c r="X132" s="3771"/>
      <c r="Y132" s="3771"/>
      <c r="Z132" s="3772"/>
      <c r="AA132" s="3770" t="s">
        <v>1785</v>
      </c>
      <c r="AB132" s="3771"/>
      <c r="AC132" s="3771"/>
      <c r="AD132" s="3771"/>
      <c r="AE132" s="3771"/>
      <c r="AF132" s="3771"/>
      <c r="AG132" s="3771"/>
      <c r="AH132" s="3772"/>
      <c r="AI132" s="1184"/>
      <c r="AJ132" s="1183" t="s">
        <v>94</v>
      </c>
      <c r="AK132" s="3770" t="s">
        <v>267</v>
      </c>
      <c r="AL132" s="3771"/>
      <c r="AM132" s="3771"/>
      <c r="AN132" s="3772"/>
      <c r="AO132" s="3770" t="s">
        <v>851</v>
      </c>
      <c r="AP132" s="3771"/>
      <c r="AQ132" s="3771"/>
      <c r="AR132" s="3772"/>
      <c r="AS132" s="3770" t="s">
        <v>852</v>
      </c>
      <c r="AT132" s="3771"/>
      <c r="AU132" s="3771"/>
      <c r="AV132" s="3772"/>
      <c r="AW132" s="3770" t="s">
        <v>853</v>
      </c>
      <c r="AX132" s="3771"/>
      <c r="AY132" s="3771"/>
      <c r="AZ132" s="3772"/>
      <c r="BA132" s="3770" t="s">
        <v>854</v>
      </c>
      <c r="BB132" s="3771"/>
      <c r="BC132" s="3771"/>
      <c r="BD132" s="3772"/>
      <c r="BE132" s="3770" t="s">
        <v>894</v>
      </c>
      <c r="BF132" s="3771"/>
      <c r="BG132" s="3771"/>
      <c r="BH132" s="3772"/>
      <c r="BI132" s="3783" t="s">
        <v>1785</v>
      </c>
      <c r="BJ132" s="3784"/>
      <c r="BK132" s="3784"/>
      <c r="BL132" s="3784"/>
      <c r="BM132" s="3784"/>
      <c r="BN132" s="3784"/>
      <c r="BO132" s="3784"/>
      <c r="BP132" s="3785"/>
    </row>
    <row r="133" spans="1:68" s="1" customFormat="1" ht="13.5" thickBot="1" x14ac:dyDescent="0.25">
      <c r="A133" s="1298"/>
      <c r="B133" s="1299"/>
      <c r="C133" s="3767">
        <v>44197</v>
      </c>
      <c r="D133" s="3771"/>
      <c r="E133" s="3771"/>
      <c r="F133" s="3772"/>
      <c r="G133" s="3767">
        <v>44377</v>
      </c>
      <c r="H133" s="3771"/>
      <c r="I133" s="3771"/>
      <c r="J133" s="3772"/>
      <c r="K133" s="3767">
        <v>44469</v>
      </c>
      <c r="L133" s="3771"/>
      <c r="M133" s="3771"/>
      <c r="N133" s="3772"/>
      <c r="O133" s="3767">
        <v>44530</v>
      </c>
      <c r="P133" s="3771"/>
      <c r="Q133" s="3771"/>
      <c r="R133" s="3772"/>
      <c r="S133" s="3767">
        <v>44561</v>
      </c>
      <c r="T133" s="3771"/>
      <c r="U133" s="3771"/>
      <c r="V133" s="3772"/>
      <c r="W133" s="3767">
        <v>44561</v>
      </c>
      <c r="X133" s="3771"/>
      <c r="Y133" s="3771"/>
      <c r="Z133" s="3772"/>
      <c r="AA133" s="3767">
        <v>44561</v>
      </c>
      <c r="AB133" s="3768"/>
      <c r="AC133" s="3768"/>
      <c r="AD133" s="3768"/>
      <c r="AE133" s="3768"/>
      <c r="AF133" s="3768"/>
      <c r="AG133" s="3768"/>
      <c r="AH133" s="3769"/>
      <c r="AI133" s="1300"/>
      <c r="AJ133" s="1299"/>
      <c r="AK133" s="3767">
        <v>44197</v>
      </c>
      <c r="AL133" s="3771"/>
      <c r="AM133" s="3771"/>
      <c r="AN133" s="3772"/>
      <c r="AO133" s="3767">
        <v>44377</v>
      </c>
      <c r="AP133" s="3771"/>
      <c r="AQ133" s="3771"/>
      <c r="AR133" s="3772"/>
      <c r="AS133" s="3767">
        <v>44469</v>
      </c>
      <c r="AT133" s="3771"/>
      <c r="AU133" s="3771"/>
      <c r="AV133" s="3772"/>
      <c r="AW133" s="3767">
        <v>44530</v>
      </c>
      <c r="AX133" s="3771"/>
      <c r="AY133" s="3771"/>
      <c r="AZ133" s="3772"/>
      <c r="BA133" s="3767">
        <v>44561</v>
      </c>
      <c r="BB133" s="3771"/>
      <c r="BC133" s="3771"/>
      <c r="BD133" s="3772"/>
      <c r="BE133" s="3767">
        <v>44561</v>
      </c>
      <c r="BF133" s="3771"/>
      <c r="BG133" s="3771"/>
      <c r="BH133" s="3772"/>
      <c r="BI133" s="3780">
        <v>44561</v>
      </c>
      <c r="BJ133" s="3781"/>
      <c r="BK133" s="3781"/>
      <c r="BL133" s="3781"/>
      <c r="BM133" s="3781"/>
      <c r="BN133" s="3781"/>
      <c r="BO133" s="3781"/>
      <c r="BP133" s="3782"/>
    </row>
    <row r="134" spans="1:68" s="213" customFormat="1" ht="39" customHeight="1" thickBot="1" x14ac:dyDescent="0.25">
      <c r="A134" s="1182"/>
      <c r="B134" s="2188" t="s">
        <v>244</v>
      </c>
      <c r="C134" s="1568" t="s">
        <v>245</v>
      </c>
      <c r="D134" s="1569" t="s">
        <v>246</v>
      </c>
      <c r="E134" s="1570" t="s">
        <v>946</v>
      </c>
      <c r="F134" s="1571" t="s">
        <v>1930</v>
      </c>
      <c r="G134" s="1568" t="s">
        <v>245</v>
      </c>
      <c r="H134" s="1569" t="s">
        <v>246</v>
      </c>
      <c r="I134" s="1570" t="s">
        <v>946</v>
      </c>
      <c r="J134" s="1571" t="s">
        <v>1930</v>
      </c>
      <c r="K134" s="1568" t="s">
        <v>245</v>
      </c>
      <c r="L134" s="1569" t="s">
        <v>246</v>
      </c>
      <c r="M134" s="1570" t="s">
        <v>946</v>
      </c>
      <c r="N134" s="1571" t="s">
        <v>1930</v>
      </c>
      <c r="O134" s="1568" t="s">
        <v>245</v>
      </c>
      <c r="P134" s="1569" t="s">
        <v>246</v>
      </c>
      <c r="Q134" s="1570" t="s">
        <v>946</v>
      </c>
      <c r="R134" s="1571" t="s">
        <v>1930</v>
      </c>
      <c r="S134" s="1568" t="s">
        <v>245</v>
      </c>
      <c r="T134" s="1569" t="s">
        <v>246</v>
      </c>
      <c r="U134" s="1570" t="s">
        <v>946</v>
      </c>
      <c r="V134" s="1571" t="s">
        <v>1930</v>
      </c>
      <c r="W134" s="1568" t="s">
        <v>245</v>
      </c>
      <c r="X134" s="1569" t="s">
        <v>246</v>
      </c>
      <c r="Y134" s="1570" t="s">
        <v>946</v>
      </c>
      <c r="Z134" s="1571" t="s">
        <v>1930</v>
      </c>
      <c r="AA134" s="1568" t="s">
        <v>245</v>
      </c>
      <c r="AB134" s="1569" t="s">
        <v>246</v>
      </c>
      <c r="AC134" s="1570" t="s">
        <v>946</v>
      </c>
      <c r="AD134" s="1571" t="s">
        <v>1930</v>
      </c>
      <c r="AE134" s="3290" t="s">
        <v>245</v>
      </c>
      <c r="AF134" s="3275" t="s">
        <v>246</v>
      </c>
      <c r="AG134" s="3274" t="s">
        <v>946</v>
      </c>
      <c r="AH134" s="3276" t="s">
        <v>1930</v>
      </c>
      <c r="AI134" s="1572"/>
      <c r="AJ134" s="2188" t="s">
        <v>244</v>
      </c>
      <c r="AK134" s="1568" t="s">
        <v>245</v>
      </c>
      <c r="AL134" s="1569" t="s">
        <v>246</v>
      </c>
      <c r="AM134" s="1570" t="s">
        <v>946</v>
      </c>
      <c r="AN134" s="1573" t="s">
        <v>1930</v>
      </c>
      <c r="AO134" s="1568" t="s">
        <v>245</v>
      </c>
      <c r="AP134" s="1569" t="s">
        <v>246</v>
      </c>
      <c r="AQ134" s="1570" t="s">
        <v>946</v>
      </c>
      <c r="AR134" s="1573" t="s">
        <v>1930</v>
      </c>
      <c r="AS134" s="1568" t="s">
        <v>245</v>
      </c>
      <c r="AT134" s="1569" t="s">
        <v>246</v>
      </c>
      <c r="AU134" s="1570" t="s">
        <v>946</v>
      </c>
      <c r="AV134" s="1573" t="s">
        <v>1930</v>
      </c>
      <c r="AW134" s="1568" t="s">
        <v>245</v>
      </c>
      <c r="AX134" s="1569" t="s">
        <v>246</v>
      </c>
      <c r="AY134" s="1570" t="s">
        <v>946</v>
      </c>
      <c r="AZ134" s="1573" t="s">
        <v>1930</v>
      </c>
      <c r="BA134" s="1568" t="s">
        <v>245</v>
      </c>
      <c r="BB134" s="1569" t="s">
        <v>246</v>
      </c>
      <c r="BC134" s="1570" t="s">
        <v>946</v>
      </c>
      <c r="BD134" s="1573" t="s">
        <v>1930</v>
      </c>
      <c r="BE134" s="1568" t="s">
        <v>245</v>
      </c>
      <c r="BF134" s="1569" t="s">
        <v>246</v>
      </c>
      <c r="BG134" s="1570" t="s">
        <v>946</v>
      </c>
      <c r="BH134" s="1573" t="s">
        <v>1930</v>
      </c>
      <c r="BI134" s="2316" t="s">
        <v>245</v>
      </c>
      <c r="BJ134" s="2317" t="s">
        <v>246</v>
      </c>
      <c r="BK134" s="2318" t="s">
        <v>946</v>
      </c>
      <c r="BL134" s="2319" t="s">
        <v>1930</v>
      </c>
      <c r="BM134" s="3253" t="s">
        <v>245</v>
      </c>
      <c r="BN134" s="3254" t="s">
        <v>246</v>
      </c>
      <c r="BO134" s="3255" t="s">
        <v>946</v>
      </c>
      <c r="BP134" s="3256" t="s">
        <v>1930</v>
      </c>
    </row>
    <row r="135" spans="1:68" ht="13.5" thickBot="1" x14ac:dyDescent="0.25">
      <c r="A135" s="1182"/>
      <c r="B135" s="1185" t="s">
        <v>122</v>
      </c>
      <c r="C135" s="1186">
        <v>0</v>
      </c>
      <c r="D135" s="1187">
        <v>0</v>
      </c>
      <c r="E135" s="1188">
        <v>0</v>
      </c>
      <c r="F135" s="1189">
        <v>0</v>
      </c>
      <c r="G135" s="1186">
        <v>0</v>
      </c>
      <c r="H135" s="1187">
        <v>0</v>
      </c>
      <c r="I135" s="1188">
        <v>0</v>
      </c>
      <c r="J135" s="1189">
        <v>0</v>
      </c>
      <c r="K135" s="1186">
        <v>0</v>
      </c>
      <c r="L135" s="1187">
        <v>0</v>
      </c>
      <c r="M135" s="1188">
        <v>0</v>
      </c>
      <c r="N135" s="1189">
        <v>0</v>
      </c>
      <c r="O135" s="1186">
        <v>0</v>
      </c>
      <c r="P135" s="1187">
        <v>0</v>
      </c>
      <c r="Q135" s="1188">
        <v>0</v>
      </c>
      <c r="R135" s="1189">
        <v>0</v>
      </c>
      <c r="S135" s="1186">
        <v>0</v>
      </c>
      <c r="T135" s="1187">
        <v>0</v>
      </c>
      <c r="U135" s="1188">
        <v>0</v>
      </c>
      <c r="V135" s="1189">
        <v>0</v>
      </c>
      <c r="W135" s="1575">
        <v>0</v>
      </c>
      <c r="X135" s="1576">
        <v>0</v>
      </c>
      <c r="Y135" s="1577">
        <v>0</v>
      </c>
      <c r="Z135" s="1578">
        <v>0</v>
      </c>
      <c r="AA135" s="1575">
        <v>0</v>
      </c>
      <c r="AB135" s="1576">
        <v>0</v>
      </c>
      <c r="AC135" s="1577">
        <v>0</v>
      </c>
      <c r="AD135" s="1578">
        <v>0</v>
      </c>
      <c r="AE135" s="3279">
        <v>0</v>
      </c>
      <c r="AF135" s="3288">
        <v>0</v>
      </c>
      <c r="AG135" s="3288">
        <v>0</v>
      </c>
      <c r="AH135" s="3277">
        <v>0</v>
      </c>
      <c r="AI135" s="1186"/>
      <c r="AJ135" s="1286" t="s">
        <v>195</v>
      </c>
      <c r="AK135" s="1287">
        <v>86912199</v>
      </c>
      <c r="AL135" s="1288">
        <v>86912199</v>
      </c>
      <c r="AM135" s="1289"/>
      <c r="AN135" s="1290"/>
      <c r="AO135" s="1287">
        <v>86912199</v>
      </c>
      <c r="AP135" s="1288">
        <v>86912199</v>
      </c>
      <c r="AQ135" s="1289"/>
      <c r="AR135" s="1290"/>
      <c r="AS135" s="1287">
        <v>88600381</v>
      </c>
      <c r="AT135" s="1288">
        <v>88600381</v>
      </c>
      <c r="AU135" s="1289"/>
      <c r="AV135" s="1290"/>
      <c r="AW135" s="1287">
        <v>88600381</v>
      </c>
      <c r="AX135" s="1288">
        <v>88600381</v>
      </c>
      <c r="AY135" s="1289"/>
      <c r="AZ135" s="1290"/>
      <c r="BA135" s="1287">
        <v>88600381</v>
      </c>
      <c r="BB135" s="1288">
        <v>88600381</v>
      </c>
      <c r="BC135" s="1289"/>
      <c r="BD135" s="1290"/>
      <c r="BE135" s="1680">
        <f>SUM(BF135:BH135)</f>
        <v>84492446</v>
      </c>
      <c r="BF135" s="1681">
        <v>84492446</v>
      </c>
      <c r="BG135" s="1682"/>
      <c r="BH135" s="1683"/>
      <c r="BI135" s="1680">
        <f>SUM(BJ135:BL135)</f>
        <v>84492446</v>
      </c>
      <c r="BJ135" s="1681">
        <v>84492446</v>
      </c>
      <c r="BK135" s="1682"/>
      <c r="BL135" s="1683"/>
      <c r="BM135" s="3257">
        <f t="shared" ref="BM135:BN137" si="76">SUM(BI135/BE135)*100</f>
        <v>100</v>
      </c>
      <c r="BN135" s="3350">
        <f t="shared" si="76"/>
        <v>100</v>
      </c>
      <c r="BO135" s="3351"/>
      <c r="BP135" s="3346"/>
    </row>
    <row r="136" spans="1:68" x14ac:dyDescent="0.2">
      <c r="A136" s="1182"/>
      <c r="B136" s="1192" t="s">
        <v>29</v>
      </c>
      <c r="C136" s="1193">
        <v>0</v>
      </c>
      <c r="D136" s="1194"/>
      <c r="E136" s="1195"/>
      <c r="F136" s="1196"/>
      <c r="G136" s="1193">
        <v>0</v>
      </c>
      <c r="H136" s="1194"/>
      <c r="I136" s="1195"/>
      <c r="J136" s="1196"/>
      <c r="K136" s="1193">
        <v>0</v>
      </c>
      <c r="L136" s="1194"/>
      <c r="M136" s="1195"/>
      <c r="N136" s="1196"/>
      <c r="O136" s="1193">
        <v>0</v>
      </c>
      <c r="P136" s="1194"/>
      <c r="Q136" s="1195"/>
      <c r="R136" s="1196"/>
      <c r="S136" s="1193">
        <v>0</v>
      </c>
      <c r="T136" s="1194"/>
      <c r="U136" s="1195"/>
      <c r="V136" s="1196"/>
      <c r="W136" s="1582">
        <v>0</v>
      </c>
      <c r="X136" s="1583"/>
      <c r="Y136" s="1584"/>
      <c r="Z136" s="1585"/>
      <c r="AA136" s="1582">
        <v>0</v>
      </c>
      <c r="AB136" s="1583"/>
      <c r="AC136" s="1584"/>
      <c r="AD136" s="1585"/>
      <c r="AE136" s="3291"/>
      <c r="AF136" s="3295"/>
      <c r="AG136" s="3295"/>
      <c r="AH136" s="3299"/>
      <c r="AI136" s="1197"/>
      <c r="AJ136" s="1291" t="s">
        <v>126</v>
      </c>
      <c r="AK136" s="1217">
        <v>13142419</v>
      </c>
      <c r="AL136" s="1292">
        <v>13142419</v>
      </c>
      <c r="AM136" s="1220"/>
      <c r="AN136" s="1218"/>
      <c r="AO136" s="1217">
        <v>13142419</v>
      </c>
      <c r="AP136" s="1292">
        <v>13142419</v>
      </c>
      <c r="AQ136" s="1220"/>
      <c r="AR136" s="1218"/>
      <c r="AS136" s="1217">
        <v>12842419</v>
      </c>
      <c r="AT136" s="1292">
        <v>12842419</v>
      </c>
      <c r="AU136" s="1220"/>
      <c r="AV136" s="1218"/>
      <c r="AW136" s="1217">
        <v>12842419</v>
      </c>
      <c r="AX136" s="1292">
        <v>12842419</v>
      </c>
      <c r="AY136" s="1220"/>
      <c r="AZ136" s="1218"/>
      <c r="BA136" s="1217">
        <v>12842419</v>
      </c>
      <c r="BB136" s="1292">
        <v>12842419</v>
      </c>
      <c r="BC136" s="1220"/>
      <c r="BD136" s="1218"/>
      <c r="BE136" s="1606">
        <f t="shared" ref="BE136:BE189" si="77">SUM(BF136:BH136)</f>
        <v>12165786</v>
      </c>
      <c r="BF136" s="1685">
        <v>12165786</v>
      </c>
      <c r="BG136" s="1609"/>
      <c r="BH136" s="1607"/>
      <c r="BI136" s="1606">
        <f t="shared" ref="BI136:BI189" si="78">SUM(BJ136:BL136)</f>
        <v>12165786</v>
      </c>
      <c r="BJ136" s="1685">
        <v>12165786</v>
      </c>
      <c r="BK136" s="1609"/>
      <c r="BL136" s="1607"/>
      <c r="BM136" s="3340">
        <f t="shared" si="76"/>
        <v>100</v>
      </c>
      <c r="BN136" s="3352">
        <f t="shared" si="76"/>
        <v>100</v>
      </c>
      <c r="BO136" s="3353"/>
      <c r="BP136" s="3347"/>
    </row>
    <row r="137" spans="1:68" x14ac:dyDescent="0.2">
      <c r="A137" s="1182"/>
      <c r="B137" s="1199" t="s">
        <v>247</v>
      </c>
      <c r="C137" s="1200">
        <v>0</v>
      </c>
      <c r="D137" s="1201"/>
      <c r="E137" s="1202"/>
      <c r="F137" s="1203"/>
      <c r="G137" s="1200">
        <v>0</v>
      </c>
      <c r="H137" s="1201"/>
      <c r="I137" s="1202"/>
      <c r="J137" s="1203"/>
      <c r="K137" s="1200">
        <v>0</v>
      </c>
      <c r="L137" s="1201"/>
      <c r="M137" s="1202"/>
      <c r="N137" s="1203"/>
      <c r="O137" s="1200">
        <v>0</v>
      </c>
      <c r="P137" s="1201"/>
      <c r="Q137" s="1202"/>
      <c r="R137" s="1203"/>
      <c r="S137" s="1200">
        <v>0</v>
      </c>
      <c r="T137" s="1201"/>
      <c r="U137" s="1202"/>
      <c r="V137" s="1203"/>
      <c r="W137" s="1589">
        <v>0</v>
      </c>
      <c r="X137" s="1590"/>
      <c r="Y137" s="1591"/>
      <c r="Z137" s="1592"/>
      <c r="AA137" s="1589">
        <v>0</v>
      </c>
      <c r="AB137" s="1590"/>
      <c r="AC137" s="1591"/>
      <c r="AD137" s="1592"/>
      <c r="AE137" s="3292"/>
      <c r="AF137" s="3296"/>
      <c r="AG137" s="3296"/>
      <c r="AH137" s="3300"/>
      <c r="AI137" s="1197"/>
      <c r="AJ137" s="1293" t="s">
        <v>196</v>
      </c>
      <c r="AK137" s="1214">
        <v>23275000</v>
      </c>
      <c r="AL137" s="1294">
        <v>23275000</v>
      </c>
      <c r="AM137" s="1247"/>
      <c r="AN137" s="1215"/>
      <c r="AO137" s="1214">
        <v>21775000</v>
      </c>
      <c r="AP137" s="1294">
        <v>21775000</v>
      </c>
      <c r="AQ137" s="1247"/>
      <c r="AR137" s="1215"/>
      <c r="AS137" s="1214">
        <v>24075000</v>
      </c>
      <c r="AT137" s="1294">
        <v>24075000</v>
      </c>
      <c r="AU137" s="1247"/>
      <c r="AV137" s="1215"/>
      <c r="AW137" s="1214">
        <v>24075000</v>
      </c>
      <c r="AX137" s="1294">
        <v>24075000</v>
      </c>
      <c r="AY137" s="1247"/>
      <c r="AZ137" s="1215"/>
      <c r="BA137" s="1214">
        <v>24275000</v>
      </c>
      <c r="BB137" s="1294">
        <v>24275000</v>
      </c>
      <c r="BC137" s="1247"/>
      <c r="BD137" s="1215"/>
      <c r="BE137" s="1606">
        <f t="shared" si="77"/>
        <v>25978244</v>
      </c>
      <c r="BF137" s="1420">
        <v>25978244</v>
      </c>
      <c r="BG137" s="1637"/>
      <c r="BH137" s="1604"/>
      <c r="BI137" s="1606">
        <f t="shared" si="78"/>
        <v>25264157</v>
      </c>
      <c r="BJ137" s="1420">
        <v>25264157</v>
      </c>
      <c r="BK137" s="1637"/>
      <c r="BL137" s="1604"/>
      <c r="BM137" s="3340">
        <f t="shared" si="76"/>
        <v>97.251211436769935</v>
      </c>
      <c r="BN137" s="3352">
        <f t="shared" si="76"/>
        <v>97.251211436769935</v>
      </c>
      <c r="BO137" s="3353"/>
      <c r="BP137" s="3347"/>
    </row>
    <row r="138" spans="1:68" ht="24" x14ac:dyDescent="0.2">
      <c r="A138" s="1182"/>
      <c r="B138" s="1199" t="s">
        <v>125</v>
      </c>
      <c r="C138" s="1200">
        <v>0</v>
      </c>
      <c r="D138" s="1201"/>
      <c r="E138" s="1204"/>
      <c r="F138" s="1203"/>
      <c r="G138" s="1200">
        <v>0</v>
      </c>
      <c r="H138" s="1201"/>
      <c r="I138" s="1204"/>
      <c r="J138" s="1203"/>
      <c r="K138" s="1200">
        <v>0</v>
      </c>
      <c r="L138" s="1201"/>
      <c r="M138" s="1204"/>
      <c r="N138" s="1203"/>
      <c r="O138" s="1200">
        <v>0</v>
      </c>
      <c r="P138" s="1201"/>
      <c r="Q138" s="1204"/>
      <c r="R138" s="1203"/>
      <c r="S138" s="1200">
        <v>0</v>
      </c>
      <c r="T138" s="1201"/>
      <c r="U138" s="1204"/>
      <c r="V138" s="1203"/>
      <c r="W138" s="1589">
        <v>0</v>
      </c>
      <c r="X138" s="1590"/>
      <c r="Y138" s="1593"/>
      <c r="Z138" s="1592"/>
      <c r="AA138" s="1589">
        <v>0</v>
      </c>
      <c r="AB138" s="1590"/>
      <c r="AC138" s="1593"/>
      <c r="AD138" s="1592"/>
      <c r="AE138" s="3292"/>
      <c r="AF138" s="3296"/>
      <c r="AG138" s="3296"/>
      <c r="AH138" s="3300"/>
      <c r="AI138" s="1197"/>
      <c r="AJ138" s="1291" t="s">
        <v>197</v>
      </c>
      <c r="AK138" s="1217">
        <v>0</v>
      </c>
      <c r="AL138" s="1292"/>
      <c r="AM138" s="1220"/>
      <c r="AN138" s="1218"/>
      <c r="AO138" s="1217">
        <v>0</v>
      </c>
      <c r="AP138" s="1292"/>
      <c r="AQ138" s="1220"/>
      <c r="AR138" s="1218"/>
      <c r="AS138" s="1217">
        <v>0</v>
      </c>
      <c r="AT138" s="1292"/>
      <c r="AU138" s="1220"/>
      <c r="AV138" s="1218"/>
      <c r="AW138" s="1217">
        <v>0</v>
      </c>
      <c r="AX138" s="1292"/>
      <c r="AY138" s="1220"/>
      <c r="AZ138" s="1218"/>
      <c r="BA138" s="1217">
        <v>0</v>
      </c>
      <c r="BB138" s="1292"/>
      <c r="BC138" s="1220"/>
      <c r="BD138" s="1218"/>
      <c r="BE138" s="1606">
        <f t="shared" si="77"/>
        <v>0</v>
      </c>
      <c r="BF138" s="1685"/>
      <c r="BG138" s="1609"/>
      <c r="BH138" s="1607"/>
      <c r="BI138" s="1606">
        <f t="shared" si="78"/>
        <v>0</v>
      </c>
      <c r="BJ138" s="1685"/>
      <c r="BK138" s="1609"/>
      <c r="BL138" s="1607"/>
      <c r="BM138" s="3340"/>
      <c r="BN138" s="3342"/>
      <c r="BO138" s="3344"/>
      <c r="BP138" s="3347"/>
    </row>
    <row r="139" spans="1:68" ht="24.75" thickBot="1" x14ac:dyDescent="0.25">
      <c r="A139" s="1182"/>
      <c r="B139" s="1205" t="s">
        <v>270</v>
      </c>
      <c r="C139" s="1206">
        <v>0</v>
      </c>
      <c r="D139" s="1207"/>
      <c r="E139" s="1208"/>
      <c r="F139" s="1209"/>
      <c r="G139" s="1206">
        <v>0</v>
      </c>
      <c r="H139" s="1207"/>
      <c r="I139" s="1208"/>
      <c r="J139" s="1209"/>
      <c r="K139" s="1206">
        <v>0</v>
      </c>
      <c r="L139" s="1207"/>
      <c r="M139" s="1208"/>
      <c r="N139" s="1209"/>
      <c r="O139" s="1206">
        <v>0</v>
      </c>
      <c r="P139" s="1207"/>
      <c r="Q139" s="1208"/>
      <c r="R139" s="1209"/>
      <c r="S139" s="1206">
        <v>0</v>
      </c>
      <c r="T139" s="1207"/>
      <c r="U139" s="1208"/>
      <c r="V139" s="1209"/>
      <c r="W139" s="1595">
        <v>0</v>
      </c>
      <c r="X139" s="1596"/>
      <c r="Y139" s="1597"/>
      <c r="Z139" s="1598"/>
      <c r="AA139" s="1595">
        <v>0</v>
      </c>
      <c r="AB139" s="1596"/>
      <c r="AC139" s="1597"/>
      <c r="AD139" s="1598"/>
      <c r="AE139" s="3293"/>
      <c r="AF139" s="3297"/>
      <c r="AG139" s="3297"/>
      <c r="AH139" s="3301"/>
      <c r="AI139" s="1197"/>
      <c r="AJ139" s="1291" t="s">
        <v>234</v>
      </c>
      <c r="AK139" s="1217">
        <v>0</v>
      </c>
      <c r="AL139" s="1219"/>
      <c r="AM139" s="1220"/>
      <c r="AN139" s="1218"/>
      <c r="AO139" s="1217">
        <v>0</v>
      </c>
      <c r="AP139" s="1219"/>
      <c r="AQ139" s="1220"/>
      <c r="AR139" s="1218"/>
      <c r="AS139" s="1217">
        <v>0</v>
      </c>
      <c r="AT139" s="1219"/>
      <c r="AU139" s="1220"/>
      <c r="AV139" s="1218"/>
      <c r="AW139" s="1217">
        <v>0</v>
      </c>
      <c r="AX139" s="1219"/>
      <c r="AY139" s="1220"/>
      <c r="AZ139" s="1218"/>
      <c r="BA139" s="1217">
        <v>0</v>
      </c>
      <c r="BB139" s="1219"/>
      <c r="BC139" s="1220"/>
      <c r="BD139" s="1218"/>
      <c r="BE139" s="1606">
        <f t="shared" si="77"/>
        <v>0</v>
      </c>
      <c r="BF139" s="1608"/>
      <c r="BG139" s="1609"/>
      <c r="BH139" s="1607"/>
      <c r="BI139" s="1606">
        <f t="shared" si="78"/>
        <v>0</v>
      </c>
      <c r="BJ139" s="1608"/>
      <c r="BK139" s="1609"/>
      <c r="BL139" s="1607"/>
      <c r="BM139" s="3340"/>
      <c r="BN139" s="3342"/>
      <c r="BO139" s="3344"/>
      <c r="BP139" s="3347"/>
    </row>
    <row r="140" spans="1:68" ht="13.5" thickBot="1" x14ac:dyDescent="0.25">
      <c r="A140" s="1182"/>
      <c r="B140" s="1211" t="s">
        <v>248</v>
      </c>
      <c r="C140" s="1186">
        <v>0</v>
      </c>
      <c r="D140" s="1187">
        <v>0</v>
      </c>
      <c r="E140" s="1188">
        <v>0</v>
      </c>
      <c r="F140" s="1189">
        <v>0</v>
      </c>
      <c r="G140" s="1186">
        <v>0</v>
      </c>
      <c r="H140" s="1187">
        <v>0</v>
      </c>
      <c r="I140" s="1188">
        <v>0</v>
      </c>
      <c r="J140" s="1189">
        <v>0</v>
      </c>
      <c r="K140" s="1186">
        <v>0</v>
      </c>
      <c r="L140" s="1187">
        <v>0</v>
      </c>
      <c r="M140" s="1188">
        <v>0</v>
      </c>
      <c r="N140" s="1189">
        <v>0</v>
      </c>
      <c r="O140" s="1186">
        <v>0</v>
      </c>
      <c r="P140" s="1187">
        <v>0</v>
      </c>
      <c r="Q140" s="1188">
        <v>0</v>
      </c>
      <c r="R140" s="1189">
        <v>0</v>
      </c>
      <c r="S140" s="1186">
        <v>0</v>
      </c>
      <c r="T140" s="1187">
        <v>0</v>
      </c>
      <c r="U140" s="1188">
        <v>0</v>
      </c>
      <c r="V140" s="1189">
        <v>0</v>
      </c>
      <c r="W140" s="1575">
        <v>0</v>
      </c>
      <c r="X140" s="1576">
        <v>0</v>
      </c>
      <c r="Y140" s="1577">
        <v>0</v>
      </c>
      <c r="Z140" s="1578">
        <v>0</v>
      </c>
      <c r="AA140" s="1575">
        <v>0</v>
      </c>
      <c r="AB140" s="1576">
        <v>0</v>
      </c>
      <c r="AC140" s="1577">
        <v>0</v>
      </c>
      <c r="AD140" s="1578">
        <v>0</v>
      </c>
      <c r="AE140" s="3279">
        <v>0</v>
      </c>
      <c r="AF140" s="3288">
        <v>0</v>
      </c>
      <c r="AG140" s="3288">
        <v>0</v>
      </c>
      <c r="AH140" s="3277">
        <v>0</v>
      </c>
      <c r="AI140" s="1186"/>
      <c r="AJ140" s="1295" t="s">
        <v>249</v>
      </c>
      <c r="AK140" s="1217">
        <v>0</v>
      </c>
      <c r="AL140" s="1219"/>
      <c r="AM140" s="1220"/>
      <c r="AN140" s="1218"/>
      <c r="AO140" s="1217">
        <v>0</v>
      </c>
      <c r="AP140" s="1219"/>
      <c r="AQ140" s="1220"/>
      <c r="AR140" s="1218"/>
      <c r="AS140" s="1217">
        <v>0</v>
      </c>
      <c r="AT140" s="1219"/>
      <c r="AU140" s="1220"/>
      <c r="AV140" s="1218"/>
      <c r="AW140" s="1217">
        <v>0</v>
      </c>
      <c r="AX140" s="1219"/>
      <c r="AY140" s="1220"/>
      <c r="AZ140" s="1218"/>
      <c r="BA140" s="1217">
        <v>0</v>
      </c>
      <c r="BB140" s="1219"/>
      <c r="BC140" s="1220"/>
      <c r="BD140" s="1218"/>
      <c r="BE140" s="1606">
        <f t="shared" si="77"/>
        <v>0</v>
      </c>
      <c r="BF140" s="1608"/>
      <c r="BG140" s="1609"/>
      <c r="BH140" s="1607"/>
      <c r="BI140" s="1606">
        <f t="shared" si="78"/>
        <v>0</v>
      </c>
      <c r="BJ140" s="1608"/>
      <c r="BK140" s="1609"/>
      <c r="BL140" s="1607"/>
      <c r="BM140" s="3340"/>
      <c r="BN140" s="3342"/>
      <c r="BO140" s="3344"/>
      <c r="BP140" s="3347"/>
    </row>
    <row r="141" spans="1:68" x14ac:dyDescent="0.2">
      <c r="A141" s="1182"/>
      <c r="B141" s="1213" t="s">
        <v>0</v>
      </c>
      <c r="C141" s="1193">
        <v>0</v>
      </c>
      <c r="D141" s="1194"/>
      <c r="E141" s="1195"/>
      <c r="F141" s="1196"/>
      <c r="G141" s="1193">
        <v>0</v>
      </c>
      <c r="H141" s="1194"/>
      <c r="I141" s="1195"/>
      <c r="J141" s="1196"/>
      <c r="K141" s="1193">
        <v>0</v>
      </c>
      <c r="L141" s="1194"/>
      <c r="M141" s="1195"/>
      <c r="N141" s="1196"/>
      <c r="O141" s="1193">
        <v>0</v>
      </c>
      <c r="P141" s="1194"/>
      <c r="Q141" s="1195"/>
      <c r="R141" s="1196"/>
      <c r="S141" s="1193">
        <v>0</v>
      </c>
      <c r="T141" s="1194"/>
      <c r="U141" s="1195"/>
      <c r="V141" s="1196"/>
      <c r="W141" s="1582">
        <v>0</v>
      </c>
      <c r="X141" s="1583"/>
      <c r="Y141" s="1584"/>
      <c r="Z141" s="1585"/>
      <c r="AA141" s="1582">
        <v>0</v>
      </c>
      <c r="AB141" s="1583"/>
      <c r="AC141" s="1584"/>
      <c r="AD141" s="1585"/>
      <c r="AE141" s="3291"/>
      <c r="AF141" s="3295"/>
      <c r="AG141" s="3295"/>
      <c r="AH141" s="3299"/>
      <c r="AI141" s="1193"/>
      <c r="AJ141" s="1301"/>
      <c r="AK141" s="1217">
        <v>0</v>
      </c>
      <c r="AL141" s="1194"/>
      <c r="AM141" s="1195"/>
      <c r="AN141" s="1215"/>
      <c r="AO141" s="1217">
        <v>0</v>
      </c>
      <c r="AP141" s="1194"/>
      <c r="AQ141" s="1195"/>
      <c r="AR141" s="1215"/>
      <c r="AS141" s="1217">
        <v>0</v>
      </c>
      <c r="AT141" s="1194"/>
      <c r="AU141" s="1195"/>
      <c r="AV141" s="1215"/>
      <c r="AW141" s="1217">
        <v>0</v>
      </c>
      <c r="AX141" s="1194"/>
      <c r="AY141" s="1195"/>
      <c r="AZ141" s="1215"/>
      <c r="BA141" s="1217">
        <v>0</v>
      </c>
      <c r="BB141" s="1194"/>
      <c r="BC141" s="1195"/>
      <c r="BD141" s="1215"/>
      <c r="BE141" s="1603">
        <f t="shared" si="77"/>
        <v>0</v>
      </c>
      <c r="BF141" s="1583"/>
      <c r="BG141" s="1584"/>
      <c r="BH141" s="1604"/>
      <c r="BI141" s="1603">
        <f t="shared" si="78"/>
        <v>0</v>
      </c>
      <c r="BJ141" s="2320"/>
      <c r="BK141" s="2334"/>
      <c r="BL141" s="1604"/>
      <c r="BM141" s="3340"/>
      <c r="BN141" s="3342"/>
      <c r="BO141" s="3344"/>
      <c r="BP141" s="3347"/>
    </row>
    <row r="142" spans="1:68" x14ac:dyDescent="0.2">
      <c r="A142" s="1182"/>
      <c r="B142" s="1216" t="s">
        <v>1</v>
      </c>
      <c r="C142" s="1200">
        <v>0</v>
      </c>
      <c r="D142" s="1201"/>
      <c r="E142" s="1202"/>
      <c r="F142" s="1203"/>
      <c r="G142" s="1200">
        <v>0</v>
      </c>
      <c r="H142" s="1201"/>
      <c r="I142" s="1202"/>
      <c r="J142" s="1203"/>
      <c r="K142" s="1200">
        <v>0</v>
      </c>
      <c r="L142" s="1201"/>
      <c r="M142" s="1202"/>
      <c r="N142" s="1203"/>
      <c r="O142" s="1200">
        <v>0</v>
      </c>
      <c r="P142" s="1201"/>
      <c r="Q142" s="1202"/>
      <c r="R142" s="1203"/>
      <c r="S142" s="1200">
        <v>0</v>
      </c>
      <c r="T142" s="1201"/>
      <c r="U142" s="1202"/>
      <c r="V142" s="1203"/>
      <c r="W142" s="1589">
        <v>0</v>
      </c>
      <c r="X142" s="1590"/>
      <c r="Y142" s="1591"/>
      <c r="Z142" s="1592"/>
      <c r="AA142" s="1589">
        <v>0</v>
      </c>
      <c r="AB142" s="1590"/>
      <c r="AC142" s="1591"/>
      <c r="AD142" s="1592"/>
      <c r="AE142" s="3292"/>
      <c r="AF142" s="3296"/>
      <c r="AG142" s="3296"/>
      <c r="AH142" s="3300"/>
      <c r="AI142" s="1200"/>
      <c r="AJ142" s="1302"/>
      <c r="AK142" s="1285">
        <v>0</v>
      </c>
      <c r="AL142" s="1201"/>
      <c r="AM142" s="1202"/>
      <c r="AN142" s="1218"/>
      <c r="AO142" s="1285">
        <v>0</v>
      </c>
      <c r="AP142" s="1201"/>
      <c r="AQ142" s="1202"/>
      <c r="AR142" s="1218"/>
      <c r="AS142" s="1285">
        <v>0</v>
      </c>
      <c r="AT142" s="1201"/>
      <c r="AU142" s="1202"/>
      <c r="AV142" s="1218"/>
      <c r="AW142" s="1285">
        <v>0</v>
      </c>
      <c r="AX142" s="1201"/>
      <c r="AY142" s="1202"/>
      <c r="AZ142" s="1218"/>
      <c r="BA142" s="1285">
        <v>0</v>
      </c>
      <c r="BB142" s="1201"/>
      <c r="BC142" s="1202"/>
      <c r="BD142" s="1218"/>
      <c r="BE142" s="1606">
        <f t="shared" si="77"/>
        <v>0</v>
      </c>
      <c r="BF142" s="1590"/>
      <c r="BG142" s="1591"/>
      <c r="BH142" s="1607"/>
      <c r="BI142" s="1606">
        <f t="shared" si="78"/>
        <v>0</v>
      </c>
      <c r="BJ142" s="2321"/>
      <c r="BK142" s="1593"/>
      <c r="BL142" s="1607"/>
      <c r="BM142" s="3340"/>
      <c r="BN142" s="3342"/>
      <c r="BO142" s="3344"/>
      <c r="BP142" s="3347"/>
    </row>
    <row r="143" spans="1:68" x14ac:dyDescent="0.2">
      <c r="A143" s="1182"/>
      <c r="B143" s="1199" t="s">
        <v>250</v>
      </c>
      <c r="C143" s="1200">
        <v>0</v>
      </c>
      <c r="D143" s="1201"/>
      <c r="E143" s="1202"/>
      <c r="F143" s="1203"/>
      <c r="G143" s="1200">
        <v>0</v>
      </c>
      <c r="H143" s="1201"/>
      <c r="I143" s="1202"/>
      <c r="J143" s="1203"/>
      <c r="K143" s="1200">
        <v>0</v>
      </c>
      <c r="L143" s="1201"/>
      <c r="M143" s="1202"/>
      <c r="N143" s="1203"/>
      <c r="O143" s="1200">
        <v>0</v>
      </c>
      <c r="P143" s="1201"/>
      <c r="Q143" s="1202"/>
      <c r="R143" s="1203"/>
      <c r="S143" s="1200">
        <v>0</v>
      </c>
      <c r="T143" s="1201"/>
      <c r="U143" s="1202"/>
      <c r="V143" s="1203"/>
      <c r="W143" s="1589">
        <v>0</v>
      </c>
      <c r="X143" s="1590"/>
      <c r="Y143" s="1591"/>
      <c r="Z143" s="1592"/>
      <c r="AA143" s="1589">
        <v>0</v>
      </c>
      <c r="AB143" s="1590"/>
      <c r="AC143" s="1591"/>
      <c r="AD143" s="1592"/>
      <c r="AE143" s="3292"/>
      <c r="AF143" s="3296"/>
      <c r="AG143" s="3296"/>
      <c r="AH143" s="3300"/>
      <c r="AI143" s="1200"/>
      <c r="AJ143" s="1302"/>
      <c r="AK143" s="1217">
        <v>0</v>
      </c>
      <c r="AL143" s="1201"/>
      <c r="AM143" s="1202"/>
      <c r="AN143" s="1218"/>
      <c r="AO143" s="1217">
        <v>0</v>
      </c>
      <c r="AP143" s="1201"/>
      <c r="AQ143" s="1202"/>
      <c r="AR143" s="1218"/>
      <c r="AS143" s="1217">
        <v>0</v>
      </c>
      <c r="AT143" s="1201"/>
      <c r="AU143" s="1202"/>
      <c r="AV143" s="1218"/>
      <c r="AW143" s="1217">
        <v>0</v>
      </c>
      <c r="AX143" s="1201"/>
      <c r="AY143" s="1202"/>
      <c r="AZ143" s="1218"/>
      <c r="BA143" s="1217">
        <v>0</v>
      </c>
      <c r="BB143" s="1201"/>
      <c r="BC143" s="1202"/>
      <c r="BD143" s="1218"/>
      <c r="BE143" s="1606">
        <f t="shared" si="77"/>
        <v>0</v>
      </c>
      <c r="BF143" s="1590"/>
      <c r="BG143" s="1591"/>
      <c r="BH143" s="1607"/>
      <c r="BI143" s="1606">
        <f t="shared" si="78"/>
        <v>0</v>
      </c>
      <c r="BJ143" s="2321"/>
      <c r="BK143" s="1593"/>
      <c r="BL143" s="1607"/>
      <c r="BM143" s="3340"/>
      <c r="BN143" s="3342"/>
      <c r="BO143" s="3344"/>
      <c r="BP143" s="3347"/>
    </row>
    <row r="144" spans="1:68" x14ac:dyDescent="0.2">
      <c r="A144" s="1182"/>
      <c r="B144" s="1199" t="s">
        <v>127</v>
      </c>
      <c r="C144" s="1200">
        <v>0</v>
      </c>
      <c r="D144" s="1201"/>
      <c r="E144" s="1202"/>
      <c r="F144" s="1203"/>
      <c r="G144" s="1200">
        <v>0</v>
      </c>
      <c r="H144" s="1201"/>
      <c r="I144" s="1202"/>
      <c r="J144" s="1203"/>
      <c r="K144" s="1200">
        <v>0</v>
      </c>
      <c r="L144" s="1201"/>
      <c r="M144" s="1202"/>
      <c r="N144" s="1203"/>
      <c r="O144" s="1200">
        <v>0</v>
      </c>
      <c r="P144" s="1201"/>
      <c r="Q144" s="1202"/>
      <c r="R144" s="1203"/>
      <c r="S144" s="1200">
        <v>0</v>
      </c>
      <c r="T144" s="1201"/>
      <c r="U144" s="1202"/>
      <c r="V144" s="1203"/>
      <c r="W144" s="1589">
        <v>0</v>
      </c>
      <c r="X144" s="1590"/>
      <c r="Y144" s="1591"/>
      <c r="Z144" s="1592"/>
      <c r="AA144" s="1589">
        <v>0</v>
      </c>
      <c r="AB144" s="1590"/>
      <c r="AC144" s="1591"/>
      <c r="AD144" s="1592"/>
      <c r="AE144" s="3292"/>
      <c r="AF144" s="3296"/>
      <c r="AG144" s="3296"/>
      <c r="AH144" s="3300"/>
      <c r="AI144" s="1200"/>
      <c r="AJ144" s="1302"/>
      <c r="AK144" s="1217">
        <v>0</v>
      </c>
      <c r="AL144" s="1219"/>
      <c r="AM144" s="1220"/>
      <c r="AN144" s="1218"/>
      <c r="AO144" s="1217">
        <v>0</v>
      </c>
      <c r="AP144" s="1219"/>
      <c r="AQ144" s="1220"/>
      <c r="AR144" s="1218"/>
      <c r="AS144" s="1217">
        <v>0</v>
      </c>
      <c r="AT144" s="1219"/>
      <c r="AU144" s="1220"/>
      <c r="AV144" s="1218"/>
      <c r="AW144" s="1217">
        <v>0</v>
      </c>
      <c r="AX144" s="1219"/>
      <c r="AY144" s="1220"/>
      <c r="AZ144" s="1218"/>
      <c r="BA144" s="1217">
        <v>0</v>
      </c>
      <c r="BB144" s="1219"/>
      <c r="BC144" s="1220"/>
      <c r="BD144" s="1218"/>
      <c r="BE144" s="1606">
        <f t="shared" si="77"/>
        <v>0</v>
      </c>
      <c r="BF144" s="1608"/>
      <c r="BG144" s="1609"/>
      <c r="BH144" s="1607"/>
      <c r="BI144" s="1606">
        <f t="shared" si="78"/>
        <v>0</v>
      </c>
      <c r="BJ144" s="1608"/>
      <c r="BK144" s="1609"/>
      <c r="BL144" s="1607"/>
      <c r="BM144" s="3340"/>
      <c r="BN144" s="3342"/>
      <c r="BO144" s="3344"/>
      <c r="BP144" s="3347"/>
    </row>
    <row r="145" spans="1:68" x14ac:dyDescent="0.2">
      <c r="A145" s="1148"/>
      <c r="B145" s="1199" t="s">
        <v>2</v>
      </c>
      <c r="C145" s="1200">
        <v>0</v>
      </c>
      <c r="D145" s="1201"/>
      <c r="E145" s="1202"/>
      <c r="F145" s="1203"/>
      <c r="G145" s="1200">
        <v>0</v>
      </c>
      <c r="H145" s="1201"/>
      <c r="I145" s="1202"/>
      <c r="J145" s="1203"/>
      <c r="K145" s="1200">
        <v>0</v>
      </c>
      <c r="L145" s="1201"/>
      <c r="M145" s="1202"/>
      <c r="N145" s="1203"/>
      <c r="O145" s="1200">
        <v>0</v>
      </c>
      <c r="P145" s="1201"/>
      <c r="Q145" s="1202"/>
      <c r="R145" s="1203"/>
      <c r="S145" s="1200">
        <v>0</v>
      </c>
      <c r="T145" s="1201"/>
      <c r="U145" s="1202"/>
      <c r="V145" s="1203"/>
      <c r="W145" s="1589">
        <v>0</v>
      </c>
      <c r="X145" s="1590"/>
      <c r="Y145" s="1591"/>
      <c r="Z145" s="1592"/>
      <c r="AA145" s="1589">
        <v>0</v>
      </c>
      <c r="AB145" s="1590"/>
      <c r="AC145" s="1591"/>
      <c r="AD145" s="1592"/>
      <c r="AE145" s="3292"/>
      <c r="AF145" s="3296"/>
      <c r="AG145" s="3296"/>
      <c r="AH145" s="3300"/>
      <c r="AI145" s="1200"/>
      <c r="AJ145" s="1302"/>
      <c r="AK145" s="1217">
        <v>0</v>
      </c>
      <c r="AL145" s="1219"/>
      <c r="AM145" s="1220"/>
      <c r="AN145" s="1218"/>
      <c r="AO145" s="1217">
        <v>0</v>
      </c>
      <c r="AP145" s="1219"/>
      <c r="AQ145" s="1220"/>
      <c r="AR145" s="1218"/>
      <c r="AS145" s="1217">
        <v>0</v>
      </c>
      <c r="AT145" s="1219"/>
      <c r="AU145" s="1220"/>
      <c r="AV145" s="1218"/>
      <c r="AW145" s="1217">
        <v>0</v>
      </c>
      <c r="AX145" s="1219"/>
      <c r="AY145" s="1220"/>
      <c r="AZ145" s="1218"/>
      <c r="BA145" s="1217">
        <v>0</v>
      </c>
      <c r="BB145" s="1219"/>
      <c r="BC145" s="1220"/>
      <c r="BD145" s="1218"/>
      <c r="BE145" s="1606">
        <f t="shared" si="77"/>
        <v>0</v>
      </c>
      <c r="BF145" s="1608"/>
      <c r="BG145" s="1609"/>
      <c r="BH145" s="1607"/>
      <c r="BI145" s="1606">
        <f t="shared" si="78"/>
        <v>0</v>
      </c>
      <c r="BJ145" s="1608"/>
      <c r="BK145" s="1609"/>
      <c r="BL145" s="1607"/>
      <c r="BM145" s="3340"/>
      <c r="BN145" s="3342"/>
      <c r="BO145" s="3344"/>
      <c r="BP145" s="3347"/>
    </row>
    <row r="146" spans="1:68" x14ac:dyDescent="0.2">
      <c r="A146" s="1148"/>
      <c r="B146" s="1221" t="s">
        <v>3</v>
      </c>
      <c r="C146" s="1200">
        <v>0</v>
      </c>
      <c r="D146" s="1201"/>
      <c r="E146" s="1202"/>
      <c r="F146" s="1203"/>
      <c r="G146" s="1200">
        <v>0</v>
      </c>
      <c r="H146" s="1201"/>
      <c r="I146" s="1202"/>
      <c r="J146" s="1203"/>
      <c r="K146" s="1200">
        <v>0</v>
      </c>
      <c r="L146" s="1201"/>
      <c r="M146" s="1202"/>
      <c r="N146" s="1203"/>
      <c r="O146" s="1200">
        <v>0</v>
      </c>
      <c r="P146" s="1201"/>
      <c r="Q146" s="1202"/>
      <c r="R146" s="1203"/>
      <c r="S146" s="1200">
        <v>0</v>
      </c>
      <c r="T146" s="1201"/>
      <c r="U146" s="1202"/>
      <c r="V146" s="1203"/>
      <c r="W146" s="1589">
        <v>0</v>
      </c>
      <c r="X146" s="1590"/>
      <c r="Y146" s="1591"/>
      <c r="Z146" s="1592"/>
      <c r="AA146" s="1589">
        <v>0</v>
      </c>
      <c r="AB146" s="1590"/>
      <c r="AC146" s="1591"/>
      <c r="AD146" s="1592"/>
      <c r="AE146" s="3292"/>
      <c r="AF146" s="3296"/>
      <c r="AG146" s="3296"/>
      <c r="AH146" s="3300"/>
      <c r="AI146" s="1200"/>
      <c r="AJ146" s="1302"/>
      <c r="AK146" s="1217">
        <v>0</v>
      </c>
      <c r="AL146" s="1219"/>
      <c r="AM146" s="1220"/>
      <c r="AN146" s="1218"/>
      <c r="AO146" s="1217">
        <v>0</v>
      </c>
      <c r="AP146" s="1219"/>
      <c r="AQ146" s="1220"/>
      <c r="AR146" s="1218"/>
      <c r="AS146" s="1217">
        <v>0</v>
      </c>
      <c r="AT146" s="1219"/>
      <c r="AU146" s="1220"/>
      <c r="AV146" s="1218"/>
      <c r="AW146" s="1217">
        <v>0</v>
      </c>
      <c r="AX146" s="1219"/>
      <c r="AY146" s="1220"/>
      <c r="AZ146" s="1218"/>
      <c r="BA146" s="1217">
        <v>0</v>
      </c>
      <c r="BB146" s="1219"/>
      <c r="BC146" s="1220"/>
      <c r="BD146" s="1218"/>
      <c r="BE146" s="1606">
        <f t="shared" si="77"/>
        <v>0</v>
      </c>
      <c r="BF146" s="1608"/>
      <c r="BG146" s="1609"/>
      <c r="BH146" s="1607"/>
      <c r="BI146" s="1606">
        <f t="shared" si="78"/>
        <v>0</v>
      </c>
      <c r="BJ146" s="1608"/>
      <c r="BK146" s="1609"/>
      <c r="BL146" s="1607"/>
      <c r="BM146" s="3340"/>
      <c r="BN146" s="3342"/>
      <c r="BO146" s="3344"/>
      <c r="BP146" s="3347"/>
    </row>
    <row r="147" spans="1:68" x14ac:dyDescent="0.2">
      <c r="A147" s="1148"/>
      <c r="B147" s="1221" t="s">
        <v>4</v>
      </c>
      <c r="C147" s="1200">
        <v>0</v>
      </c>
      <c r="D147" s="1201"/>
      <c r="E147" s="1202"/>
      <c r="F147" s="1203"/>
      <c r="G147" s="1200">
        <v>0</v>
      </c>
      <c r="H147" s="1201"/>
      <c r="I147" s="1202"/>
      <c r="J147" s="1203"/>
      <c r="K147" s="1200">
        <v>0</v>
      </c>
      <c r="L147" s="1201"/>
      <c r="M147" s="1202"/>
      <c r="N147" s="1203"/>
      <c r="O147" s="1200">
        <v>0</v>
      </c>
      <c r="P147" s="1201"/>
      <c r="Q147" s="1202"/>
      <c r="R147" s="1203"/>
      <c r="S147" s="1200">
        <v>0</v>
      </c>
      <c r="T147" s="1201"/>
      <c r="U147" s="1202"/>
      <c r="V147" s="1203"/>
      <c r="W147" s="1589">
        <v>0</v>
      </c>
      <c r="X147" s="1590"/>
      <c r="Y147" s="1591"/>
      <c r="Z147" s="1592"/>
      <c r="AA147" s="1589">
        <v>0</v>
      </c>
      <c r="AB147" s="1590"/>
      <c r="AC147" s="1591"/>
      <c r="AD147" s="1592"/>
      <c r="AE147" s="3292"/>
      <c r="AF147" s="3296"/>
      <c r="AG147" s="3296"/>
      <c r="AH147" s="3300"/>
      <c r="AI147" s="1200"/>
      <c r="AJ147" s="1302"/>
      <c r="AK147" s="1217">
        <v>0</v>
      </c>
      <c r="AL147" s="1219"/>
      <c r="AM147" s="1220"/>
      <c r="AN147" s="1218"/>
      <c r="AO147" s="1217">
        <v>0</v>
      </c>
      <c r="AP147" s="1219"/>
      <c r="AQ147" s="1220"/>
      <c r="AR147" s="1218"/>
      <c r="AS147" s="1217">
        <v>0</v>
      </c>
      <c r="AT147" s="1219"/>
      <c r="AU147" s="1220"/>
      <c r="AV147" s="1218"/>
      <c r="AW147" s="1217">
        <v>0</v>
      </c>
      <c r="AX147" s="1219"/>
      <c r="AY147" s="1220"/>
      <c r="AZ147" s="1218"/>
      <c r="BA147" s="1217">
        <v>0</v>
      </c>
      <c r="BB147" s="1219"/>
      <c r="BC147" s="1220"/>
      <c r="BD147" s="1218"/>
      <c r="BE147" s="1603">
        <f t="shared" si="77"/>
        <v>0</v>
      </c>
      <c r="BF147" s="1608"/>
      <c r="BG147" s="1609"/>
      <c r="BH147" s="1607"/>
      <c r="BI147" s="1603">
        <f t="shared" si="78"/>
        <v>0</v>
      </c>
      <c r="BJ147" s="1608"/>
      <c r="BK147" s="1609"/>
      <c r="BL147" s="1607"/>
      <c r="BM147" s="3340"/>
      <c r="BN147" s="3342"/>
      <c r="BO147" s="3344"/>
      <c r="BP147" s="3347"/>
    </row>
    <row r="148" spans="1:68" x14ac:dyDescent="0.2">
      <c r="A148" s="1148"/>
      <c r="B148" s="1222" t="s">
        <v>5</v>
      </c>
      <c r="C148" s="1200">
        <v>0</v>
      </c>
      <c r="D148" s="1201"/>
      <c r="E148" s="1202"/>
      <c r="F148" s="1203"/>
      <c r="G148" s="1200">
        <v>0</v>
      </c>
      <c r="H148" s="1201"/>
      <c r="I148" s="1202"/>
      <c r="J148" s="1203"/>
      <c r="K148" s="1200">
        <v>0</v>
      </c>
      <c r="L148" s="1201"/>
      <c r="M148" s="1202"/>
      <c r="N148" s="1203"/>
      <c r="O148" s="1200">
        <v>0</v>
      </c>
      <c r="P148" s="1201"/>
      <c r="Q148" s="1202"/>
      <c r="R148" s="1203"/>
      <c r="S148" s="1200">
        <v>0</v>
      </c>
      <c r="T148" s="1201"/>
      <c r="U148" s="1202"/>
      <c r="V148" s="1203"/>
      <c r="W148" s="1589">
        <v>0</v>
      </c>
      <c r="X148" s="1590"/>
      <c r="Y148" s="1591"/>
      <c r="Z148" s="1592"/>
      <c r="AA148" s="1589">
        <v>0</v>
      </c>
      <c r="AB148" s="1590"/>
      <c r="AC148" s="1591"/>
      <c r="AD148" s="1592"/>
      <c r="AE148" s="3292"/>
      <c r="AF148" s="3296"/>
      <c r="AG148" s="3296"/>
      <c r="AH148" s="3300"/>
      <c r="AI148" s="1200"/>
      <c r="AJ148" s="1302"/>
      <c r="AK148" s="1217">
        <v>0</v>
      </c>
      <c r="AL148" s="1219"/>
      <c r="AM148" s="1220"/>
      <c r="AN148" s="1218"/>
      <c r="AO148" s="1217">
        <v>0</v>
      </c>
      <c r="AP148" s="1219"/>
      <c r="AQ148" s="1220"/>
      <c r="AR148" s="1218"/>
      <c r="AS148" s="1217">
        <v>0</v>
      </c>
      <c r="AT148" s="1219"/>
      <c r="AU148" s="1220"/>
      <c r="AV148" s="1218"/>
      <c r="AW148" s="1217">
        <v>0</v>
      </c>
      <c r="AX148" s="1219"/>
      <c r="AY148" s="1220"/>
      <c r="AZ148" s="1218"/>
      <c r="BA148" s="1217">
        <v>0</v>
      </c>
      <c r="BB148" s="1219"/>
      <c r="BC148" s="1220"/>
      <c r="BD148" s="1218"/>
      <c r="BE148" s="1606">
        <f t="shared" si="77"/>
        <v>0</v>
      </c>
      <c r="BF148" s="1608"/>
      <c r="BG148" s="1609"/>
      <c r="BH148" s="1607"/>
      <c r="BI148" s="1606">
        <f t="shared" si="78"/>
        <v>0</v>
      </c>
      <c r="BJ148" s="1608"/>
      <c r="BK148" s="1609"/>
      <c r="BL148" s="1607"/>
      <c r="BM148" s="3340"/>
      <c r="BN148" s="3342"/>
      <c r="BO148" s="3344"/>
      <c r="BP148" s="3347"/>
    </row>
    <row r="149" spans="1:68" ht="13.5" thickBot="1" x14ac:dyDescent="0.25">
      <c r="A149" s="1148"/>
      <c r="B149" s="1205" t="s">
        <v>251</v>
      </c>
      <c r="C149" s="1206">
        <v>0</v>
      </c>
      <c r="D149" s="1207"/>
      <c r="E149" s="1208"/>
      <c r="F149" s="1209"/>
      <c r="G149" s="1206">
        <v>0</v>
      </c>
      <c r="H149" s="1207"/>
      <c r="I149" s="1208"/>
      <c r="J149" s="1209"/>
      <c r="K149" s="1206">
        <v>0</v>
      </c>
      <c r="L149" s="1207"/>
      <c r="M149" s="1208"/>
      <c r="N149" s="1209"/>
      <c r="O149" s="1206">
        <v>0</v>
      </c>
      <c r="P149" s="1207"/>
      <c r="Q149" s="1208"/>
      <c r="R149" s="1209"/>
      <c r="S149" s="1206">
        <v>0</v>
      </c>
      <c r="T149" s="1207"/>
      <c r="U149" s="1208"/>
      <c r="V149" s="1209"/>
      <c r="W149" s="1595">
        <v>0</v>
      </c>
      <c r="X149" s="1596"/>
      <c r="Y149" s="1597"/>
      <c r="Z149" s="1598"/>
      <c r="AA149" s="1595">
        <v>0</v>
      </c>
      <c r="AB149" s="1596"/>
      <c r="AC149" s="1597"/>
      <c r="AD149" s="1598"/>
      <c r="AE149" s="3293"/>
      <c r="AF149" s="3297"/>
      <c r="AG149" s="3297"/>
      <c r="AH149" s="3301"/>
      <c r="AI149" s="1206"/>
      <c r="AJ149" s="1302"/>
      <c r="AK149" s="1217">
        <v>0</v>
      </c>
      <c r="AL149" s="1219"/>
      <c r="AM149" s="1220"/>
      <c r="AN149" s="1218"/>
      <c r="AO149" s="1217">
        <v>0</v>
      </c>
      <c r="AP149" s="1219"/>
      <c r="AQ149" s="1220"/>
      <c r="AR149" s="1218"/>
      <c r="AS149" s="1217">
        <v>0</v>
      </c>
      <c r="AT149" s="1219"/>
      <c r="AU149" s="1220"/>
      <c r="AV149" s="1218"/>
      <c r="AW149" s="1217">
        <v>0</v>
      </c>
      <c r="AX149" s="1219"/>
      <c r="AY149" s="1220"/>
      <c r="AZ149" s="1218"/>
      <c r="BA149" s="1217">
        <v>0</v>
      </c>
      <c r="BB149" s="1219"/>
      <c r="BC149" s="1220"/>
      <c r="BD149" s="1218"/>
      <c r="BE149" s="1606">
        <f t="shared" si="77"/>
        <v>0</v>
      </c>
      <c r="BF149" s="1608"/>
      <c r="BG149" s="1609"/>
      <c r="BH149" s="1607"/>
      <c r="BI149" s="1606">
        <f t="shared" si="78"/>
        <v>0</v>
      </c>
      <c r="BJ149" s="1608"/>
      <c r="BK149" s="1609"/>
      <c r="BL149" s="1607"/>
      <c r="BM149" s="3340"/>
      <c r="BN149" s="3342"/>
      <c r="BO149" s="3344"/>
      <c r="BP149" s="3347"/>
    </row>
    <row r="150" spans="1:68" ht="13.5" thickBot="1" x14ac:dyDescent="0.25">
      <c r="A150" s="1148"/>
      <c r="B150" s="1211" t="s">
        <v>252</v>
      </c>
      <c r="C150" s="1186">
        <v>775000</v>
      </c>
      <c r="D150" s="1187">
        <v>775000</v>
      </c>
      <c r="E150" s="1188">
        <v>0</v>
      </c>
      <c r="F150" s="1189">
        <v>0</v>
      </c>
      <c r="G150" s="1186">
        <v>775000</v>
      </c>
      <c r="H150" s="1187">
        <v>775000</v>
      </c>
      <c r="I150" s="1188">
        <v>0</v>
      </c>
      <c r="J150" s="1189">
        <v>0</v>
      </c>
      <c r="K150" s="1186">
        <v>775000</v>
      </c>
      <c r="L150" s="1187">
        <v>775000</v>
      </c>
      <c r="M150" s="1188">
        <v>0</v>
      </c>
      <c r="N150" s="1189">
        <v>0</v>
      </c>
      <c r="O150" s="1186">
        <v>775000</v>
      </c>
      <c r="P150" s="1187">
        <v>775000</v>
      </c>
      <c r="Q150" s="1188">
        <v>0</v>
      </c>
      <c r="R150" s="1189">
        <v>0</v>
      </c>
      <c r="S150" s="1186">
        <v>975000</v>
      </c>
      <c r="T150" s="1187">
        <v>975000</v>
      </c>
      <c r="U150" s="1188">
        <v>0</v>
      </c>
      <c r="V150" s="1189">
        <v>0</v>
      </c>
      <c r="W150" s="1575">
        <f>SUM(X150:Z150)</f>
        <v>975000</v>
      </c>
      <c r="X150" s="1576">
        <f>SUM(X151:X161)</f>
        <v>975000</v>
      </c>
      <c r="Y150" s="1577">
        <v>0</v>
      </c>
      <c r="Z150" s="1578">
        <v>0</v>
      </c>
      <c r="AA150" s="1575">
        <f>SUM(AB150:AD150)</f>
        <v>838866</v>
      </c>
      <c r="AB150" s="1576">
        <v>838866</v>
      </c>
      <c r="AC150" s="1577">
        <v>0</v>
      </c>
      <c r="AD150" s="1578">
        <v>0</v>
      </c>
      <c r="AE150" s="3279">
        <f t="shared" ref="AE150:AE189" si="79">SUM(W150/AA150)*100</f>
        <v>116.22833682614386</v>
      </c>
      <c r="AF150" s="3288">
        <f t="shared" ref="AF150" si="80">SUM(X150/AB150)*100</f>
        <v>116.22833682614386</v>
      </c>
      <c r="AG150" s="3288">
        <v>0</v>
      </c>
      <c r="AH150" s="3277">
        <v>0</v>
      </c>
      <c r="AI150" s="1186"/>
      <c r="AJ150" s="1302"/>
      <c r="AK150" s="1217">
        <v>0</v>
      </c>
      <c r="AL150" s="1219"/>
      <c r="AM150" s="1220"/>
      <c r="AN150" s="1218"/>
      <c r="AO150" s="1217">
        <v>0</v>
      </c>
      <c r="AP150" s="1219"/>
      <c r="AQ150" s="1220"/>
      <c r="AR150" s="1218"/>
      <c r="AS150" s="1217">
        <v>0</v>
      </c>
      <c r="AT150" s="1219"/>
      <c r="AU150" s="1220"/>
      <c r="AV150" s="1218"/>
      <c r="AW150" s="1217">
        <v>0</v>
      </c>
      <c r="AX150" s="1219"/>
      <c r="AY150" s="1220"/>
      <c r="AZ150" s="1218"/>
      <c r="BA150" s="1217">
        <v>0</v>
      </c>
      <c r="BB150" s="1219"/>
      <c r="BC150" s="1220"/>
      <c r="BD150" s="1218"/>
      <c r="BE150" s="1606">
        <f t="shared" si="77"/>
        <v>0</v>
      </c>
      <c r="BF150" s="1608"/>
      <c r="BG150" s="1609"/>
      <c r="BH150" s="1607"/>
      <c r="BI150" s="1606">
        <f t="shared" si="78"/>
        <v>0</v>
      </c>
      <c r="BJ150" s="1608"/>
      <c r="BK150" s="1609"/>
      <c r="BL150" s="1607"/>
      <c r="BM150" s="3340"/>
      <c r="BN150" s="3342"/>
      <c r="BO150" s="3344"/>
      <c r="BP150" s="3347"/>
    </row>
    <row r="151" spans="1:68" x14ac:dyDescent="0.2">
      <c r="A151" s="1148"/>
      <c r="B151" s="1192" t="s">
        <v>182</v>
      </c>
      <c r="C151" s="1193">
        <v>0</v>
      </c>
      <c r="D151" s="1194"/>
      <c r="E151" s="1195"/>
      <c r="F151" s="1196"/>
      <c r="G151" s="1193">
        <v>0</v>
      </c>
      <c r="H151" s="1194"/>
      <c r="I151" s="1195"/>
      <c r="J151" s="1196"/>
      <c r="K151" s="1193">
        <v>0</v>
      </c>
      <c r="L151" s="1194"/>
      <c r="M151" s="1195"/>
      <c r="N151" s="1196"/>
      <c r="O151" s="1193">
        <v>0</v>
      </c>
      <c r="P151" s="1194"/>
      <c r="Q151" s="1195"/>
      <c r="R151" s="1196"/>
      <c r="S151" s="1193">
        <v>0</v>
      </c>
      <c r="T151" s="1194"/>
      <c r="U151" s="1195"/>
      <c r="V151" s="1196"/>
      <c r="W151" s="1620">
        <f t="shared" ref="W151:W189" si="81">SUM(X151:Z151)</f>
        <v>0</v>
      </c>
      <c r="X151" s="1583"/>
      <c r="Y151" s="1584"/>
      <c r="Z151" s="1585"/>
      <c r="AA151" s="1620">
        <f t="shared" ref="AA151:AA189" si="82">SUM(AB151:AD151)</f>
        <v>0</v>
      </c>
      <c r="AB151" s="1583"/>
      <c r="AC151" s="1584"/>
      <c r="AD151" s="1585"/>
      <c r="AE151" s="3318"/>
      <c r="AF151" s="3324"/>
      <c r="AG151" s="3324"/>
      <c r="AH151" s="3299"/>
      <c r="AI151" s="1193"/>
      <c r="AJ151" s="1302"/>
      <c r="AK151" s="1217">
        <v>0</v>
      </c>
      <c r="AL151" s="1219"/>
      <c r="AM151" s="1220"/>
      <c r="AN151" s="1218"/>
      <c r="AO151" s="1217">
        <v>0</v>
      </c>
      <c r="AP151" s="1219"/>
      <c r="AQ151" s="1220"/>
      <c r="AR151" s="1218"/>
      <c r="AS151" s="1217">
        <v>0</v>
      </c>
      <c r="AT151" s="1219"/>
      <c r="AU151" s="1220"/>
      <c r="AV151" s="1218"/>
      <c r="AW151" s="1217">
        <v>0</v>
      </c>
      <c r="AX151" s="1219"/>
      <c r="AY151" s="1220"/>
      <c r="AZ151" s="1218"/>
      <c r="BA151" s="1217">
        <v>0</v>
      </c>
      <c r="BB151" s="1219"/>
      <c r="BC151" s="1220"/>
      <c r="BD151" s="1218"/>
      <c r="BE151" s="1603">
        <f t="shared" si="77"/>
        <v>0</v>
      </c>
      <c r="BF151" s="1608"/>
      <c r="BG151" s="1609"/>
      <c r="BH151" s="1607"/>
      <c r="BI151" s="1603">
        <f t="shared" si="78"/>
        <v>0</v>
      </c>
      <c r="BJ151" s="1608"/>
      <c r="BK151" s="1609"/>
      <c r="BL151" s="1607"/>
      <c r="BM151" s="3340"/>
      <c r="BN151" s="3342"/>
      <c r="BO151" s="3344"/>
      <c r="BP151" s="3347"/>
    </row>
    <row r="152" spans="1:68" x14ac:dyDescent="0.2">
      <c r="A152" s="1148"/>
      <c r="B152" s="1199" t="s">
        <v>183</v>
      </c>
      <c r="C152" s="1200">
        <v>485000</v>
      </c>
      <c r="D152" s="1223">
        <v>485000</v>
      </c>
      <c r="E152" s="1224"/>
      <c r="F152" s="1225"/>
      <c r="G152" s="1200">
        <v>485000</v>
      </c>
      <c r="H152" s="1223">
        <v>485000</v>
      </c>
      <c r="I152" s="1224"/>
      <c r="J152" s="1225"/>
      <c r="K152" s="1200">
        <v>485000</v>
      </c>
      <c r="L152" s="1223">
        <v>485000</v>
      </c>
      <c r="M152" s="1224"/>
      <c r="N152" s="1225"/>
      <c r="O152" s="1200">
        <v>485000</v>
      </c>
      <c r="P152" s="1223">
        <v>485000</v>
      </c>
      <c r="Q152" s="1224"/>
      <c r="R152" s="1225"/>
      <c r="S152" s="1200">
        <v>642000</v>
      </c>
      <c r="T152" s="1223">
        <v>642000</v>
      </c>
      <c r="U152" s="1224"/>
      <c r="V152" s="1225"/>
      <c r="W152" s="1589">
        <f t="shared" si="81"/>
        <v>685000</v>
      </c>
      <c r="X152" s="1612">
        <v>685000</v>
      </c>
      <c r="Y152" s="1613"/>
      <c r="Z152" s="1614"/>
      <c r="AA152" s="1589">
        <f t="shared" si="82"/>
        <v>652278</v>
      </c>
      <c r="AB152" s="1612">
        <v>652278</v>
      </c>
      <c r="AC152" s="1613"/>
      <c r="AD152" s="1614"/>
      <c r="AE152" s="3320">
        <f t="shared" ref="AE152" si="83">SUM(AA152/W152)*100</f>
        <v>95.223065693430655</v>
      </c>
      <c r="AF152" s="3326">
        <f t="shared" ref="AF152" si="84">SUM(AB152/X152)*100</f>
        <v>95.223065693430655</v>
      </c>
      <c r="AG152" s="3325"/>
      <c r="AH152" s="3302"/>
      <c r="AI152" s="1200"/>
      <c r="AJ152" s="1302"/>
      <c r="AK152" s="1217">
        <v>0</v>
      </c>
      <c r="AL152" s="1219"/>
      <c r="AM152" s="1220"/>
      <c r="AN152" s="1218"/>
      <c r="AO152" s="1217">
        <v>0</v>
      </c>
      <c r="AP152" s="1219"/>
      <c r="AQ152" s="1220"/>
      <c r="AR152" s="1218"/>
      <c r="AS152" s="1217">
        <v>0</v>
      </c>
      <c r="AT152" s="1219"/>
      <c r="AU152" s="1220"/>
      <c r="AV152" s="1218"/>
      <c r="AW152" s="1217">
        <v>0</v>
      </c>
      <c r="AX152" s="1219"/>
      <c r="AY152" s="1220"/>
      <c r="AZ152" s="1218"/>
      <c r="BA152" s="1217">
        <v>0</v>
      </c>
      <c r="BB152" s="1219"/>
      <c r="BC152" s="1220"/>
      <c r="BD152" s="1218"/>
      <c r="BE152" s="1606">
        <f t="shared" si="77"/>
        <v>0</v>
      </c>
      <c r="BF152" s="1608"/>
      <c r="BG152" s="1609"/>
      <c r="BH152" s="1607"/>
      <c r="BI152" s="1606">
        <f t="shared" si="78"/>
        <v>0</v>
      </c>
      <c r="BJ152" s="1608"/>
      <c r="BK152" s="1609"/>
      <c r="BL152" s="1607"/>
      <c r="BM152" s="3340"/>
      <c r="BN152" s="3342"/>
      <c r="BO152" s="3344"/>
      <c r="BP152" s="3347"/>
    </row>
    <row r="153" spans="1:68" x14ac:dyDescent="0.2">
      <c r="A153" s="1148"/>
      <c r="B153" s="1199" t="s">
        <v>184</v>
      </c>
      <c r="C153" s="1200">
        <v>0</v>
      </c>
      <c r="D153" s="1223"/>
      <c r="E153" s="1202"/>
      <c r="F153" s="1203"/>
      <c r="G153" s="1200">
        <v>0</v>
      </c>
      <c r="H153" s="1223"/>
      <c r="I153" s="1202"/>
      <c r="J153" s="1203"/>
      <c r="K153" s="1200">
        <v>0</v>
      </c>
      <c r="L153" s="1223"/>
      <c r="M153" s="1202"/>
      <c r="N153" s="1203"/>
      <c r="O153" s="1200">
        <v>0</v>
      </c>
      <c r="P153" s="1223"/>
      <c r="Q153" s="1202"/>
      <c r="R153" s="1203"/>
      <c r="S153" s="1200">
        <v>0</v>
      </c>
      <c r="T153" s="1223"/>
      <c r="U153" s="1202"/>
      <c r="V153" s="1203"/>
      <c r="W153" s="1589">
        <f t="shared" si="81"/>
        <v>0</v>
      </c>
      <c r="X153" s="1612"/>
      <c r="Y153" s="1591"/>
      <c r="Z153" s="1592"/>
      <c r="AA153" s="1589">
        <f t="shared" si="82"/>
        <v>0</v>
      </c>
      <c r="AB153" s="1612"/>
      <c r="AC153" s="1591"/>
      <c r="AD153" s="1592"/>
      <c r="AE153" s="3320"/>
      <c r="AF153" s="3326"/>
      <c r="AG153" s="3326"/>
      <c r="AH153" s="3300"/>
      <c r="AI153" s="1200"/>
      <c r="AJ153" s="1302"/>
      <c r="AK153" s="1217">
        <v>0</v>
      </c>
      <c r="AL153" s="1219"/>
      <c r="AM153" s="1220"/>
      <c r="AN153" s="1218"/>
      <c r="AO153" s="1217">
        <v>0</v>
      </c>
      <c r="AP153" s="1219"/>
      <c r="AQ153" s="1220"/>
      <c r="AR153" s="1218"/>
      <c r="AS153" s="1217">
        <v>0</v>
      </c>
      <c r="AT153" s="1219"/>
      <c r="AU153" s="1220"/>
      <c r="AV153" s="1218"/>
      <c r="AW153" s="1217">
        <v>0</v>
      </c>
      <c r="AX153" s="1219"/>
      <c r="AY153" s="1220"/>
      <c r="AZ153" s="1218"/>
      <c r="BA153" s="1217">
        <v>0</v>
      </c>
      <c r="BB153" s="1219"/>
      <c r="BC153" s="1220"/>
      <c r="BD153" s="1218"/>
      <c r="BE153" s="1606">
        <f t="shared" si="77"/>
        <v>0</v>
      </c>
      <c r="BF153" s="1608"/>
      <c r="BG153" s="1609"/>
      <c r="BH153" s="1607"/>
      <c r="BI153" s="1606">
        <f t="shared" si="78"/>
        <v>0</v>
      </c>
      <c r="BJ153" s="1608"/>
      <c r="BK153" s="1609"/>
      <c r="BL153" s="1607"/>
      <c r="BM153" s="3340"/>
      <c r="BN153" s="3342"/>
      <c r="BO153" s="3344"/>
      <c r="BP153" s="3347"/>
    </row>
    <row r="154" spans="1:68" x14ac:dyDescent="0.2">
      <c r="A154" s="1148"/>
      <c r="B154" s="1199" t="s">
        <v>185</v>
      </c>
      <c r="C154" s="1200">
        <v>0</v>
      </c>
      <c r="D154" s="1223"/>
      <c r="E154" s="1202"/>
      <c r="F154" s="1203"/>
      <c r="G154" s="1200">
        <v>0</v>
      </c>
      <c r="H154" s="1223"/>
      <c r="I154" s="1202"/>
      <c r="J154" s="1203"/>
      <c r="K154" s="1200">
        <v>0</v>
      </c>
      <c r="L154" s="1223"/>
      <c r="M154" s="1202"/>
      <c r="N154" s="1203"/>
      <c r="O154" s="1200">
        <v>0</v>
      </c>
      <c r="P154" s="1223"/>
      <c r="Q154" s="1202"/>
      <c r="R154" s="1203"/>
      <c r="S154" s="1200">
        <v>0</v>
      </c>
      <c r="T154" s="1223"/>
      <c r="U154" s="1202"/>
      <c r="V154" s="1203"/>
      <c r="W154" s="1582">
        <f t="shared" si="81"/>
        <v>0</v>
      </c>
      <c r="X154" s="1612"/>
      <c r="Y154" s="1591"/>
      <c r="Z154" s="1592"/>
      <c r="AA154" s="1582">
        <f t="shared" si="82"/>
        <v>0</v>
      </c>
      <c r="AB154" s="1612"/>
      <c r="AC154" s="1591"/>
      <c r="AD154" s="1592"/>
      <c r="AE154" s="3320"/>
      <c r="AF154" s="3326"/>
      <c r="AG154" s="3326"/>
      <c r="AH154" s="3300"/>
      <c r="AI154" s="1200"/>
      <c r="AJ154" s="1302"/>
      <c r="AK154" s="1217">
        <v>0</v>
      </c>
      <c r="AL154" s="1219"/>
      <c r="AM154" s="1220"/>
      <c r="AN154" s="1218"/>
      <c r="AO154" s="1217">
        <v>0</v>
      </c>
      <c r="AP154" s="1219"/>
      <c r="AQ154" s="1220"/>
      <c r="AR154" s="1218"/>
      <c r="AS154" s="1217">
        <v>0</v>
      </c>
      <c r="AT154" s="1219"/>
      <c r="AU154" s="1220"/>
      <c r="AV154" s="1218"/>
      <c r="AW154" s="1217">
        <v>0</v>
      </c>
      <c r="AX154" s="1219"/>
      <c r="AY154" s="1220"/>
      <c r="AZ154" s="1218"/>
      <c r="BA154" s="1217">
        <v>0</v>
      </c>
      <c r="BB154" s="1219"/>
      <c r="BC154" s="1220"/>
      <c r="BD154" s="1218"/>
      <c r="BE154" s="1606">
        <f t="shared" si="77"/>
        <v>0</v>
      </c>
      <c r="BF154" s="1608"/>
      <c r="BG154" s="1609"/>
      <c r="BH154" s="1607"/>
      <c r="BI154" s="1606">
        <f t="shared" si="78"/>
        <v>0</v>
      </c>
      <c r="BJ154" s="1608"/>
      <c r="BK154" s="1609"/>
      <c r="BL154" s="1607"/>
      <c r="BM154" s="3340"/>
      <c r="BN154" s="3342"/>
      <c r="BO154" s="3344"/>
      <c r="BP154" s="3347"/>
    </row>
    <row r="155" spans="1:68" x14ac:dyDescent="0.2">
      <c r="A155" s="1148"/>
      <c r="B155" s="1199" t="s">
        <v>186</v>
      </c>
      <c r="C155" s="1200">
        <v>0</v>
      </c>
      <c r="D155" s="1223"/>
      <c r="E155" s="1202"/>
      <c r="F155" s="1203"/>
      <c r="G155" s="1200">
        <v>0</v>
      </c>
      <c r="H155" s="1223"/>
      <c r="I155" s="1202"/>
      <c r="J155" s="1203"/>
      <c r="K155" s="1200">
        <v>0</v>
      </c>
      <c r="L155" s="1223"/>
      <c r="M155" s="1202"/>
      <c r="N155" s="1203"/>
      <c r="O155" s="1200">
        <v>0</v>
      </c>
      <c r="P155" s="1223"/>
      <c r="Q155" s="1202"/>
      <c r="R155" s="1203"/>
      <c r="S155" s="1200">
        <v>0</v>
      </c>
      <c r="T155" s="1223"/>
      <c r="U155" s="1202"/>
      <c r="V155" s="1203"/>
      <c r="W155" s="1589">
        <f t="shared" si="81"/>
        <v>0</v>
      </c>
      <c r="X155" s="1612"/>
      <c r="Y155" s="1591"/>
      <c r="Z155" s="1592"/>
      <c r="AA155" s="1589">
        <f t="shared" si="82"/>
        <v>0</v>
      </c>
      <c r="AB155" s="1612"/>
      <c r="AC155" s="1591"/>
      <c r="AD155" s="1592"/>
      <c r="AE155" s="3320"/>
      <c r="AF155" s="3326"/>
      <c r="AG155" s="3326"/>
      <c r="AH155" s="3300"/>
      <c r="AI155" s="1200"/>
      <c r="AJ155" s="1302"/>
      <c r="AK155" s="1217">
        <v>0</v>
      </c>
      <c r="AL155" s="1219"/>
      <c r="AM155" s="1220"/>
      <c r="AN155" s="1218"/>
      <c r="AO155" s="1217">
        <v>0</v>
      </c>
      <c r="AP155" s="1219"/>
      <c r="AQ155" s="1220"/>
      <c r="AR155" s="1218"/>
      <c r="AS155" s="1217">
        <v>0</v>
      </c>
      <c r="AT155" s="1219"/>
      <c r="AU155" s="1220"/>
      <c r="AV155" s="1218"/>
      <c r="AW155" s="1217">
        <v>0</v>
      </c>
      <c r="AX155" s="1219"/>
      <c r="AY155" s="1220"/>
      <c r="AZ155" s="1218"/>
      <c r="BA155" s="1217">
        <v>0</v>
      </c>
      <c r="BB155" s="1219"/>
      <c r="BC155" s="1220"/>
      <c r="BD155" s="1218"/>
      <c r="BE155" s="1606">
        <f t="shared" si="77"/>
        <v>0</v>
      </c>
      <c r="BF155" s="1608"/>
      <c r="BG155" s="1609"/>
      <c r="BH155" s="1607"/>
      <c r="BI155" s="1606">
        <f t="shared" si="78"/>
        <v>0</v>
      </c>
      <c r="BJ155" s="1608"/>
      <c r="BK155" s="1609"/>
      <c r="BL155" s="1607"/>
      <c r="BM155" s="3340"/>
      <c r="BN155" s="3342"/>
      <c r="BO155" s="3344"/>
      <c r="BP155" s="3347"/>
    </row>
    <row r="156" spans="1:68" x14ac:dyDescent="0.2">
      <c r="A156" s="1148"/>
      <c r="B156" s="1226" t="s">
        <v>6</v>
      </c>
      <c r="C156" s="1200">
        <v>140000</v>
      </c>
      <c r="D156" s="1223">
        <v>140000</v>
      </c>
      <c r="E156" s="1202"/>
      <c r="F156" s="1203"/>
      <c r="G156" s="1200">
        <v>140000</v>
      </c>
      <c r="H156" s="1223">
        <v>140000</v>
      </c>
      <c r="I156" s="1202"/>
      <c r="J156" s="1203"/>
      <c r="K156" s="1200">
        <v>140000</v>
      </c>
      <c r="L156" s="1223">
        <v>140000</v>
      </c>
      <c r="M156" s="1202"/>
      <c r="N156" s="1203"/>
      <c r="O156" s="1200">
        <v>140000</v>
      </c>
      <c r="P156" s="1223">
        <v>140000</v>
      </c>
      <c r="Q156" s="1202"/>
      <c r="R156" s="1203"/>
      <c r="S156" s="1200">
        <v>183000</v>
      </c>
      <c r="T156" s="1223">
        <v>183000</v>
      </c>
      <c r="U156" s="1202"/>
      <c r="V156" s="1203"/>
      <c r="W156" s="1589">
        <f t="shared" si="81"/>
        <v>176119</v>
      </c>
      <c r="X156" s="1612">
        <v>176119</v>
      </c>
      <c r="Y156" s="1591"/>
      <c r="Z156" s="1592"/>
      <c r="AA156" s="1589">
        <f t="shared" si="82"/>
        <v>176119</v>
      </c>
      <c r="AB156" s="1612">
        <v>176119</v>
      </c>
      <c r="AC156" s="1591"/>
      <c r="AD156" s="1592"/>
      <c r="AE156" s="3320">
        <f t="shared" ref="AE156" si="85">SUM(AA156/W156)*100</f>
        <v>100</v>
      </c>
      <c r="AF156" s="3326">
        <f t="shared" ref="AF156" si="86">SUM(AB156/X156)*100</f>
        <v>100</v>
      </c>
      <c r="AG156" s="3326"/>
      <c r="AH156" s="3300"/>
      <c r="AI156" s="1200"/>
      <c r="AJ156" s="1302"/>
      <c r="AK156" s="1217">
        <v>0</v>
      </c>
      <c r="AL156" s="1219"/>
      <c r="AM156" s="1220"/>
      <c r="AN156" s="1218"/>
      <c r="AO156" s="1217">
        <v>0</v>
      </c>
      <c r="AP156" s="1219"/>
      <c r="AQ156" s="1220"/>
      <c r="AR156" s="1218"/>
      <c r="AS156" s="1217">
        <v>0</v>
      </c>
      <c r="AT156" s="1219"/>
      <c r="AU156" s="1220"/>
      <c r="AV156" s="1218"/>
      <c r="AW156" s="1217">
        <v>0</v>
      </c>
      <c r="AX156" s="1219"/>
      <c r="AY156" s="1220"/>
      <c r="AZ156" s="1218"/>
      <c r="BA156" s="1217">
        <v>0</v>
      </c>
      <c r="BB156" s="1219"/>
      <c r="BC156" s="1220"/>
      <c r="BD156" s="1218"/>
      <c r="BE156" s="1606">
        <f t="shared" si="77"/>
        <v>0</v>
      </c>
      <c r="BF156" s="1608"/>
      <c r="BG156" s="1609"/>
      <c r="BH156" s="1607"/>
      <c r="BI156" s="1606">
        <f t="shared" si="78"/>
        <v>0</v>
      </c>
      <c r="BJ156" s="1608"/>
      <c r="BK156" s="1609"/>
      <c r="BL156" s="1607"/>
      <c r="BM156" s="3340"/>
      <c r="BN156" s="3342"/>
      <c r="BO156" s="3344"/>
      <c r="BP156" s="3347"/>
    </row>
    <row r="157" spans="1:68" x14ac:dyDescent="0.2">
      <c r="A157" s="1148"/>
      <c r="B157" s="1226" t="s">
        <v>7</v>
      </c>
      <c r="C157" s="1200">
        <v>0</v>
      </c>
      <c r="D157" s="1223"/>
      <c r="E157" s="1202"/>
      <c r="F157" s="1203"/>
      <c r="G157" s="1200">
        <v>0</v>
      </c>
      <c r="H157" s="1223"/>
      <c r="I157" s="1202"/>
      <c r="J157" s="1203"/>
      <c r="K157" s="1200">
        <v>0</v>
      </c>
      <c r="L157" s="1223"/>
      <c r="M157" s="1202"/>
      <c r="N157" s="1203"/>
      <c r="O157" s="1200">
        <v>0</v>
      </c>
      <c r="P157" s="1223"/>
      <c r="Q157" s="1202"/>
      <c r="R157" s="1203"/>
      <c r="S157" s="1200">
        <v>0</v>
      </c>
      <c r="T157" s="1223"/>
      <c r="U157" s="1202"/>
      <c r="V157" s="1203"/>
      <c r="W157" s="1589">
        <f t="shared" si="81"/>
        <v>0</v>
      </c>
      <c r="X157" s="1612"/>
      <c r="Y157" s="1591"/>
      <c r="Z157" s="1592"/>
      <c r="AA157" s="1589">
        <f t="shared" si="82"/>
        <v>0</v>
      </c>
      <c r="AB157" s="1612"/>
      <c r="AC157" s="1591"/>
      <c r="AD157" s="1592"/>
      <c r="AE157" s="3320"/>
      <c r="AF157" s="3326"/>
      <c r="AG157" s="3326"/>
      <c r="AH157" s="3300"/>
      <c r="AI157" s="1200"/>
      <c r="AJ157" s="1302"/>
      <c r="AK157" s="1217">
        <v>0</v>
      </c>
      <c r="AL157" s="1219"/>
      <c r="AM157" s="1220"/>
      <c r="AN157" s="1218"/>
      <c r="AO157" s="1217">
        <v>0</v>
      </c>
      <c r="AP157" s="1219"/>
      <c r="AQ157" s="1220"/>
      <c r="AR157" s="1218"/>
      <c r="AS157" s="1217">
        <v>0</v>
      </c>
      <c r="AT157" s="1219"/>
      <c r="AU157" s="1220"/>
      <c r="AV157" s="1218"/>
      <c r="AW157" s="1217">
        <v>0</v>
      </c>
      <c r="AX157" s="1219"/>
      <c r="AY157" s="1220"/>
      <c r="AZ157" s="1218"/>
      <c r="BA157" s="1217">
        <v>0</v>
      </c>
      <c r="BB157" s="1219"/>
      <c r="BC157" s="1220"/>
      <c r="BD157" s="1218"/>
      <c r="BE157" s="1606">
        <f t="shared" si="77"/>
        <v>0</v>
      </c>
      <c r="BF157" s="1608"/>
      <c r="BG157" s="1609"/>
      <c r="BH157" s="1607"/>
      <c r="BI157" s="1606">
        <f t="shared" si="78"/>
        <v>0</v>
      </c>
      <c r="BJ157" s="1608"/>
      <c r="BK157" s="1609"/>
      <c r="BL157" s="1607"/>
      <c r="BM157" s="3340"/>
      <c r="BN157" s="3342"/>
      <c r="BO157" s="3344"/>
      <c r="BP157" s="3347"/>
    </row>
    <row r="158" spans="1:68" x14ac:dyDescent="0.2">
      <c r="A158" s="1148"/>
      <c r="B158" s="1226" t="s">
        <v>8</v>
      </c>
      <c r="C158" s="1200">
        <v>0</v>
      </c>
      <c r="D158" s="1223"/>
      <c r="E158" s="1202"/>
      <c r="F158" s="1203"/>
      <c r="G158" s="1200">
        <v>0</v>
      </c>
      <c r="H158" s="1223"/>
      <c r="I158" s="1202"/>
      <c r="J158" s="1203"/>
      <c r="K158" s="1200">
        <v>0</v>
      </c>
      <c r="L158" s="1223"/>
      <c r="M158" s="1202"/>
      <c r="N158" s="1203"/>
      <c r="O158" s="1200">
        <v>0</v>
      </c>
      <c r="P158" s="1223"/>
      <c r="Q158" s="1202"/>
      <c r="R158" s="1203"/>
      <c r="S158" s="1200">
        <v>0</v>
      </c>
      <c r="T158" s="1223"/>
      <c r="U158" s="1202"/>
      <c r="V158" s="1203"/>
      <c r="W158" s="1589">
        <f t="shared" si="81"/>
        <v>1</v>
      </c>
      <c r="X158" s="1612">
        <v>1</v>
      </c>
      <c r="Y158" s="1591"/>
      <c r="Z158" s="1592"/>
      <c r="AA158" s="1589">
        <f t="shared" si="82"/>
        <v>1</v>
      </c>
      <c r="AB158" s="1612">
        <v>1</v>
      </c>
      <c r="AC158" s="1591"/>
      <c r="AD158" s="1592"/>
      <c r="AE158" s="3320">
        <f t="shared" ref="AE158" si="87">SUM(AA158/W158)*100</f>
        <v>100</v>
      </c>
      <c r="AF158" s="3326">
        <f t="shared" ref="AF158" si="88">SUM(AB158/X158)*100</f>
        <v>100</v>
      </c>
      <c r="AG158" s="3326"/>
      <c r="AH158" s="3300"/>
      <c r="AI158" s="1200"/>
      <c r="AJ158" s="1302"/>
      <c r="AK158" s="1217">
        <v>0</v>
      </c>
      <c r="AL158" s="1219"/>
      <c r="AM158" s="1220"/>
      <c r="AN158" s="1218"/>
      <c r="AO158" s="1217">
        <v>0</v>
      </c>
      <c r="AP158" s="1219"/>
      <c r="AQ158" s="1220"/>
      <c r="AR158" s="1218"/>
      <c r="AS158" s="1217">
        <v>0</v>
      </c>
      <c r="AT158" s="1219"/>
      <c r="AU158" s="1220"/>
      <c r="AV158" s="1218"/>
      <c r="AW158" s="1217">
        <v>0</v>
      </c>
      <c r="AX158" s="1219"/>
      <c r="AY158" s="1220"/>
      <c r="AZ158" s="1218"/>
      <c r="BA158" s="1217">
        <v>0</v>
      </c>
      <c r="BB158" s="1219"/>
      <c r="BC158" s="1220"/>
      <c r="BD158" s="1218"/>
      <c r="BE158" s="1606">
        <f t="shared" si="77"/>
        <v>0</v>
      </c>
      <c r="BF158" s="1608"/>
      <c r="BG158" s="1609"/>
      <c r="BH158" s="1607"/>
      <c r="BI158" s="1606">
        <f t="shared" si="78"/>
        <v>0</v>
      </c>
      <c r="BJ158" s="1608"/>
      <c r="BK158" s="1609"/>
      <c r="BL158" s="1607"/>
      <c r="BM158" s="3340"/>
      <c r="BN158" s="3342"/>
      <c r="BO158" s="3344"/>
      <c r="BP158" s="3347"/>
    </row>
    <row r="159" spans="1:68" x14ac:dyDescent="0.2">
      <c r="A159" s="1148"/>
      <c r="B159" s="1227" t="s">
        <v>9</v>
      </c>
      <c r="C159" s="1200">
        <v>0</v>
      </c>
      <c r="D159" s="1223"/>
      <c r="E159" s="1202"/>
      <c r="F159" s="1203"/>
      <c r="G159" s="1200">
        <v>0</v>
      </c>
      <c r="H159" s="1223"/>
      <c r="I159" s="1202"/>
      <c r="J159" s="1203"/>
      <c r="K159" s="1200">
        <v>0</v>
      </c>
      <c r="L159" s="1223"/>
      <c r="M159" s="1202"/>
      <c r="N159" s="1203"/>
      <c r="O159" s="1200">
        <v>0</v>
      </c>
      <c r="P159" s="1223"/>
      <c r="Q159" s="1202"/>
      <c r="R159" s="1203"/>
      <c r="S159" s="1200">
        <v>0</v>
      </c>
      <c r="T159" s="1223"/>
      <c r="U159" s="1202"/>
      <c r="V159" s="1203"/>
      <c r="W159" s="1589">
        <f t="shared" si="81"/>
        <v>0</v>
      </c>
      <c r="X159" s="1612"/>
      <c r="Y159" s="1591"/>
      <c r="Z159" s="1592"/>
      <c r="AA159" s="1589">
        <f t="shared" si="82"/>
        <v>0</v>
      </c>
      <c r="AB159" s="1612"/>
      <c r="AC159" s="1591"/>
      <c r="AD159" s="1592"/>
      <c r="AE159" s="3320"/>
      <c r="AF159" s="3326"/>
      <c r="AG159" s="3326"/>
      <c r="AH159" s="3300"/>
      <c r="AI159" s="1200"/>
      <c r="AJ159" s="1302"/>
      <c r="AK159" s="1217">
        <v>0</v>
      </c>
      <c r="AL159" s="1219"/>
      <c r="AM159" s="1220"/>
      <c r="AN159" s="1218"/>
      <c r="AO159" s="1217">
        <v>0</v>
      </c>
      <c r="AP159" s="1219"/>
      <c r="AQ159" s="1220"/>
      <c r="AR159" s="1218"/>
      <c r="AS159" s="1217">
        <v>0</v>
      </c>
      <c r="AT159" s="1219"/>
      <c r="AU159" s="1220"/>
      <c r="AV159" s="1218"/>
      <c r="AW159" s="1217">
        <v>0</v>
      </c>
      <c r="AX159" s="1219"/>
      <c r="AY159" s="1220"/>
      <c r="AZ159" s="1218"/>
      <c r="BA159" s="1217">
        <v>0</v>
      </c>
      <c r="BB159" s="1219"/>
      <c r="BC159" s="1220"/>
      <c r="BD159" s="1218"/>
      <c r="BE159" s="1606">
        <f t="shared" si="77"/>
        <v>0</v>
      </c>
      <c r="BF159" s="1608"/>
      <c r="BG159" s="1609"/>
      <c r="BH159" s="1607"/>
      <c r="BI159" s="1606">
        <f t="shared" si="78"/>
        <v>0</v>
      </c>
      <c r="BJ159" s="1608"/>
      <c r="BK159" s="1609"/>
      <c r="BL159" s="1607"/>
      <c r="BM159" s="3340"/>
      <c r="BN159" s="3342"/>
      <c r="BO159" s="3344"/>
      <c r="BP159" s="3347"/>
    </row>
    <row r="160" spans="1:68" x14ac:dyDescent="0.2">
      <c r="A160" s="1148"/>
      <c r="B160" s="1226" t="s">
        <v>10</v>
      </c>
      <c r="C160" s="1200">
        <v>0</v>
      </c>
      <c r="D160" s="1223"/>
      <c r="E160" s="1202"/>
      <c r="F160" s="1203"/>
      <c r="G160" s="1200">
        <v>0</v>
      </c>
      <c r="H160" s="1223"/>
      <c r="I160" s="1202"/>
      <c r="J160" s="1203"/>
      <c r="K160" s="1200">
        <v>0</v>
      </c>
      <c r="L160" s="1223"/>
      <c r="M160" s="1202"/>
      <c r="N160" s="1203"/>
      <c r="O160" s="1200">
        <v>0</v>
      </c>
      <c r="P160" s="1223"/>
      <c r="Q160" s="1202"/>
      <c r="R160" s="1203"/>
      <c r="S160" s="1200">
        <v>0</v>
      </c>
      <c r="T160" s="1223"/>
      <c r="U160" s="1202"/>
      <c r="V160" s="1203"/>
      <c r="W160" s="1582">
        <f t="shared" si="81"/>
        <v>0</v>
      </c>
      <c r="X160" s="1612"/>
      <c r="Y160" s="1591"/>
      <c r="Z160" s="1592"/>
      <c r="AA160" s="1582">
        <f t="shared" si="82"/>
        <v>0</v>
      </c>
      <c r="AB160" s="1612"/>
      <c r="AC160" s="1591"/>
      <c r="AD160" s="1592"/>
      <c r="AE160" s="3320"/>
      <c r="AF160" s="3326"/>
      <c r="AG160" s="3326"/>
      <c r="AH160" s="3300"/>
      <c r="AI160" s="1200"/>
      <c r="AJ160" s="1302"/>
      <c r="AK160" s="1217">
        <v>0</v>
      </c>
      <c r="AL160" s="1219"/>
      <c r="AM160" s="1220"/>
      <c r="AN160" s="1218"/>
      <c r="AO160" s="1217">
        <v>0</v>
      </c>
      <c r="AP160" s="1219"/>
      <c r="AQ160" s="1220"/>
      <c r="AR160" s="1218"/>
      <c r="AS160" s="1217">
        <v>0</v>
      </c>
      <c r="AT160" s="1219"/>
      <c r="AU160" s="1220"/>
      <c r="AV160" s="1218"/>
      <c r="AW160" s="1217">
        <v>0</v>
      </c>
      <c r="AX160" s="1219"/>
      <c r="AY160" s="1220"/>
      <c r="AZ160" s="1218"/>
      <c r="BA160" s="1217">
        <v>0</v>
      </c>
      <c r="BB160" s="1219"/>
      <c r="BC160" s="1220"/>
      <c r="BD160" s="1218"/>
      <c r="BE160" s="1606">
        <f t="shared" si="77"/>
        <v>0</v>
      </c>
      <c r="BF160" s="1608"/>
      <c r="BG160" s="1609"/>
      <c r="BH160" s="1607"/>
      <c r="BI160" s="1606">
        <f t="shared" si="78"/>
        <v>0</v>
      </c>
      <c r="BJ160" s="1608"/>
      <c r="BK160" s="1609"/>
      <c r="BL160" s="1607"/>
      <c r="BM160" s="3340"/>
      <c r="BN160" s="3342"/>
      <c r="BO160" s="3344"/>
      <c r="BP160" s="3347"/>
    </row>
    <row r="161" spans="1:68" ht="13.5" thickBot="1" x14ac:dyDescent="0.25">
      <c r="A161" s="1148"/>
      <c r="B161" s="1228" t="s">
        <v>11</v>
      </c>
      <c r="C161" s="1206">
        <v>150000</v>
      </c>
      <c r="D161" s="1223">
        <v>150000</v>
      </c>
      <c r="E161" s="1208"/>
      <c r="F161" s="1209"/>
      <c r="G161" s="1206">
        <v>150000</v>
      </c>
      <c r="H161" s="1223">
        <v>150000</v>
      </c>
      <c r="I161" s="1208"/>
      <c r="J161" s="1209"/>
      <c r="K161" s="1206">
        <v>150000</v>
      </c>
      <c r="L161" s="1223">
        <v>150000</v>
      </c>
      <c r="M161" s="1208"/>
      <c r="N161" s="1209"/>
      <c r="O161" s="1206">
        <v>150000</v>
      </c>
      <c r="P161" s="1223">
        <v>150000</v>
      </c>
      <c r="Q161" s="1208"/>
      <c r="R161" s="1209"/>
      <c r="S161" s="1206">
        <v>150000</v>
      </c>
      <c r="T161" s="1223">
        <v>150000</v>
      </c>
      <c r="U161" s="1208"/>
      <c r="V161" s="1209"/>
      <c r="W161" s="1731">
        <f t="shared" si="81"/>
        <v>113880</v>
      </c>
      <c r="X161" s="1612">
        <v>113880</v>
      </c>
      <c r="Y161" s="1597"/>
      <c r="Z161" s="1598"/>
      <c r="AA161" s="1731">
        <f t="shared" si="82"/>
        <v>10468</v>
      </c>
      <c r="AB161" s="1612">
        <v>10468</v>
      </c>
      <c r="AC161" s="1597"/>
      <c r="AD161" s="1598"/>
      <c r="AE161" s="3320"/>
      <c r="AF161" s="3326"/>
      <c r="AG161" s="3326"/>
      <c r="AH161" s="3301"/>
      <c r="AI161" s="1206"/>
      <c r="AJ161" s="1302"/>
      <c r="AK161" s="1217">
        <v>0</v>
      </c>
      <c r="AL161" s="1219"/>
      <c r="AM161" s="1220"/>
      <c r="AN161" s="1218"/>
      <c r="AO161" s="1217">
        <v>0</v>
      </c>
      <c r="AP161" s="1219"/>
      <c r="AQ161" s="1220"/>
      <c r="AR161" s="1218"/>
      <c r="AS161" s="1217">
        <v>0</v>
      </c>
      <c r="AT161" s="1219"/>
      <c r="AU161" s="1220"/>
      <c r="AV161" s="1218"/>
      <c r="AW161" s="1217">
        <v>0</v>
      </c>
      <c r="AX161" s="1219"/>
      <c r="AY161" s="1220"/>
      <c r="AZ161" s="1218"/>
      <c r="BA161" s="1217">
        <v>0</v>
      </c>
      <c r="BB161" s="1219"/>
      <c r="BC161" s="1220"/>
      <c r="BD161" s="1218"/>
      <c r="BE161" s="1606">
        <f t="shared" si="77"/>
        <v>0</v>
      </c>
      <c r="BF161" s="1608"/>
      <c r="BG161" s="1609"/>
      <c r="BH161" s="1607"/>
      <c r="BI161" s="1606">
        <f t="shared" si="78"/>
        <v>0</v>
      </c>
      <c r="BJ161" s="1608"/>
      <c r="BK161" s="1609"/>
      <c r="BL161" s="1607"/>
      <c r="BM161" s="3340"/>
      <c r="BN161" s="3342"/>
      <c r="BO161" s="3344"/>
      <c r="BP161" s="3347"/>
    </row>
    <row r="162" spans="1:68" ht="13.5" thickBot="1" x14ac:dyDescent="0.25">
      <c r="A162" s="1148"/>
      <c r="B162" s="1211" t="s">
        <v>255</v>
      </c>
      <c r="C162" s="1186">
        <v>122554618</v>
      </c>
      <c r="D162" s="1229">
        <v>122554618</v>
      </c>
      <c r="E162" s="1188">
        <v>0</v>
      </c>
      <c r="F162" s="1230">
        <v>0</v>
      </c>
      <c r="G162" s="1186">
        <v>121054618</v>
      </c>
      <c r="H162" s="1229">
        <v>121054618</v>
      </c>
      <c r="I162" s="1188">
        <v>0</v>
      </c>
      <c r="J162" s="1230">
        <v>0</v>
      </c>
      <c r="K162" s="1186">
        <v>124742800</v>
      </c>
      <c r="L162" s="1229">
        <v>124742800</v>
      </c>
      <c r="M162" s="1188">
        <v>0</v>
      </c>
      <c r="N162" s="1230">
        <v>0</v>
      </c>
      <c r="O162" s="1186">
        <v>124742800</v>
      </c>
      <c r="P162" s="1229">
        <v>124742800</v>
      </c>
      <c r="Q162" s="1188">
        <v>0</v>
      </c>
      <c r="R162" s="1230">
        <v>0</v>
      </c>
      <c r="S162" s="1186">
        <v>124742800</v>
      </c>
      <c r="T162" s="1229">
        <v>124742800</v>
      </c>
      <c r="U162" s="1188">
        <v>0</v>
      </c>
      <c r="V162" s="1230">
        <v>0</v>
      </c>
      <c r="W162" s="1575">
        <f t="shared" si="81"/>
        <v>121661476</v>
      </c>
      <c r="X162" s="1618">
        <f>SUM(X163:X168)</f>
        <v>121661476</v>
      </c>
      <c r="Y162" s="1577">
        <v>0</v>
      </c>
      <c r="Z162" s="1619">
        <v>0</v>
      </c>
      <c r="AA162" s="1575">
        <f t="shared" si="82"/>
        <v>121661476</v>
      </c>
      <c r="AB162" s="1618">
        <f>SUM(AB163:AB168)</f>
        <v>121661476</v>
      </c>
      <c r="AC162" s="1577">
        <v>0</v>
      </c>
      <c r="AD162" s="1619">
        <v>0</v>
      </c>
      <c r="AE162" s="3279">
        <f t="shared" si="79"/>
        <v>100</v>
      </c>
      <c r="AF162" s="3288">
        <f t="shared" ref="AF162:AF189" si="89">SUM(X162/AB162)*100</f>
        <v>100</v>
      </c>
      <c r="AG162" s="3288">
        <v>0</v>
      </c>
      <c r="AH162" s="3277">
        <v>0</v>
      </c>
      <c r="AI162" s="1186"/>
      <c r="AJ162" s="1302"/>
      <c r="AK162" s="1217">
        <v>0</v>
      </c>
      <c r="AL162" s="1219"/>
      <c r="AM162" s="1220"/>
      <c r="AN162" s="1218"/>
      <c r="AO162" s="1217">
        <v>0</v>
      </c>
      <c r="AP162" s="1219"/>
      <c r="AQ162" s="1220"/>
      <c r="AR162" s="1218"/>
      <c r="AS162" s="1217">
        <v>0</v>
      </c>
      <c r="AT162" s="1219"/>
      <c r="AU162" s="1220"/>
      <c r="AV162" s="1218"/>
      <c r="AW162" s="1217">
        <v>0</v>
      </c>
      <c r="AX162" s="1219"/>
      <c r="AY162" s="1220"/>
      <c r="AZ162" s="1218"/>
      <c r="BA162" s="1217">
        <v>0</v>
      </c>
      <c r="BB162" s="1219"/>
      <c r="BC162" s="1220"/>
      <c r="BD162" s="1218"/>
      <c r="BE162" s="1606">
        <f t="shared" si="77"/>
        <v>0</v>
      </c>
      <c r="BF162" s="1608"/>
      <c r="BG162" s="1609"/>
      <c r="BH162" s="1607"/>
      <c r="BI162" s="1606">
        <f t="shared" si="78"/>
        <v>0</v>
      </c>
      <c r="BJ162" s="1608"/>
      <c r="BK162" s="1609"/>
      <c r="BL162" s="1607"/>
      <c r="BM162" s="3340"/>
      <c r="BN162" s="3342"/>
      <c r="BO162" s="3344"/>
      <c r="BP162" s="3347"/>
    </row>
    <row r="163" spans="1:68" x14ac:dyDescent="0.2">
      <c r="A163" s="1148"/>
      <c r="B163" s="1192" t="s">
        <v>14</v>
      </c>
      <c r="C163" s="1231">
        <v>0</v>
      </c>
      <c r="D163" s="1194"/>
      <c r="E163" s="1195"/>
      <c r="F163" s="1196"/>
      <c r="G163" s="1231">
        <v>0</v>
      </c>
      <c r="H163" s="1194"/>
      <c r="I163" s="1195"/>
      <c r="J163" s="1196"/>
      <c r="K163" s="1231">
        <v>0</v>
      </c>
      <c r="L163" s="1194"/>
      <c r="M163" s="1195"/>
      <c r="N163" s="1196"/>
      <c r="O163" s="1231">
        <v>0</v>
      </c>
      <c r="P163" s="1194"/>
      <c r="Q163" s="1195"/>
      <c r="R163" s="1196"/>
      <c r="S163" s="1231">
        <v>0</v>
      </c>
      <c r="T163" s="1194"/>
      <c r="U163" s="1195"/>
      <c r="V163" s="1196"/>
      <c r="W163" s="1620">
        <f t="shared" si="81"/>
        <v>0</v>
      </c>
      <c r="X163" s="1583"/>
      <c r="Y163" s="1584"/>
      <c r="Z163" s="1585"/>
      <c r="AA163" s="1620">
        <f t="shared" si="82"/>
        <v>0</v>
      </c>
      <c r="AB163" s="1583"/>
      <c r="AC163" s="1584"/>
      <c r="AD163" s="1585"/>
      <c r="AE163" s="3318"/>
      <c r="AF163" s="3324"/>
      <c r="AG163" s="3324"/>
      <c r="AH163" s="3299"/>
      <c r="AI163" s="1193"/>
      <c r="AJ163" s="1302"/>
      <c r="AK163" s="1217">
        <v>0</v>
      </c>
      <c r="AL163" s="1219"/>
      <c r="AM163" s="1220"/>
      <c r="AN163" s="1218"/>
      <c r="AO163" s="1217">
        <v>0</v>
      </c>
      <c r="AP163" s="1219"/>
      <c r="AQ163" s="1220"/>
      <c r="AR163" s="1218"/>
      <c r="AS163" s="1217">
        <v>0</v>
      </c>
      <c r="AT163" s="1219"/>
      <c r="AU163" s="1220"/>
      <c r="AV163" s="1218"/>
      <c r="AW163" s="1217">
        <v>0</v>
      </c>
      <c r="AX163" s="1219"/>
      <c r="AY163" s="1220"/>
      <c r="AZ163" s="1218"/>
      <c r="BA163" s="1217">
        <v>0</v>
      </c>
      <c r="BB163" s="1219"/>
      <c r="BC163" s="1220"/>
      <c r="BD163" s="1218"/>
      <c r="BE163" s="1606">
        <f t="shared" si="77"/>
        <v>0</v>
      </c>
      <c r="BF163" s="1608"/>
      <c r="BG163" s="1609"/>
      <c r="BH163" s="1607"/>
      <c r="BI163" s="1606">
        <f t="shared" si="78"/>
        <v>0</v>
      </c>
      <c r="BJ163" s="1608"/>
      <c r="BK163" s="1609"/>
      <c r="BL163" s="1607"/>
      <c r="BM163" s="3340"/>
      <c r="BN163" s="3342"/>
      <c r="BO163" s="3344"/>
      <c r="BP163" s="3347"/>
    </row>
    <row r="164" spans="1:68" x14ac:dyDescent="0.2">
      <c r="A164" s="1148"/>
      <c r="B164" s="1199" t="s">
        <v>12</v>
      </c>
      <c r="C164" s="1200">
        <v>0</v>
      </c>
      <c r="D164" s="1201"/>
      <c r="E164" s="1202"/>
      <c r="F164" s="1203"/>
      <c r="G164" s="1200">
        <v>0</v>
      </c>
      <c r="H164" s="1201"/>
      <c r="I164" s="1202"/>
      <c r="J164" s="1203"/>
      <c r="K164" s="1200">
        <v>0</v>
      </c>
      <c r="L164" s="1201"/>
      <c r="M164" s="1202"/>
      <c r="N164" s="1203"/>
      <c r="O164" s="1200">
        <v>0</v>
      </c>
      <c r="P164" s="1201"/>
      <c r="Q164" s="1202"/>
      <c r="R164" s="1203"/>
      <c r="S164" s="1200">
        <v>0</v>
      </c>
      <c r="T164" s="1201"/>
      <c r="U164" s="1202"/>
      <c r="V164" s="1203"/>
      <c r="W164" s="1589">
        <f t="shared" si="81"/>
        <v>0</v>
      </c>
      <c r="X164" s="1590"/>
      <c r="Y164" s="1591"/>
      <c r="Z164" s="1592"/>
      <c r="AA164" s="1589">
        <f t="shared" si="82"/>
        <v>0</v>
      </c>
      <c r="AB164" s="1590"/>
      <c r="AC164" s="1591"/>
      <c r="AD164" s="1592"/>
      <c r="AE164" s="3320"/>
      <c r="AF164" s="3326"/>
      <c r="AG164" s="3326"/>
      <c r="AH164" s="3300"/>
      <c r="AI164" s="1200"/>
      <c r="AJ164" s="1302"/>
      <c r="AK164" s="1217">
        <v>0</v>
      </c>
      <c r="AL164" s="1219"/>
      <c r="AM164" s="1220"/>
      <c r="AN164" s="1218"/>
      <c r="AO164" s="1217">
        <v>0</v>
      </c>
      <c r="AP164" s="1219"/>
      <c r="AQ164" s="1220"/>
      <c r="AR164" s="1218"/>
      <c r="AS164" s="1217">
        <v>0</v>
      </c>
      <c r="AT164" s="1219"/>
      <c r="AU164" s="1220"/>
      <c r="AV164" s="1218"/>
      <c r="AW164" s="1217">
        <v>0</v>
      </c>
      <c r="AX164" s="1219"/>
      <c r="AY164" s="1220"/>
      <c r="AZ164" s="1218"/>
      <c r="BA164" s="1217">
        <v>0</v>
      </c>
      <c r="BB164" s="1219"/>
      <c r="BC164" s="1220"/>
      <c r="BD164" s="1218"/>
      <c r="BE164" s="1606">
        <f t="shared" si="77"/>
        <v>0</v>
      </c>
      <c r="BF164" s="1608"/>
      <c r="BG164" s="1609"/>
      <c r="BH164" s="1607"/>
      <c r="BI164" s="1606">
        <f t="shared" si="78"/>
        <v>0</v>
      </c>
      <c r="BJ164" s="1608"/>
      <c r="BK164" s="1609"/>
      <c r="BL164" s="1607"/>
      <c r="BM164" s="3340"/>
      <c r="BN164" s="3342"/>
      <c r="BO164" s="3344"/>
      <c r="BP164" s="3347"/>
    </row>
    <row r="165" spans="1:68" x14ac:dyDescent="0.2">
      <c r="A165" s="1148"/>
      <c r="B165" s="1232" t="s">
        <v>13</v>
      </c>
      <c r="C165" s="1200">
        <v>0</v>
      </c>
      <c r="D165" s="1234"/>
      <c r="E165" s="1235"/>
      <c r="F165" s="1236"/>
      <c r="G165" s="1200">
        <v>0</v>
      </c>
      <c r="H165" s="1234"/>
      <c r="I165" s="1235"/>
      <c r="J165" s="1236"/>
      <c r="K165" s="1200">
        <v>0</v>
      </c>
      <c r="L165" s="1234"/>
      <c r="M165" s="1235"/>
      <c r="N165" s="1236"/>
      <c r="O165" s="1200">
        <v>0</v>
      </c>
      <c r="P165" s="1234"/>
      <c r="Q165" s="1235"/>
      <c r="R165" s="1236"/>
      <c r="S165" s="1200">
        <v>0</v>
      </c>
      <c r="T165" s="1234"/>
      <c r="U165" s="1235"/>
      <c r="V165" s="1236"/>
      <c r="W165" s="1589">
        <f t="shared" si="81"/>
        <v>0</v>
      </c>
      <c r="X165" s="1623"/>
      <c r="Y165" s="1624"/>
      <c r="Z165" s="1625"/>
      <c r="AA165" s="1589">
        <f t="shared" si="82"/>
        <v>0</v>
      </c>
      <c r="AB165" s="1623"/>
      <c r="AC165" s="1624"/>
      <c r="AD165" s="1625"/>
      <c r="AE165" s="3320"/>
      <c r="AF165" s="3326"/>
      <c r="AG165" s="3326"/>
      <c r="AH165" s="3300"/>
      <c r="AI165" s="1233"/>
      <c r="AJ165" s="1302"/>
      <c r="AK165" s="1217">
        <v>0</v>
      </c>
      <c r="AL165" s="1234"/>
      <c r="AM165" s="1235"/>
      <c r="AN165" s="1237"/>
      <c r="AO165" s="1217">
        <v>0</v>
      </c>
      <c r="AP165" s="1234"/>
      <c r="AQ165" s="1235"/>
      <c r="AR165" s="1237"/>
      <c r="AS165" s="1217">
        <v>0</v>
      </c>
      <c r="AT165" s="1234"/>
      <c r="AU165" s="1235"/>
      <c r="AV165" s="1237"/>
      <c r="AW165" s="1217">
        <v>0</v>
      </c>
      <c r="AX165" s="1234"/>
      <c r="AY165" s="1235"/>
      <c r="AZ165" s="1237"/>
      <c r="BA165" s="1217">
        <v>0</v>
      </c>
      <c r="BB165" s="1234"/>
      <c r="BC165" s="1235"/>
      <c r="BD165" s="1237"/>
      <c r="BE165" s="1606">
        <f t="shared" si="77"/>
        <v>0</v>
      </c>
      <c r="BF165" s="1623"/>
      <c r="BG165" s="1624"/>
      <c r="BH165" s="1627"/>
      <c r="BI165" s="1606">
        <f t="shared" si="78"/>
        <v>0</v>
      </c>
      <c r="BJ165" s="2322"/>
      <c r="BK165" s="2335"/>
      <c r="BL165" s="2336"/>
      <c r="BM165" s="3340"/>
      <c r="BN165" s="3342"/>
      <c r="BO165" s="3344"/>
      <c r="BP165" s="3347"/>
    </row>
    <row r="166" spans="1:68" ht="24" x14ac:dyDescent="0.2">
      <c r="A166" s="1148"/>
      <c r="B166" s="1199" t="s">
        <v>262</v>
      </c>
      <c r="C166" s="1200">
        <v>-1294774</v>
      </c>
      <c r="D166" s="1201">
        <v>-1294774</v>
      </c>
      <c r="E166" s="1202"/>
      <c r="F166" s="1203"/>
      <c r="G166" s="1200">
        <v>-2794774</v>
      </c>
      <c r="H166" s="1201">
        <v>-2794774</v>
      </c>
      <c r="I166" s="1202"/>
      <c r="J166" s="1203"/>
      <c r="K166" s="1200">
        <v>-1794774</v>
      </c>
      <c r="L166" s="1201">
        <v>-1794774</v>
      </c>
      <c r="M166" s="1202"/>
      <c r="N166" s="1203"/>
      <c r="O166" s="1200">
        <v>-1794774</v>
      </c>
      <c r="P166" s="1201">
        <v>-1794774</v>
      </c>
      <c r="Q166" s="1202"/>
      <c r="R166" s="1203"/>
      <c r="S166" s="1200">
        <v>-1794774</v>
      </c>
      <c r="T166" s="1201">
        <v>-1794774</v>
      </c>
      <c r="U166" s="1202"/>
      <c r="V166" s="1203"/>
      <c r="W166" s="1589">
        <f t="shared" si="81"/>
        <v>-1276964</v>
      </c>
      <c r="X166" s="1590">
        <v>-1276964</v>
      </c>
      <c r="Y166" s="1591"/>
      <c r="Z166" s="1592"/>
      <c r="AA166" s="1589">
        <f t="shared" si="82"/>
        <v>-1276964</v>
      </c>
      <c r="AB166" s="1590">
        <v>-1276964</v>
      </c>
      <c r="AC166" s="1591"/>
      <c r="AD166" s="1592"/>
      <c r="AE166" s="3320">
        <f t="shared" ref="AE166:AE167" si="90">SUM(AA166/W166)*100</f>
        <v>100</v>
      </c>
      <c r="AF166" s="3326">
        <f t="shared" ref="AF166:AF167" si="91">SUM(AB166/X166)*100</f>
        <v>100</v>
      </c>
      <c r="AG166" s="3325"/>
      <c r="AH166" s="3300"/>
      <c r="AI166" s="1200"/>
      <c r="AJ166" s="1232" t="s">
        <v>27</v>
      </c>
      <c r="AK166" s="1217">
        <v>0</v>
      </c>
      <c r="AL166" s="1219"/>
      <c r="AM166" s="1220"/>
      <c r="AN166" s="1218"/>
      <c r="AO166" s="1217">
        <v>0</v>
      </c>
      <c r="AP166" s="1219"/>
      <c r="AQ166" s="1220"/>
      <c r="AR166" s="1218"/>
      <c r="AS166" s="1217">
        <v>0</v>
      </c>
      <c r="AT166" s="1219"/>
      <c r="AU166" s="1220"/>
      <c r="AV166" s="1218"/>
      <c r="AW166" s="1217">
        <v>0</v>
      </c>
      <c r="AX166" s="1219"/>
      <c r="AY166" s="1220"/>
      <c r="AZ166" s="1218"/>
      <c r="BA166" s="1217">
        <v>0</v>
      </c>
      <c r="BB166" s="1219"/>
      <c r="BC166" s="1220"/>
      <c r="BD166" s="1218"/>
      <c r="BE166" s="1606">
        <f t="shared" si="77"/>
        <v>0</v>
      </c>
      <c r="BF166" s="1608"/>
      <c r="BG166" s="1609"/>
      <c r="BH166" s="1607"/>
      <c r="BI166" s="1606">
        <f t="shared" si="78"/>
        <v>0</v>
      </c>
      <c r="BJ166" s="1608"/>
      <c r="BK166" s="1609"/>
      <c r="BL166" s="1607"/>
      <c r="BM166" s="3340"/>
      <c r="BN166" s="3342"/>
      <c r="BO166" s="3344"/>
      <c r="BP166" s="3347"/>
    </row>
    <row r="167" spans="1:68" ht="24" x14ac:dyDescent="0.2">
      <c r="A167" s="1148"/>
      <c r="B167" s="1199" t="s">
        <v>90</v>
      </c>
      <c r="C167" s="1200">
        <v>123849392</v>
      </c>
      <c r="D167" s="1201">
        <v>123849392</v>
      </c>
      <c r="E167" s="1202"/>
      <c r="F167" s="1203"/>
      <c r="G167" s="1200">
        <v>123849392</v>
      </c>
      <c r="H167" s="1201">
        <v>123849392</v>
      </c>
      <c r="I167" s="1202"/>
      <c r="J167" s="1203"/>
      <c r="K167" s="1200">
        <v>126537574</v>
      </c>
      <c r="L167" s="1201">
        <v>126537574</v>
      </c>
      <c r="M167" s="1202"/>
      <c r="N167" s="1203"/>
      <c r="O167" s="1200">
        <v>126537574</v>
      </c>
      <c r="P167" s="1201">
        <v>126537574</v>
      </c>
      <c r="Q167" s="1202"/>
      <c r="R167" s="1203"/>
      <c r="S167" s="1200">
        <v>126537574</v>
      </c>
      <c r="T167" s="1201">
        <v>126537574</v>
      </c>
      <c r="U167" s="1202"/>
      <c r="V167" s="1203"/>
      <c r="W167" s="1589">
        <f t="shared" si="81"/>
        <v>122938440</v>
      </c>
      <c r="X167" s="1590">
        <v>122938440</v>
      </c>
      <c r="Y167" s="1591"/>
      <c r="Z167" s="1592"/>
      <c r="AA167" s="1589">
        <f t="shared" si="82"/>
        <v>122938440</v>
      </c>
      <c r="AB167" s="1590">
        <v>122938440</v>
      </c>
      <c r="AC167" s="1591"/>
      <c r="AD167" s="1592"/>
      <c r="AE167" s="3320">
        <f t="shared" si="90"/>
        <v>100</v>
      </c>
      <c r="AF167" s="3326">
        <f t="shared" si="91"/>
        <v>100</v>
      </c>
      <c r="AG167" s="3326"/>
      <c r="AH167" s="3300"/>
      <c r="AI167" s="1200"/>
      <c r="AJ167" s="1232" t="s">
        <v>260</v>
      </c>
      <c r="AK167" s="1217">
        <v>0</v>
      </c>
      <c r="AL167" s="1219"/>
      <c r="AM167" s="1220"/>
      <c r="AN167" s="1218"/>
      <c r="AO167" s="1217">
        <v>0</v>
      </c>
      <c r="AP167" s="1219"/>
      <c r="AQ167" s="1220"/>
      <c r="AR167" s="1218"/>
      <c r="AS167" s="1217">
        <v>0</v>
      </c>
      <c r="AT167" s="1219"/>
      <c r="AU167" s="1220"/>
      <c r="AV167" s="1218"/>
      <c r="AW167" s="1217">
        <v>0</v>
      </c>
      <c r="AX167" s="1219"/>
      <c r="AY167" s="1220"/>
      <c r="AZ167" s="1218"/>
      <c r="BA167" s="1217">
        <v>0</v>
      </c>
      <c r="BB167" s="1219"/>
      <c r="BC167" s="1220"/>
      <c r="BD167" s="1218"/>
      <c r="BE167" s="1606">
        <f t="shared" si="77"/>
        <v>0</v>
      </c>
      <c r="BF167" s="1608"/>
      <c r="BG167" s="1609"/>
      <c r="BH167" s="1607"/>
      <c r="BI167" s="1606">
        <f t="shared" si="78"/>
        <v>0</v>
      </c>
      <c r="BJ167" s="1608"/>
      <c r="BK167" s="1609"/>
      <c r="BL167" s="1607"/>
      <c r="BM167" s="3340"/>
      <c r="BN167" s="3342"/>
      <c r="BO167" s="3344"/>
      <c r="BP167" s="3347"/>
    </row>
    <row r="168" spans="1:68" ht="13.5" thickBot="1" x14ac:dyDescent="0.25">
      <c r="A168" s="1148"/>
      <c r="B168" s="1238" t="s">
        <v>188</v>
      </c>
      <c r="C168" s="1200">
        <v>0</v>
      </c>
      <c r="D168" s="1239"/>
      <c r="E168" s="1240"/>
      <c r="F168" s="1241"/>
      <c r="G168" s="1200">
        <v>0</v>
      </c>
      <c r="H168" s="1239"/>
      <c r="I168" s="1240"/>
      <c r="J168" s="1241"/>
      <c r="K168" s="1200">
        <v>0</v>
      </c>
      <c r="L168" s="1239"/>
      <c r="M168" s="1240"/>
      <c r="N168" s="1241"/>
      <c r="O168" s="1200">
        <v>0</v>
      </c>
      <c r="P168" s="1239"/>
      <c r="Q168" s="1240"/>
      <c r="R168" s="1241"/>
      <c r="S168" s="1200">
        <v>0</v>
      </c>
      <c r="T168" s="1239"/>
      <c r="U168" s="1240"/>
      <c r="V168" s="1241"/>
      <c r="W168" s="1731">
        <f t="shared" si="81"/>
        <v>0</v>
      </c>
      <c r="X168" s="1629"/>
      <c r="Y168" s="1630"/>
      <c r="Z168" s="1631"/>
      <c r="AA168" s="1731">
        <f t="shared" si="82"/>
        <v>0</v>
      </c>
      <c r="AB168" s="1629"/>
      <c r="AC168" s="1630"/>
      <c r="AD168" s="1631"/>
      <c r="AE168" s="3321"/>
      <c r="AF168" s="3327"/>
      <c r="AG168" s="3327"/>
      <c r="AH168" s="3303"/>
      <c r="AI168" s="1197"/>
      <c r="AJ168" s="1303"/>
      <c r="AK168" s="1242">
        <v>0</v>
      </c>
      <c r="AL168" s="1210"/>
      <c r="AM168" s="1190"/>
      <c r="AN168" s="1191"/>
      <c r="AO168" s="1242">
        <v>0</v>
      </c>
      <c r="AP168" s="1210"/>
      <c r="AQ168" s="1190"/>
      <c r="AR168" s="1191"/>
      <c r="AS168" s="1242">
        <v>0</v>
      </c>
      <c r="AT168" s="1210"/>
      <c r="AU168" s="1190"/>
      <c r="AV168" s="1191"/>
      <c r="AW168" s="1242">
        <v>0</v>
      </c>
      <c r="AX168" s="1210"/>
      <c r="AY168" s="1190"/>
      <c r="AZ168" s="1191"/>
      <c r="BA168" s="1242">
        <v>0</v>
      </c>
      <c r="BB168" s="1210"/>
      <c r="BC168" s="1190"/>
      <c r="BD168" s="1191"/>
      <c r="BE168" s="1603">
        <f t="shared" si="77"/>
        <v>0</v>
      </c>
      <c r="BF168" s="1599"/>
      <c r="BG168" s="1579"/>
      <c r="BH168" s="1580"/>
      <c r="BI168" s="1603">
        <f t="shared" si="78"/>
        <v>0</v>
      </c>
      <c r="BJ168" s="1599"/>
      <c r="BK168" s="1579"/>
      <c r="BL168" s="1580"/>
      <c r="BM168" s="3340"/>
      <c r="BN168" s="3342"/>
      <c r="BO168" s="3344"/>
      <c r="BP168" s="3347"/>
    </row>
    <row r="169" spans="1:68" ht="13.5" thickBot="1" x14ac:dyDescent="0.25">
      <c r="A169" s="1148"/>
      <c r="B169" s="1185" t="s">
        <v>19</v>
      </c>
      <c r="C169" s="1186">
        <v>123329618</v>
      </c>
      <c r="D169" s="1229">
        <v>123329618</v>
      </c>
      <c r="E169" s="1188">
        <v>0</v>
      </c>
      <c r="F169" s="1230">
        <v>0</v>
      </c>
      <c r="G169" s="1186">
        <v>121829618</v>
      </c>
      <c r="H169" s="1229">
        <v>121829618</v>
      </c>
      <c r="I169" s="1188">
        <v>0</v>
      </c>
      <c r="J169" s="1230">
        <v>0</v>
      </c>
      <c r="K169" s="1186">
        <v>125517800</v>
      </c>
      <c r="L169" s="1229">
        <v>125517800</v>
      </c>
      <c r="M169" s="1188">
        <v>0</v>
      </c>
      <c r="N169" s="1230">
        <v>0</v>
      </c>
      <c r="O169" s="1186">
        <v>125517800</v>
      </c>
      <c r="P169" s="1229">
        <v>125517800</v>
      </c>
      <c r="Q169" s="1188">
        <v>0</v>
      </c>
      <c r="R169" s="1230">
        <v>0</v>
      </c>
      <c r="S169" s="1186">
        <v>125717800</v>
      </c>
      <c r="T169" s="1229">
        <v>125717800</v>
      </c>
      <c r="U169" s="1188">
        <v>0</v>
      </c>
      <c r="V169" s="1230">
        <v>0</v>
      </c>
      <c r="W169" s="1575">
        <f t="shared" si="81"/>
        <v>122636476</v>
      </c>
      <c r="X169" s="1618">
        <f>SUM(X150+X162)</f>
        <v>122636476</v>
      </c>
      <c r="Y169" s="1577">
        <v>0</v>
      </c>
      <c r="Z169" s="1619">
        <v>0</v>
      </c>
      <c r="AA169" s="1575">
        <f t="shared" si="82"/>
        <v>122500342</v>
      </c>
      <c r="AB169" s="1618">
        <f>SUM(AB150+AB162)</f>
        <v>122500342</v>
      </c>
      <c r="AC169" s="1577">
        <v>0</v>
      </c>
      <c r="AD169" s="1619">
        <v>0</v>
      </c>
      <c r="AE169" s="3279">
        <f t="shared" si="79"/>
        <v>100.11112948566299</v>
      </c>
      <c r="AF169" s="3288">
        <f t="shared" si="89"/>
        <v>100.11112948566299</v>
      </c>
      <c r="AG169" s="3288">
        <v>0</v>
      </c>
      <c r="AH169" s="3277">
        <v>0</v>
      </c>
      <c r="AI169" s="1186"/>
      <c r="AJ169" s="1304" t="s">
        <v>21</v>
      </c>
      <c r="AK169" s="1212">
        <v>123329618</v>
      </c>
      <c r="AL169" s="1243">
        <v>123329618</v>
      </c>
      <c r="AM169" s="1244">
        <v>0</v>
      </c>
      <c r="AN169" s="1245">
        <v>0</v>
      </c>
      <c r="AO169" s="1212">
        <v>121829618</v>
      </c>
      <c r="AP169" s="1243">
        <v>121829618</v>
      </c>
      <c r="AQ169" s="1244">
        <v>0</v>
      </c>
      <c r="AR169" s="1245">
        <v>0</v>
      </c>
      <c r="AS169" s="1212">
        <v>125517800</v>
      </c>
      <c r="AT169" s="1243">
        <v>125517800</v>
      </c>
      <c r="AU169" s="1244">
        <v>0</v>
      </c>
      <c r="AV169" s="1245">
        <v>0</v>
      </c>
      <c r="AW169" s="1212">
        <v>125517800</v>
      </c>
      <c r="AX169" s="1243">
        <v>125517800</v>
      </c>
      <c r="AY169" s="1244">
        <v>0</v>
      </c>
      <c r="AZ169" s="1245">
        <v>0</v>
      </c>
      <c r="BA169" s="1212">
        <v>125717800</v>
      </c>
      <c r="BB169" s="1243">
        <v>125717800</v>
      </c>
      <c r="BC169" s="1244">
        <v>0</v>
      </c>
      <c r="BD169" s="1245">
        <v>0</v>
      </c>
      <c r="BE169" s="1680">
        <f t="shared" si="77"/>
        <v>122636476</v>
      </c>
      <c r="BF169" s="1633">
        <f>SUM(BF135:BF168)</f>
        <v>122636476</v>
      </c>
      <c r="BG169" s="1634">
        <v>0</v>
      </c>
      <c r="BH169" s="1635">
        <v>0</v>
      </c>
      <c r="BI169" s="1680">
        <f t="shared" si="78"/>
        <v>121922389</v>
      </c>
      <c r="BJ169" s="1633">
        <f>SUM(BJ135:BJ168)</f>
        <v>121922389</v>
      </c>
      <c r="BK169" s="1634">
        <v>0</v>
      </c>
      <c r="BL169" s="1635">
        <v>0</v>
      </c>
      <c r="BM169" s="3257">
        <f>SUM(BI169/BE169)*100</f>
        <v>99.417720548330166</v>
      </c>
      <c r="BN169" s="3266">
        <f t="shared" ref="BN169" si="92">SUM(BJ169/BF169)*100</f>
        <v>99.417720548330166</v>
      </c>
      <c r="BO169" s="3550">
        <v>0</v>
      </c>
      <c r="BP169" s="3257">
        <v>0</v>
      </c>
    </row>
    <row r="170" spans="1:68" x14ac:dyDescent="0.2">
      <c r="A170" s="1148"/>
      <c r="B170" s="1192" t="s">
        <v>123</v>
      </c>
      <c r="C170" s="1193">
        <v>0</v>
      </c>
      <c r="D170" s="1194"/>
      <c r="E170" s="1195"/>
      <c r="F170" s="1196"/>
      <c r="G170" s="1193">
        <v>0</v>
      </c>
      <c r="H170" s="1194"/>
      <c r="I170" s="1195"/>
      <c r="J170" s="1196"/>
      <c r="K170" s="1193">
        <v>0</v>
      </c>
      <c r="L170" s="1194"/>
      <c r="M170" s="1195"/>
      <c r="N170" s="1196"/>
      <c r="O170" s="1193">
        <v>0</v>
      </c>
      <c r="P170" s="1194"/>
      <c r="Q170" s="1195"/>
      <c r="R170" s="1196"/>
      <c r="S170" s="1193">
        <v>0</v>
      </c>
      <c r="T170" s="1194"/>
      <c r="U170" s="1195"/>
      <c r="V170" s="1196"/>
      <c r="W170" s="1620">
        <f t="shared" si="81"/>
        <v>0</v>
      </c>
      <c r="X170" s="1583"/>
      <c r="Y170" s="1584"/>
      <c r="Z170" s="1585"/>
      <c r="AA170" s="1620">
        <f t="shared" si="82"/>
        <v>0</v>
      </c>
      <c r="AB170" s="1583"/>
      <c r="AC170" s="1584"/>
      <c r="AD170" s="1585"/>
      <c r="AE170" s="3318"/>
      <c r="AF170" s="3324"/>
      <c r="AG170" s="3324"/>
      <c r="AH170" s="3299"/>
      <c r="AI170" s="1193"/>
      <c r="AJ170" s="1257" t="s">
        <v>256</v>
      </c>
      <c r="AK170" s="1217">
        <v>1905000</v>
      </c>
      <c r="AL170" s="1246">
        <v>1905000</v>
      </c>
      <c r="AM170" s="1247"/>
      <c r="AN170" s="1215"/>
      <c r="AO170" s="1217">
        <v>3405000</v>
      </c>
      <c r="AP170" s="1246">
        <v>3405000</v>
      </c>
      <c r="AQ170" s="1247"/>
      <c r="AR170" s="1215"/>
      <c r="AS170" s="1217">
        <v>2405000</v>
      </c>
      <c r="AT170" s="1246">
        <v>2405000</v>
      </c>
      <c r="AU170" s="1247"/>
      <c r="AV170" s="1215"/>
      <c r="AW170" s="1217">
        <v>2405000</v>
      </c>
      <c r="AX170" s="1246">
        <v>2405000</v>
      </c>
      <c r="AY170" s="1247"/>
      <c r="AZ170" s="1215"/>
      <c r="BA170" s="1217">
        <v>2405000</v>
      </c>
      <c r="BB170" s="1246">
        <v>2405000</v>
      </c>
      <c r="BC170" s="1247"/>
      <c r="BD170" s="1215"/>
      <c r="BE170" s="1680">
        <f t="shared" si="77"/>
        <v>1887190</v>
      </c>
      <c r="BF170" s="1636">
        <v>1887190</v>
      </c>
      <c r="BG170" s="1637"/>
      <c r="BH170" s="1604"/>
      <c r="BI170" s="1680">
        <f t="shared" si="78"/>
        <v>1887190</v>
      </c>
      <c r="BJ170" s="1636">
        <v>1887190</v>
      </c>
      <c r="BK170" s="1637"/>
      <c r="BL170" s="1604"/>
      <c r="BM170" s="3257">
        <f>SUM(BI170/BE170)*100</f>
        <v>100</v>
      </c>
      <c r="BN170" s="3350">
        <f>SUM(BJ170/BF170)*100</f>
        <v>100</v>
      </c>
      <c r="BO170" s="3360">
        <v>0</v>
      </c>
      <c r="BP170" s="3257"/>
    </row>
    <row r="171" spans="1:68" x14ac:dyDescent="0.2">
      <c r="A171" s="1148"/>
      <c r="B171" s="1248" t="s">
        <v>257</v>
      </c>
      <c r="C171" s="1193">
        <v>0</v>
      </c>
      <c r="D171" s="1201"/>
      <c r="E171" s="1202"/>
      <c r="F171" s="1203"/>
      <c r="G171" s="1193">
        <v>0</v>
      </c>
      <c r="H171" s="1201"/>
      <c r="I171" s="1202"/>
      <c r="J171" s="1203"/>
      <c r="K171" s="1193">
        <v>0</v>
      </c>
      <c r="L171" s="1201"/>
      <c r="M171" s="1202"/>
      <c r="N171" s="1203"/>
      <c r="O171" s="1193">
        <v>0</v>
      </c>
      <c r="P171" s="1201"/>
      <c r="Q171" s="1202"/>
      <c r="R171" s="1203"/>
      <c r="S171" s="1193">
        <v>0</v>
      </c>
      <c r="T171" s="1201"/>
      <c r="U171" s="1202"/>
      <c r="V171" s="1203"/>
      <c r="W171" s="1589">
        <f t="shared" si="81"/>
        <v>0</v>
      </c>
      <c r="X171" s="1590"/>
      <c r="Y171" s="1591"/>
      <c r="Z171" s="1592"/>
      <c r="AA171" s="1589">
        <f t="shared" si="82"/>
        <v>0</v>
      </c>
      <c r="AB171" s="1590"/>
      <c r="AC171" s="1591"/>
      <c r="AD171" s="1592"/>
      <c r="AE171" s="3320"/>
      <c r="AF171" s="3326"/>
      <c r="AG171" s="3326"/>
      <c r="AH171" s="3300"/>
      <c r="AI171" s="1200"/>
      <c r="AJ171" s="1232" t="s">
        <v>145</v>
      </c>
      <c r="AK171" s="1217">
        <v>0</v>
      </c>
      <c r="AL171" s="1246"/>
      <c r="AM171" s="1247"/>
      <c r="AN171" s="1218"/>
      <c r="AO171" s="1217">
        <v>0</v>
      </c>
      <c r="AP171" s="1246"/>
      <c r="AQ171" s="1247"/>
      <c r="AR171" s="1218"/>
      <c r="AS171" s="1217">
        <v>0</v>
      </c>
      <c r="AT171" s="1246"/>
      <c r="AU171" s="1247"/>
      <c r="AV171" s="1218"/>
      <c r="AW171" s="1217">
        <v>0</v>
      </c>
      <c r="AX171" s="1246"/>
      <c r="AY171" s="1247"/>
      <c r="AZ171" s="1218"/>
      <c r="BA171" s="1217">
        <v>0</v>
      </c>
      <c r="BB171" s="1246"/>
      <c r="BC171" s="1247"/>
      <c r="BD171" s="1218"/>
      <c r="BE171" s="1606">
        <f t="shared" si="77"/>
        <v>0</v>
      </c>
      <c r="BF171" s="1636"/>
      <c r="BG171" s="1637"/>
      <c r="BH171" s="1607"/>
      <c r="BI171" s="1606">
        <f t="shared" si="78"/>
        <v>0</v>
      </c>
      <c r="BJ171" s="1636"/>
      <c r="BK171" s="1637"/>
      <c r="BL171" s="1607"/>
      <c r="BM171" s="3340"/>
      <c r="BN171" s="3342"/>
      <c r="BO171" s="3344"/>
      <c r="BP171" s="3347"/>
    </row>
    <row r="172" spans="1:68" x14ac:dyDescent="0.2">
      <c r="A172" s="1148"/>
      <c r="B172" s="1248" t="s">
        <v>170</v>
      </c>
      <c r="C172" s="1193">
        <v>0</v>
      </c>
      <c r="D172" s="1207"/>
      <c r="E172" s="1208"/>
      <c r="F172" s="1209"/>
      <c r="G172" s="1193">
        <v>0</v>
      </c>
      <c r="H172" s="1207"/>
      <c r="I172" s="1208"/>
      <c r="J172" s="1209"/>
      <c r="K172" s="1193">
        <v>0</v>
      </c>
      <c r="L172" s="1207"/>
      <c r="M172" s="1208"/>
      <c r="N172" s="1209"/>
      <c r="O172" s="1193">
        <v>0</v>
      </c>
      <c r="P172" s="1207"/>
      <c r="Q172" s="1208"/>
      <c r="R172" s="1209"/>
      <c r="S172" s="1193">
        <v>0</v>
      </c>
      <c r="T172" s="1207"/>
      <c r="U172" s="1208"/>
      <c r="V172" s="1209"/>
      <c r="W172" s="1589">
        <f t="shared" si="81"/>
        <v>0</v>
      </c>
      <c r="X172" s="1596"/>
      <c r="Y172" s="1597"/>
      <c r="Z172" s="1598"/>
      <c r="AA172" s="1589">
        <f t="shared" si="82"/>
        <v>0</v>
      </c>
      <c r="AB172" s="1596"/>
      <c r="AC172" s="1597"/>
      <c r="AD172" s="1598"/>
      <c r="AE172" s="3320"/>
      <c r="AF172" s="3326"/>
      <c r="AG172" s="3326"/>
      <c r="AH172" s="3301"/>
      <c r="AI172" s="1206"/>
      <c r="AJ172" s="1305" t="s">
        <v>258</v>
      </c>
      <c r="AK172" s="1217">
        <v>0</v>
      </c>
      <c r="AL172" s="1246"/>
      <c r="AM172" s="1249"/>
      <c r="AN172" s="1250"/>
      <c r="AO172" s="1217">
        <v>0</v>
      </c>
      <c r="AP172" s="1246"/>
      <c r="AQ172" s="1249"/>
      <c r="AR172" s="1250"/>
      <c r="AS172" s="1217">
        <v>0</v>
      </c>
      <c r="AT172" s="1246"/>
      <c r="AU172" s="1249"/>
      <c r="AV172" s="1250"/>
      <c r="AW172" s="1217">
        <v>0</v>
      </c>
      <c r="AX172" s="1246"/>
      <c r="AY172" s="1249"/>
      <c r="AZ172" s="1250"/>
      <c r="BA172" s="1217">
        <v>0</v>
      </c>
      <c r="BB172" s="1246"/>
      <c r="BC172" s="1249"/>
      <c r="BD172" s="1250"/>
      <c r="BE172" s="1606">
        <f t="shared" si="77"/>
        <v>0</v>
      </c>
      <c r="BF172" s="1636"/>
      <c r="BG172" s="1639"/>
      <c r="BH172" s="1640"/>
      <c r="BI172" s="1606">
        <f t="shared" si="78"/>
        <v>0</v>
      </c>
      <c r="BJ172" s="1636"/>
      <c r="BK172" s="1639"/>
      <c r="BL172" s="1640"/>
      <c r="BM172" s="3340"/>
      <c r="BN172" s="3342"/>
      <c r="BO172" s="3344"/>
      <c r="BP172" s="3347"/>
    </row>
    <row r="173" spans="1:68" x14ac:dyDescent="0.2">
      <c r="A173" s="1148"/>
      <c r="B173" s="1192" t="s">
        <v>273</v>
      </c>
      <c r="C173" s="1193">
        <v>0</v>
      </c>
      <c r="D173" s="1207"/>
      <c r="E173" s="1208"/>
      <c r="F173" s="1209"/>
      <c r="G173" s="1193">
        <v>0</v>
      </c>
      <c r="H173" s="1207"/>
      <c r="I173" s="1208"/>
      <c r="J173" s="1209"/>
      <c r="K173" s="1193">
        <v>0</v>
      </c>
      <c r="L173" s="1207"/>
      <c r="M173" s="1208"/>
      <c r="N173" s="1209"/>
      <c r="O173" s="1193">
        <v>0</v>
      </c>
      <c r="P173" s="1207"/>
      <c r="Q173" s="1208"/>
      <c r="R173" s="1209"/>
      <c r="S173" s="1193">
        <v>0</v>
      </c>
      <c r="T173" s="1207"/>
      <c r="U173" s="1208"/>
      <c r="V173" s="1209"/>
      <c r="W173" s="1589">
        <f t="shared" si="81"/>
        <v>0</v>
      </c>
      <c r="X173" s="1596"/>
      <c r="Y173" s="1597"/>
      <c r="Z173" s="1598"/>
      <c r="AA173" s="1589">
        <f t="shared" si="82"/>
        <v>0</v>
      </c>
      <c r="AB173" s="1596"/>
      <c r="AC173" s="1597"/>
      <c r="AD173" s="1598"/>
      <c r="AE173" s="3320"/>
      <c r="AF173" s="3326"/>
      <c r="AG173" s="3326"/>
      <c r="AH173" s="3301"/>
      <c r="AI173" s="1206"/>
      <c r="AJ173" s="1305" t="s">
        <v>99</v>
      </c>
      <c r="AK173" s="1217">
        <v>0</v>
      </c>
      <c r="AL173" s="1246"/>
      <c r="AM173" s="1249"/>
      <c r="AN173" s="1250"/>
      <c r="AO173" s="1217">
        <v>0</v>
      </c>
      <c r="AP173" s="1246"/>
      <c r="AQ173" s="1249"/>
      <c r="AR173" s="1250"/>
      <c r="AS173" s="1217">
        <v>0</v>
      </c>
      <c r="AT173" s="1246"/>
      <c r="AU173" s="1249"/>
      <c r="AV173" s="1250"/>
      <c r="AW173" s="1217">
        <v>0</v>
      </c>
      <c r="AX173" s="1246"/>
      <c r="AY173" s="1249"/>
      <c r="AZ173" s="1250"/>
      <c r="BA173" s="1217">
        <v>0</v>
      </c>
      <c r="BB173" s="1246"/>
      <c r="BC173" s="1249"/>
      <c r="BD173" s="1250"/>
      <c r="BE173" s="1606">
        <f t="shared" si="77"/>
        <v>0</v>
      </c>
      <c r="BF173" s="1636"/>
      <c r="BG173" s="1639"/>
      <c r="BH173" s="1640"/>
      <c r="BI173" s="1606">
        <f t="shared" si="78"/>
        <v>0</v>
      </c>
      <c r="BJ173" s="1636"/>
      <c r="BK173" s="1639"/>
      <c r="BL173" s="1640"/>
      <c r="BM173" s="3340"/>
      <c r="BN173" s="3342"/>
      <c r="BO173" s="3344"/>
      <c r="BP173" s="3347"/>
    </row>
    <row r="174" spans="1:68" x14ac:dyDescent="0.2">
      <c r="A174" s="1148"/>
      <c r="B174" s="1199" t="s">
        <v>124</v>
      </c>
      <c r="C174" s="1193">
        <v>0</v>
      </c>
      <c r="D174" s="1207"/>
      <c r="E174" s="1208"/>
      <c r="F174" s="1209"/>
      <c r="G174" s="1193">
        <v>0</v>
      </c>
      <c r="H174" s="1207"/>
      <c r="I174" s="1208"/>
      <c r="J174" s="1209"/>
      <c r="K174" s="1193">
        <v>0</v>
      </c>
      <c r="L174" s="1207"/>
      <c r="M174" s="1208"/>
      <c r="N174" s="1209"/>
      <c r="O174" s="1193">
        <v>0</v>
      </c>
      <c r="P174" s="1207"/>
      <c r="Q174" s="1208"/>
      <c r="R174" s="1209"/>
      <c r="S174" s="1193">
        <v>0</v>
      </c>
      <c r="T174" s="1207"/>
      <c r="U174" s="1208"/>
      <c r="V174" s="1209"/>
      <c r="W174" s="1589">
        <f t="shared" si="81"/>
        <v>0</v>
      </c>
      <c r="X174" s="1596"/>
      <c r="Y174" s="1597"/>
      <c r="Z174" s="1598"/>
      <c r="AA174" s="1589">
        <f t="shared" si="82"/>
        <v>0</v>
      </c>
      <c r="AB174" s="1596"/>
      <c r="AC174" s="1597"/>
      <c r="AD174" s="1598"/>
      <c r="AE174" s="3320"/>
      <c r="AF174" s="3326"/>
      <c r="AG174" s="3326"/>
      <c r="AH174" s="3301"/>
      <c r="AI174" s="1206"/>
      <c r="AJ174" s="1297" t="s">
        <v>259</v>
      </c>
      <c r="AK174" s="1217">
        <v>0</v>
      </c>
      <c r="AL174" s="1246"/>
      <c r="AM174" s="1220"/>
      <c r="AN174" s="1218"/>
      <c r="AO174" s="1217">
        <v>0</v>
      </c>
      <c r="AP174" s="1246"/>
      <c r="AQ174" s="1220"/>
      <c r="AR174" s="1218"/>
      <c r="AS174" s="1217">
        <v>0</v>
      </c>
      <c r="AT174" s="1246"/>
      <c r="AU174" s="1220"/>
      <c r="AV174" s="1218"/>
      <c r="AW174" s="1217">
        <v>0</v>
      </c>
      <c r="AX174" s="1246"/>
      <c r="AY174" s="1220"/>
      <c r="AZ174" s="1218"/>
      <c r="BA174" s="1217">
        <v>0</v>
      </c>
      <c r="BB174" s="1246"/>
      <c r="BC174" s="1220"/>
      <c r="BD174" s="1218"/>
      <c r="BE174" s="1606">
        <f t="shared" si="77"/>
        <v>0</v>
      </c>
      <c r="BF174" s="1636"/>
      <c r="BG174" s="1609"/>
      <c r="BH174" s="1607"/>
      <c r="BI174" s="1606">
        <f t="shared" si="78"/>
        <v>0</v>
      </c>
      <c r="BJ174" s="1636"/>
      <c r="BK174" s="1609"/>
      <c r="BL174" s="1607"/>
      <c r="BM174" s="3340"/>
      <c r="BN174" s="3342"/>
      <c r="BO174" s="3344"/>
      <c r="BP174" s="3347"/>
    </row>
    <row r="175" spans="1:68" ht="24" x14ac:dyDescent="0.2">
      <c r="A175" s="1148"/>
      <c r="B175" s="1251" t="s">
        <v>90</v>
      </c>
      <c r="C175" s="1193">
        <v>0</v>
      </c>
      <c r="D175" s="1207"/>
      <c r="E175" s="1208"/>
      <c r="F175" s="1209"/>
      <c r="G175" s="1193">
        <v>0</v>
      </c>
      <c r="H175" s="1207"/>
      <c r="I175" s="1208"/>
      <c r="J175" s="1209"/>
      <c r="K175" s="1193">
        <v>0</v>
      </c>
      <c r="L175" s="1207"/>
      <c r="M175" s="1208"/>
      <c r="N175" s="1209"/>
      <c r="O175" s="1193">
        <v>0</v>
      </c>
      <c r="P175" s="1207"/>
      <c r="Q175" s="1208"/>
      <c r="R175" s="1209"/>
      <c r="S175" s="1193">
        <v>0</v>
      </c>
      <c r="T175" s="1207"/>
      <c r="U175" s="1208"/>
      <c r="V175" s="1209"/>
      <c r="W175" s="1589">
        <f t="shared" si="81"/>
        <v>0</v>
      </c>
      <c r="X175" s="1596"/>
      <c r="Y175" s="1597"/>
      <c r="Z175" s="1598"/>
      <c r="AA175" s="1589">
        <f t="shared" si="82"/>
        <v>0</v>
      </c>
      <c r="AB175" s="1596"/>
      <c r="AC175" s="1597"/>
      <c r="AD175" s="1598"/>
      <c r="AE175" s="3320"/>
      <c r="AF175" s="3326"/>
      <c r="AG175" s="3326"/>
      <c r="AH175" s="3301"/>
      <c r="AI175" s="1206"/>
      <c r="AJ175" s="1297"/>
      <c r="AK175" s="1217">
        <v>0</v>
      </c>
      <c r="AL175" s="1246"/>
      <c r="AM175" s="1220"/>
      <c r="AN175" s="1218"/>
      <c r="AO175" s="1217">
        <v>0</v>
      </c>
      <c r="AP175" s="1246"/>
      <c r="AQ175" s="1220"/>
      <c r="AR175" s="1218"/>
      <c r="AS175" s="1217">
        <v>0</v>
      </c>
      <c r="AT175" s="1246"/>
      <c r="AU175" s="1220"/>
      <c r="AV175" s="1218"/>
      <c r="AW175" s="1217">
        <v>0</v>
      </c>
      <c r="AX175" s="1246"/>
      <c r="AY175" s="1220"/>
      <c r="AZ175" s="1218"/>
      <c r="BA175" s="1217">
        <v>0</v>
      </c>
      <c r="BB175" s="1246"/>
      <c r="BC175" s="1220"/>
      <c r="BD175" s="1218"/>
      <c r="BE175" s="1606">
        <f t="shared" si="77"/>
        <v>0</v>
      </c>
      <c r="BF175" s="1636"/>
      <c r="BG175" s="1609"/>
      <c r="BH175" s="1607"/>
      <c r="BI175" s="1606">
        <f t="shared" si="78"/>
        <v>0</v>
      </c>
      <c r="BJ175" s="1636"/>
      <c r="BK175" s="1609"/>
      <c r="BL175" s="1607"/>
      <c r="BM175" s="3340"/>
      <c r="BN175" s="3342"/>
      <c r="BO175" s="3344"/>
      <c r="BP175" s="3347"/>
    </row>
    <row r="176" spans="1:68" ht="24" x14ac:dyDescent="0.2">
      <c r="A176" s="1148"/>
      <c r="B176" s="1199" t="s">
        <v>263</v>
      </c>
      <c r="C176" s="1193">
        <v>1294774</v>
      </c>
      <c r="D176" s="1252">
        <v>1294774</v>
      </c>
      <c r="E176" s="1202"/>
      <c r="F176" s="1203"/>
      <c r="G176" s="1193">
        <v>2794774</v>
      </c>
      <c r="H176" s="1252">
        <v>2794774</v>
      </c>
      <c r="I176" s="1202"/>
      <c r="J176" s="1203"/>
      <c r="K176" s="1193">
        <v>1794774</v>
      </c>
      <c r="L176" s="1252">
        <v>1794774</v>
      </c>
      <c r="M176" s="1202"/>
      <c r="N176" s="1203"/>
      <c r="O176" s="1193">
        <v>1794774</v>
      </c>
      <c r="P176" s="1252">
        <v>1794774</v>
      </c>
      <c r="Q176" s="1202"/>
      <c r="R176" s="1203"/>
      <c r="S176" s="1193">
        <v>1794774</v>
      </c>
      <c r="T176" s="1252">
        <v>1794774</v>
      </c>
      <c r="U176" s="1202"/>
      <c r="V176" s="1203"/>
      <c r="W176" s="1582">
        <f t="shared" si="81"/>
        <v>1276964</v>
      </c>
      <c r="X176" s="1642">
        <v>1276964</v>
      </c>
      <c r="Y176" s="1591"/>
      <c r="Z176" s="1592"/>
      <c r="AA176" s="1582">
        <f t="shared" si="82"/>
        <v>1276964</v>
      </c>
      <c r="AB176" s="1642">
        <v>1276964</v>
      </c>
      <c r="AC176" s="1591"/>
      <c r="AD176" s="1592"/>
      <c r="AE176" s="3320">
        <f t="shared" ref="AE176:AE177" si="93">SUM(AA176/W176)*100</f>
        <v>100</v>
      </c>
      <c r="AF176" s="3326">
        <f t="shared" ref="AF176:AF177" si="94">SUM(AB176/X176)*100</f>
        <v>100</v>
      </c>
      <c r="AG176" s="3326"/>
      <c r="AH176" s="3304"/>
      <c r="AI176" s="1200"/>
      <c r="AJ176" s="1232" t="s">
        <v>134</v>
      </c>
      <c r="AK176" s="1217">
        <v>0</v>
      </c>
      <c r="AL176" s="1219"/>
      <c r="AM176" s="1220"/>
      <c r="AN176" s="1218"/>
      <c r="AO176" s="1217">
        <v>0</v>
      </c>
      <c r="AP176" s="1219"/>
      <c r="AQ176" s="1220"/>
      <c r="AR176" s="1218"/>
      <c r="AS176" s="1217">
        <v>0</v>
      </c>
      <c r="AT176" s="1219"/>
      <c r="AU176" s="1220"/>
      <c r="AV176" s="1218"/>
      <c r="AW176" s="1217">
        <v>0</v>
      </c>
      <c r="AX176" s="1219"/>
      <c r="AY176" s="1220"/>
      <c r="AZ176" s="1218"/>
      <c r="BA176" s="1217">
        <v>0</v>
      </c>
      <c r="BB176" s="1219"/>
      <c r="BC176" s="1220"/>
      <c r="BD176" s="1218"/>
      <c r="BE176" s="1606">
        <f t="shared" si="77"/>
        <v>0</v>
      </c>
      <c r="BF176" s="1608"/>
      <c r="BG176" s="1609"/>
      <c r="BH176" s="1607"/>
      <c r="BI176" s="1606">
        <f t="shared" si="78"/>
        <v>0</v>
      </c>
      <c r="BJ176" s="1608"/>
      <c r="BK176" s="1609"/>
      <c r="BL176" s="1607"/>
      <c r="BM176" s="3340"/>
      <c r="BN176" s="3342"/>
      <c r="BO176" s="3344"/>
      <c r="BP176" s="3347"/>
    </row>
    <row r="177" spans="1:68" ht="24.75" thickBot="1" x14ac:dyDescent="0.25">
      <c r="A177" s="1182"/>
      <c r="B177" s="1238" t="s">
        <v>188</v>
      </c>
      <c r="C177" s="1197">
        <v>610226</v>
      </c>
      <c r="D177" s="1253">
        <v>610226</v>
      </c>
      <c r="E177" s="1254"/>
      <c r="F177" s="1255"/>
      <c r="G177" s="1197">
        <v>610226</v>
      </c>
      <c r="H177" s="1253">
        <v>610226</v>
      </c>
      <c r="I177" s="1254"/>
      <c r="J177" s="1255"/>
      <c r="K177" s="1197">
        <v>610226</v>
      </c>
      <c r="L177" s="1253">
        <v>610226</v>
      </c>
      <c r="M177" s="1254"/>
      <c r="N177" s="1255"/>
      <c r="O177" s="1197">
        <v>610226</v>
      </c>
      <c r="P177" s="1253">
        <v>610226</v>
      </c>
      <c r="Q177" s="1254"/>
      <c r="R177" s="1255"/>
      <c r="S177" s="1197">
        <v>610226</v>
      </c>
      <c r="T177" s="1253">
        <v>610226</v>
      </c>
      <c r="U177" s="1254"/>
      <c r="V177" s="1255"/>
      <c r="W177" s="1731">
        <f t="shared" si="81"/>
        <v>610226</v>
      </c>
      <c r="X177" s="1643">
        <v>610226</v>
      </c>
      <c r="Y177" s="1644"/>
      <c r="Z177" s="1645"/>
      <c r="AA177" s="1731">
        <f t="shared" si="82"/>
        <v>610226</v>
      </c>
      <c r="AB177" s="1643">
        <v>610226</v>
      </c>
      <c r="AC177" s="1644"/>
      <c r="AD177" s="1645"/>
      <c r="AE177" s="3320">
        <f t="shared" si="93"/>
        <v>100</v>
      </c>
      <c r="AF177" s="3326">
        <f t="shared" si="94"/>
        <v>100</v>
      </c>
      <c r="AG177" s="3327"/>
      <c r="AH177" s="3305"/>
      <c r="AI177" s="1197"/>
      <c r="AJ177" s="1306" t="s">
        <v>121</v>
      </c>
      <c r="AK177" s="1217">
        <v>0</v>
      </c>
      <c r="AL177" s="1210"/>
      <c r="AM177" s="1190"/>
      <c r="AN177" s="1191"/>
      <c r="AO177" s="1217">
        <v>0</v>
      </c>
      <c r="AP177" s="1210"/>
      <c r="AQ177" s="1190"/>
      <c r="AR177" s="1191"/>
      <c r="AS177" s="1217">
        <v>0</v>
      </c>
      <c r="AT177" s="1210"/>
      <c r="AU177" s="1190"/>
      <c r="AV177" s="1191"/>
      <c r="AW177" s="1217">
        <v>0</v>
      </c>
      <c r="AX177" s="1210"/>
      <c r="AY177" s="1190"/>
      <c r="AZ177" s="1191"/>
      <c r="BA177" s="1217">
        <v>0</v>
      </c>
      <c r="BB177" s="1210"/>
      <c r="BC177" s="1190"/>
      <c r="BD177" s="1191"/>
      <c r="BE177" s="1603">
        <f t="shared" si="77"/>
        <v>0</v>
      </c>
      <c r="BF177" s="1599"/>
      <c r="BG177" s="1579"/>
      <c r="BH177" s="1580"/>
      <c r="BI177" s="1603">
        <f t="shared" si="78"/>
        <v>0</v>
      </c>
      <c r="BJ177" s="1599"/>
      <c r="BK177" s="1579"/>
      <c r="BL177" s="1580"/>
      <c r="BM177" s="3340"/>
      <c r="BN177" s="3342"/>
      <c r="BO177" s="3344"/>
      <c r="BP177" s="3347"/>
    </row>
    <row r="178" spans="1:68" ht="13.5" thickBot="1" x14ac:dyDescent="0.25">
      <c r="A178" s="1182"/>
      <c r="B178" s="1256" t="s">
        <v>20</v>
      </c>
      <c r="C178" s="1186">
        <v>1905000</v>
      </c>
      <c r="D178" s="1229">
        <v>1905000</v>
      </c>
      <c r="E178" s="1188">
        <v>0</v>
      </c>
      <c r="F178" s="1230">
        <v>0</v>
      </c>
      <c r="G178" s="1186">
        <v>3405000</v>
      </c>
      <c r="H178" s="1229">
        <v>3405000</v>
      </c>
      <c r="I178" s="1188">
        <v>0</v>
      </c>
      <c r="J178" s="1230">
        <v>0</v>
      </c>
      <c r="K178" s="1186">
        <v>2405000</v>
      </c>
      <c r="L178" s="1229">
        <v>2405000</v>
      </c>
      <c r="M178" s="1188">
        <v>0</v>
      </c>
      <c r="N178" s="1230">
        <v>0</v>
      </c>
      <c r="O178" s="1186">
        <v>2405000</v>
      </c>
      <c r="P178" s="1229">
        <v>2405000</v>
      </c>
      <c r="Q178" s="1188">
        <v>0</v>
      </c>
      <c r="R178" s="1230">
        <v>0</v>
      </c>
      <c r="S178" s="1186">
        <v>2405000</v>
      </c>
      <c r="T178" s="1229">
        <v>2405000</v>
      </c>
      <c r="U178" s="1188">
        <v>0</v>
      </c>
      <c r="V178" s="1230">
        <v>0</v>
      </c>
      <c r="W178" s="1575">
        <f t="shared" si="81"/>
        <v>1887190</v>
      </c>
      <c r="X178" s="1618">
        <f>SUM(X170:X177)</f>
        <v>1887190</v>
      </c>
      <c r="Y178" s="1577">
        <v>0</v>
      </c>
      <c r="Z178" s="1619">
        <v>0</v>
      </c>
      <c r="AA178" s="1575">
        <f t="shared" si="82"/>
        <v>1887190</v>
      </c>
      <c r="AB178" s="1618">
        <f>SUM(AB170:AB177)</f>
        <v>1887190</v>
      </c>
      <c r="AC178" s="1577">
        <v>0</v>
      </c>
      <c r="AD178" s="1619">
        <v>0</v>
      </c>
      <c r="AE178" s="3279">
        <f t="shared" si="79"/>
        <v>100</v>
      </c>
      <c r="AF178" s="3288">
        <f t="shared" si="89"/>
        <v>100</v>
      </c>
      <c r="AG178" s="3288">
        <v>0</v>
      </c>
      <c r="AH178" s="3277">
        <v>0</v>
      </c>
      <c r="AI178" s="1186"/>
      <c r="AJ178" s="1266" t="s">
        <v>177</v>
      </c>
      <c r="AK178" s="1212">
        <v>1905000</v>
      </c>
      <c r="AL178" s="1243">
        <v>1905000</v>
      </c>
      <c r="AM178" s="1244">
        <v>0</v>
      </c>
      <c r="AN178" s="1245">
        <v>0</v>
      </c>
      <c r="AO178" s="1212">
        <v>3405000</v>
      </c>
      <c r="AP178" s="1243">
        <v>3405000</v>
      </c>
      <c r="AQ178" s="1244">
        <v>0</v>
      </c>
      <c r="AR178" s="1245">
        <v>0</v>
      </c>
      <c r="AS178" s="1212">
        <v>2405000</v>
      </c>
      <c r="AT178" s="1243">
        <v>2405000</v>
      </c>
      <c r="AU178" s="1244">
        <v>0</v>
      </c>
      <c r="AV178" s="1245">
        <v>0</v>
      </c>
      <c r="AW178" s="1212">
        <v>2405000</v>
      </c>
      <c r="AX178" s="1243">
        <v>2405000</v>
      </c>
      <c r="AY178" s="1244">
        <v>0</v>
      </c>
      <c r="AZ178" s="1245">
        <v>0</v>
      </c>
      <c r="BA178" s="1212">
        <v>2405000</v>
      </c>
      <c r="BB178" s="1243">
        <v>2405000</v>
      </c>
      <c r="BC178" s="1244">
        <v>0</v>
      </c>
      <c r="BD178" s="1245">
        <v>0</v>
      </c>
      <c r="BE178" s="1680">
        <f t="shared" si="77"/>
        <v>1887190</v>
      </c>
      <c r="BF178" s="1633">
        <f>SUM(BF170:BF177)</f>
        <v>1887190</v>
      </c>
      <c r="BG178" s="1634">
        <v>0</v>
      </c>
      <c r="BH178" s="1635">
        <v>0</v>
      </c>
      <c r="BI178" s="1680">
        <f t="shared" si="78"/>
        <v>1887190</v>
      </c>
      <c r="BJ178" s="1633">
        <f>SUM(BJ170:BJ177)</f>
        <v>1887190</v>
      </c>
      <c r="BK178" s="1634">
        <v>0</v>
      </c>
      <c r="BL178" s="1635">
        <v>0</v>
      </c>
      <c r="BM178" s="3359">
        <f>SUM(BI178/BE178)*100</f>
        <v>100</v>
      </c>
      <c r="BN178" s="3359">
        <f>SUM(BJ178/BF178)*100</f>
        <v>100</v>
      </c>
      <c r="BO178" s="3552">
        <v>0</v>
      </c>
      <c r="BP178" s="3349">
        <f>SUM(BP170:BP177)</f>
        <v>0</v>
      </c>
    </row>
    <row r="179" spans="1:68" x14ac:dyDescent="0.2">
      <c r="A179" s="1182"/>
      <c r="B179" s="1257" t="s">
        <v>271</v>
      </c>
      <c r="C179" s="1231">
        <v>123849392</v>
      </c>
      <c r="D179" s="1194">
        <v>123849392</v>
      </c>
      <c r="E179" s="1259"/>
      <c r="F179" s="1260"/>
      <c r="G179" s="1231">
        <v>123849392</v>
      </c>
      <c r="H179" s="1194">
        <v>123849392</v>
      </c>
      <c r="I179" s="1259"/>
      <c r="J179" s="1260"/>
      <c r="K179" s="1231">
        <v>126537574</v>
      </c>
      <c r="L179" s="1194">
        <v>126537574</v>
      </c>
      <c r="M179" s="1259"/>
      <c r="N179" s="1260"/>
      <c r="O179" s="1231">
        <v>126537574</v>
      </c>
      <c r="P179" s="1194">
        <v>126537574</v>
      </c>
      <c r="Q179" s="1259"/>
      <c r="R179" s="1260"/>
      <c r="S179" s="1231">
        <v>126537574</v>
      </c>
      <c r="T179" s="1194">
        <v>126537574</v>
      </c>
      <c r="U179" s="1259"/>
      <c r="V179" s="1260"/>
      <c r="W179" s="1620">
        <f t="shared" si="81"/>
        <v>122938440</v>
      </c>
      <c r="X179" s="1583">
        <v>122938440</v>
      </c>
      <c r="Y179" s="1649"/>
      <c r="Z179" s="1650"/>
      <c r="AA179" s="1620">
        <f t="shared" si="82"/>
        <v>122938440</v>
      </c>
      <c r="AB179" s="1583">
        <v>122938440</v>
      </c>
      <c r="AC179" s="1649"/>
      <c r="AD179" s="1650"/>
      <c r="AE179" s="3320">
        <f t="shared" ref="AE179:AE180" si="95">SUM(AA179/W179)*100</f>
        <v>100</v>
      </c>
      <c r="AF179" s="3326">
        <f t="shared" ref="AF179:AF180" si="96">SUM(AB179/X179)*100</f>
        <v>100</v>
      </c>
      <c r="AG179" s="3324"/>
      <c r="AH179" s="3299"/>
      <c r="AI179" s="1261"/>
      <c r="AJ179" s="1257" t="s">
        <v>271</v>
      </c>
      <c r="AK179" s="1217">
        <v>0</v>
      </c>
      <c r="AL179" s="1258"/>
      <c r="AM179" s="1259"/>
      <c r="AN179" s="1262"/>
      <c r="AO179" s="1217">
        <v>0</v>
      </c>
      <c r="AP179" s="1258"/>
      <c r="AQ179" s="1259"/>
      <c r="AR179" s="1262"/>
      <c r="AS179" s="1217">
        <v>0</v>
      </c>
      <c r="AT179" s="1258"/>
      <c r="AU179" s="1259"/>
      <c r="AV179" s="1262"/>
      <c r="AW179" s="1217">
        <v>0</v>
      </c>
      <c r="AX179" s="1258"/>
      <c r="AY179" s="1259"/>
      <c r="AZ179" s="1262"/>
      <c r="BA179" s="1217">
        <v>0</v>
      </c>
      <c r="BB179" s="1258"/>
      <c r="BC179" s="1259"/>
      <c r="BD179" s="1262"/>
      <c r="BE179" s="1680">
        <f t="shared" si="77"/>
        <v>0</v>
      </c>
      <c r="BF179" s="1648"/>
      <c r="BG179" s="1649"/>
      <c r="BH179" s="1653"/>
      <c r="BI179" s="1680">
        <f t="shared" si="78"/>
        <v>0</v>
      </c>
      <c r="BJ179" s="2343"/>
      <c r="BK179" s="2344"/>
      <c r="BL179" s="2345"/>
      <c r="BM179" s="3338"/>
      <c r="BN179" s="3354"/>
      <c r="BO179" s="3355"/>
      <c r="BP179" s="3547"/>
    </row>
    <row r="180" spans="1:68" ht="24" x14ac:dyDescent="0.2">
      <c r="A180" s="1182"/>
      <c r="B180" s="1232" t="s">
        <v>22</v>
      </c>
      <c r="C180" s="1193">
        <v>-123849392</v>
      </c>
      <c r="D180" s="1194">
        <v>-123849392</v>
      </c>
      <c r="E180" s="1195"/>
      <c r="F180" s="1196"/>
      <c r="G180" s="1193">
        <v>-123849392</v>
      </c>
      <c r="H180" s="1194">
        <v>-123849392</v>
      </c>
      <c r="I180" s="1195"/>
      <c r="J180" s="1196"/>
      <c r="K180" s="1193">
        <v>-126537574</v>
      </c>
      <c r="L180" s="1194">
        <v>-126537574</v>
      </c>
      <c r="M180" s="1195"/>
      <c r="N180" s="1196"/>
      <c r="O180" s="1193">
        <v>-126537574</v>
      </c>
      <c r="P180" s="1194">
        <v>-126537574</v>
      </c>
      <c r="Q180" s="1195"/>
      <c r="R180" s="1196"/>
      <c r="S180" s="1193">
        <v>-126537574</v>
      </c>
      <c r="T180" s="1194">
        <v>-126537574</v>
      </c>
      <c r="U180" s="1195"/>
      <c r="V180" s="1196"/>
      <c r="W180" s="1589">
        <f t="shared" si="81"/>
        <v>-122938440</v>
      </c>
      <c r="X180" s="1583">
        <v>-122938440</v>
      </c>
      <c r="Y180" s="1584"/>
      <c r="Z180" s="1585"/>
      <c r="AA180" s="1589">
        <f t="shared" si="82"/>
        <v>-122938440</v>
      </c>
      <c r="AB180" s="1583">
        <v>-122938440</v>
      </c>
      <c r="AC180" s="1584"/>
      <c r="AD180" s="1585"/>
      <c r="AE180" s="3320">
        <f t="shared" si="95"/>
        <v>100</v>
      </c>
      <c r="AF180" s="3326">
        <f t="shared" si="96"/>
        <v>100</v>
      </c>
      <c r="AG180" s="3326"/>
      <c r="AH180" s="3299"/>
      <c r="AI180" s="1193"/>
      <c r="AJ180" s="1232" t="s">
        <v>27</v>
      </c>
      <c r="AK180" s="1217">
        <v>0</v>
      </c>
      <c r="AL180" s="1246"/>
      <c r="AM180" s="1247"/>
      <c r="AN180" s="1215"/>
      <c r="AO180" s="1217">
        <v>0</v>
      </c>
      <c r="AP180" s="1246"/>
      <c r="AQ180" s="1247"/>
      <c r="AR180" s="1215"/>
      <c r="AS180" s="1217">
        <v>0</v>
      </c>
      <c r="AT180" s="1246"/>
      <c r="AU180" s="1247"/>
      <c r="AV180" s="1215"/>
      <c r="AW180" s="1217">
        <v>0</v>
      </c>
      <c r="AX180" s="1246"/>
      <c r="AY180" s="1247"/>
      <c r="AZ180" s="1215"/>
      <c r="BA180" s="1217">
        <v>0</v>
      </c>
      <c r="BB180" s="1246"/>
      <c r="BC180" s="1247"/>
      <c r="BD180" s="1215"/>
      <c r="BE180" s="1606">
        <f t="shared" si="77"/>
        <v>0</v>
      </c>
      <c r="BF180" s="1636"/>
      <c r="BG180" s="1637"/>
      <c r="BH180" s="1604"/>
      <c r="BI180" s="1606">
        <f t="shared" si="78"/>
        <v>0</v>
      </c>
      <c r="BJ180" s="1636"/>
      <c r="BK180" s="1637"/>
      <c r="BL180" s="1604"/>
      <c r="BM180" s="3340"/>
      <c r="BN180" s="3342"/>
      <c r="BO180" s="3344"/>
      <c r="BP180" s="3347"/>
    </row>
    <row r="181" spans="1:68" ht="24" x14ac:dyDescent="0.2">
      <c r="A181" s="1182"/>
      <c r="B181" s="1232" t="s">
        <v>23</v>
      </c>
      <c r="C181" s="1200">
        <v>0</v>
      </c>
      <c r="D181" s="1207"/>
      <c r="E181" s="1208"/>
      <c r="F181" s="1209"/>
      <c r="G181" s="1200">
        <v>0</v>
      </c>
      <c r="H181" s="1207"/>
      <c r="I181" s="1208"/>
      <c r="J181" s="1209"/>
      <c r="K181" s="1200">
        <v>0</v>
      </c>
      <c r="L181" s="1207"/>
      <c r="M181" s="1208"/>
      <c r="N181" s="1209"/>
      <c r="O181" s="1200">
        <v>0</v>
      </c>
      <c r="P181" s="1207"/>
      <c r="Q181" s="1208"/>
      <c r="R181" s="1209"/>
      <c r="S181" s="1200">
        <v>0</v>
      </c>
      <c r="T181" s="1207"/>
      <c r="U181" s="1208"/>
      <c r="V181" s="1209"/>
      <c r="W181" s="1589">
        <f t="shared" si="81"/>
        <v>0</v>
      </c>
      <c r="X181" s="1596"/>
      <c r="Y181" s="1597"/>
      <c r="Z181" s="1598"/>
      <c r="AA181" s="1589">
        <f t="shared" si="82"/>
        <v>0</v>
      </c>
      <c r="AB181" s="1596"/>
      <c r="AC181" s="1597"/>
      <c r="AD181" s="1598"/>
      <c r="AE181" s="3320"/>
      <c r="AF181" s="3326"/>
      <c r="AG181" s="3326"/>
      <c r="AH181" s="3301"/>
      <c r="AI181" s="1206"/>
      <c r="AJ181" s="1297" t="s">
        <v>260</v>
      </c>
      <c r="AK181" s="1217">
        <v>0</v>
      </c>
      <c r="AL181" s="1219"/>
      <c r="AM181" s="1220"/>
      <c r="AN181" s="1218"/>
      <c r="AO181" s="1217">
        <v>0</v>
      </c>
      <c r="AP181" s="1219"/>
      <c r="AQ181" s="1220"/>
      <c r="AR181" s="1218"/>
      <c r="AS181" s="1217">
        <v>0</v>
      </c>
      <c r="AT181" s="1219"/>
      <c r="AU181" s="1220"/>
      <c r="AV181" s="1218"/>
      <c r="AW181" s="1217">
        <v>0</v>
      </c>
      <c r="AX181" s="1219"/>
      <c r="AY181" s="1220"/>
      <c r="AZ181" s="1218"/>
      <c r="BA181" s="1217">
        <v>0</v>
      </c>
      <c r="BB181" s="1219"/>
      <c r="BC181" s="1220"/>
      <c r="BD181" s="1218"/>
      <c r="BE181" s="1606">
        <f t="shared" si="77"/>
        <v>0</v>
      </c>
      <c r="BF181" s="1608"/>
      <c r="BG181" s="1609"/>
      <c r="BH181" s="1607"/>
      <c r="BI181" s="1606">
        <f t="shared" si="78"/>
        <v>0</v>
      </c>
      <c r="BJ181" s="1608"/>
      <c r="BK181" s="1609"/>
      <c r="BL181" s="1607"/>
      <c r="BM181" s="3340"/>
      <c r="BN181" s="3342"/>
      <c r="BO181" s="3344"/>
      <c r="BP181" s="3347"/>
    </row>
    <row r="182" spans="1:68" ht="24" x14ac:dyDescent="0.2">
      <c r="A182" s="1182"/>
      <c r="B182" s="1232" t="s">
        <v>23</v>
      </c>
      <c r="C182" s="1200">
        <v>0</v>
      </c>
      <c r="D182" s="1201"/>
      <c r="E182" s="1202"/>
      <c r="F182" s="1203"/>
      <c r="G182" s="1200">
        <v>0</v>
      </c>
      <c r="H182" s="1201"/>
      <c r="I182" s="1202"/>
      <c r="J182" s="1203"/>
      <c r="K182" s="1200">
        <v>0</v>
      </c>
      <c r="L182" s="1201"/>
      <c r="M182" s="1202"/>
      <c r="N182" s="1203"/>
      <c r="O182" s="1200">
        <v>0</v>
      </c>
      <c r="P182" s="1201"/>
      <c r="Q182" s="1202"/>
      <c r="R182" s="1203"/>
      <c r="S182" s="1200">
        <v>0</v>
      </c>
      <c r="T182" s="1201"/>
      <c r="U182" s="1202"/>
      <c r="V182" s="1203"/>
      <c r="W182" s="1589">
        <f t="shared" si="81"/>
        <v>0</v>
      </c>
      <c r="X182" s="1590"/>
      <c r="Y182" s="1591"/>
      <c r="Z182" s="1592"/>
      <c r="AA182" s="1589">
        <f t="shared" si="82"/>
        <v>0</v>
      </c>
      <c r="AB182" s="1590"/>
      <c r="AC182" s="1591"/>
      <c r="AD182" s="1592"/>
      <c r="AE182" s="3320"/>
      <c r="AF182" s="3326"/>
      <c r="AG182" s="3326"/>
      <c r="AH182" s="3300"/>
      <c r="AI182" s="1200"/>
      <c r="AJ182" s="1248" t="s">
        <v>28</v>
      </c>
      <c r="AK182" s="1217">
        <v>0</v>
      </c>
      <c r="AL182" s="1219"/>
      <c r="AM182" s="1220"/>
      <c r="AN182" s="1218"/>
      <c r="AO182" s="1217">
        <v>0</v>
      </c>
      <c r="AP182" s="1219"/>
      <c r="AQ182" s="1220"/>
      <c r="AR182" s="1218"/>
      <c r="AS182" s="1217">
        <v>0</v>
      </c>
      <c r="AT182" s="1219"/>
      <c r="AU182" s="1220"/>
      <c r="AV182" s="1218"/>
      <c r="AW182" s="1217">
        <v>0</v>
      </c>
      <c r="AX182" s="1219"/>
      <c r="AY182" s="1220"/>
      <c r="AZ182" s="1218"/>
      <c r="BA182" s="1217">
        <v>0</v>
      </c>
      <c r="BB182" s="1219"/>
      <c r="BC182" s="1220"/>
      <c r="BD182" s="1218"/>
      <c r="BE182" s="1606">
        <f t="shared" si="77"/>
        <v>0</v>
      </c>
      <c r="BF182" s="1608"/>
      <c r="BG182" s="1609"/>
      <c r="BH182" s="1607"/>
      <c r="BI182" s="1606">
        <f t="shared" si="78"/>
        <v>0</v>
      </c>
      <c r="BJ182" s="1608"/>
      <c r="BK182" s="1609"/>
      <c r="BL182" s="1607"/>
      <c r="BM182" s="3340"/>
      <c r="BN182" s="3342"/>
      <c r="BO182" s="3344"/>
      <c r="BP182" s="3347"/>
    </row>
    <row r="183" spans="1:68" ht="24" x14ac:dyDescent="0.2">
      <c r="A183" s="1182"/>
      <c r="B183" s="1263" t="s">
        <v>24</v>
      </c>
      <c r="C183" s="1200">
        <v>-610226</v>
      </c>
      <c r="D183" s="1201">
        <v>-610226</v>
      </c>
      <c r="E183" s="1202"/>
      <c r="F183" s="1203"/>
      <c r="G183" s="1200">
        <v>-610226</v>
      </c>
      <c r="H183" s="1201">
        <v>-610226</v>
      </c>
      <c r="I183" s="1202"/>
      <c r="J183" s="1203"/>
      <c r="K183" s="1200">
        <v>-610226</v>
      </c>
      <c r="L183" s="1201">
        <v>-610226</v>
      </c>
      <c r="M183" s="1202"/>
      <c r="N183" s="1203"/>
      <c r="O183" s="1200">
        <v>-610226</v>
      </c>
      <c r="P183" s="1201">
        <v>-610226</v>
      </c>
      <c r="Q183" s="1202"/>
      <c r="R183" s="1203"/>
      <c r="S183" s="1200">
        <v>-610226</v>
      </c>
      <c r="T183" s="1201">
        <v>-610226</v>
      </c>
      <c r="U183" s="1202"/>
      <c r="V183" s="1203"/>
      <c r="W183" s="1589">
        <f t="shared" si="81"/>
        <v>-610226</v>
      </c>
      <c r="X183" s="1590">
        <v>-610226</v>
      </c>
      <c r="Y183" s="1591"/>
      <c r="Z183" s="1592"/>
      <c r="AA183" s="1589">
        <f t="shared" si="82"/>
        <v>-610226</v>
      </c>
      <c r="AB183" s="1590">
        <v>-610226</v>
      </c>
      <c r="AC183" s="1591"/>
      <c r="AD183" s="1592"/>
      <c r="AE183" s="3320">
        <f t="shared" ref="AE183:AE184" si="97">SUM(AA183/W183)*100</f>
        <v>100</v>
      </c>
      <c r="AF183" s="3326">
        <f t="shared" ref="AF183:AF184" si="98">SUM(AB183/X183)*100</f>
        <v>100</v>
      </c>
      <c r="AG183" s="3326"/>
      <c r="AH183" s="3300"/>
      <c r="AI183" s="1200"/>
      <c r="AJ183" s="1307"/>
      <c r="AK183" s="1217">
        <v>0</v>
      </c>
      <c r="AL183" s="1219"/>
      <c r="AM183" s="1220"/>
      <c r="AN183" s="1218"/>
      <c r="AO183" s="1217">
        <v>0</v>
      </c>
      <c r="AP183" s="1219"/>
      <c r="AQ183" s="1220"/>
      <c r="AR183" s="1218"/>
      <c r="AS183" s="1217">
        <v>0</v>
      </c>
      <c r="AT183" s="1219"/>
      <c r="AU183" s="1220"/>
      <c r="AV183" s="1218"/>
      <c r="AW183" s="1217">
        <v>0</v>
      </c>
      <c r="AX183" s="1219"/>
      <c r="AY183" s="1220"/>
      <c r="AZ183" s="1218"/>
      <c r="BA183" s="1217">
        <v>0</v>
      </c>
      <c r="BB183" s="1219"/>
      <c r="BC183" s="1220"/>
      <c r="BD183" s="1218"/>
      <c r="BE183" s="1606">
        <f t="shared" si="77"/>
        <v>0</v>
      </c>
      <c r="BF183" s="1608"/>
      <c r="BG183" s="1609"/>
      <c r="BH183" s="1607"/>
      <c r="BI183" s="1606">
        <f t="shared" si="78"/>
        <v>0</v>
      </c>
      <c r="BJ183" s="1608"/>
      <c r="BK183" s="1609"/>
      <c r="BL183" s="1607"/>
      <c r="BM183" s="3340"/>
      <c r="BN183" s="3342"/>
      <c r="BO183" s="3344"/>
      <c r="BP183" s="3347"/>
    </row>
    <row r="184" spans="1:68" x14ac:dyDescent="0.2">
      <c r="A184" s="1182"/>
      <c r="B184" s="1263" t="s">
        <v>226</v>
      </c>
      <c r="C184" s="1200">
        <v>610226</v>
      </c>
      <c r="D184" s="1201">
        <v>610226</v>
      </c>
      <c r="E184" s="1202"/>
      <c r="F184" s="1203"/>
      <c r="G184" s="1200">
        <v>610226</v>
      </c>
      <c r="H184" s="1201">
        <v>610226</v>
      </c>
      <c r="I184" s="1202"/>
      <c r="J184" s="1203"/>
      <c r="K184" s="1200">
        <v>610226</v>
      </c>
      <c r="L184" s="1201">
        <v>610226</v>
      </c>
      <c r="M184" s="1202"/>
      <c r="N184" s="1203"/>
      <c r="O184" s="1200">
        <v>610226</v>
      </c>
      <c r="P184" s="1201">
        <v>610226</v>
      </c>
      <c r="Q184" s="1202"/>
      <c r="R184" s="1203"/>
      <c r="S184" s="1200">
        <v>610226</v>
      </c>
      <c r="T184" s="1201">
        <v>610226</v>
      </c>
      <c r="U184" s="1202"/>
      <c r="V184" s="1203"/>
      <c r="W184" s="1589">
        <f t="shared" si="81"/>
        <v>610226</v>
      </c>
      <c r="X184" s="1590">
        <v>610226</v>
      </c>
      <c r="Y184" s="1591"/>
      <c r="Z184" s="1592"/>
      <c r="AA184" s="1589">
        <f t="shared" si="82"/>
        <v>610226</v>
      </c>
      <c r="AB184" s="1590">
        <v>610226</v>
      </c>
      <c r="AC184" s="1591"/>
      <c r="AD184" s="1592"/>
      <c r="AE184" s="3320">
        <f t="shared" si="97"/>
        <v>100</v>
      </c>
      <c r="AF184" s="3326">
        <f t="shared" si="98"/>
        <v>100</v>
      </c>
      <c r="AG184" s="3326"/>
      <c r="AH184" s="3300"/>
      <c r="AI184" s="1193"/>
      <c r="AJ184" s="1257"/>
      <c r="AK184" s="1217">
        <v>0</v>
      </c>
      <c r="AL184" s="1246"/>
      <c r="AM184" s="1247"/>
      <c r="AN184" s="1215"/>
      <c r="AO184" s="1217">
        <v>0</v>
      </c>
      <c r="AP184" s="1246"/>
      <c r="AQ184" s="1247"/>
      <c r="AR184" s="1215"/>
      <c r="AS184" s="1217">
        <v>0</v>
      </c>
      <c r="AT184" s="1246"/>
      <c r="AU184" s="1247"/>
      <c r="AV184" s="1215"/>
      <c r="AW184" s="1217">
        <v>0</v>
      </c>
      <c r="AX184" s="1246"/>
      <c r="AY184" s="1247"/>
      <c r="AZ184" s="1215"/>
      <c r="BA184" s="1217">
        <v>0</v>
      </c>
      <c r="BB184" s="1246"/>
      <c r="BC184" s="1247"/>
      <c r="BD184" s="1215"/>
      <c r="BE184" s="1606">
        <f t="shared" si="77"/>
        <v>0</v>
      </c>
      <c r="BF184" s="1636"/>
      <c r="BG184" s="1637"/>
      <c r="BH184" s="1604"/>
      <c r="BI184" s="1606">
        <f t="shared" si="78"/>
        <v>0</v>
      </c>
      <c r="BJ184" s="1636"/>
      <c r="BK184" s="1637"/>
      <c r="BL184" s="1604"/>
      <c r="BM184" s="3340"/>
      <c r="BN184" s="3342"/>
      <c r="BO184" s="3344"/>
      <c r="BP184" s="3347"/>
    </row>
    <row r="185" spans="1:68" ht="13.5" thickBot="1" x14ac:dyDescent="0.25">
      <c r="A185" s="1182"/>
      <c r="B185" s="1238" t="s">
        <v>133</v>
      </c>
      <c r="C185" s="1197">
        <v>0</v>
      </c>
      <c r="D185" s="1253"/>
      <c r="E185" s="1254"/>
      <c r="F185" s="1255"/>
      <c r="G185" s="1197">
        <v>0</v>
      </c>
      <c r="H185" s="1253"/>
      <c r="I185" s="1254"/>
      <c r="J185" s="1255"/>
      <c r="K185" s="1197">
        <v>0</v>
      </c>
      <c r="L185" s="1253"/>
      <c r="M185" s="1254"/>
      <c r="N185" s="1255"/>
      <c r="O185" s="1197">
        <v>0</v>
      </c>
      <c r="P185" s="1253"/>
      <c r="Q185" s="1254"/>
      <c r="R185" s="1255"/>
      <c r="S185" s="1197">
        <v>0</v>
      </c>
      <c r="T185" s="1253"/>
      <c r="U185" s="1254"/>
      <c r="V185" s="1255"/>
      <c r="W185" s="1731">
        <f t="shared" si="81"/>
        <v>0</v>
      </c>
      <c r="X185" s="1643"/>
      <c r="Y185" s="1644"/>
      <c r="Z185" s="1645"/>
      <c r="AA185" s="1731">
        <f t="shared" si="82"/>
        <v>0</v>
      </c>
      <c r="AB185" s="1643"/>
      <c r="AC185" s="1644"/>
      <c r="AD185" s="1645"/>
      <c r="AE185" s="3321"/>
      <c r="AF185" s="3327"/>
      <c r="AG185" s="3327"/>
      <c r="AH185" s="3305"/>
      <c r="AI185" s="1197"/>
      <c r="AJ185" s="1257" t="s">
        <v>133</v>
      </c>
      <c r="AK185" s="1217">
        <v>0</v>
      </c>
      <c r="AL185" s="1210"/>
      <c r="AM185" s="1190"/>
      <c r="AN185" s="1191"/>
      <c r="AO185" s="1217">
        <v>0</v>
      </c>
      <c r="AP185" s="1210"/>
      <c r="AQ185" s="1190"/>
      <c r="AR185" s="1191"/>
      <c r="AS185" s="1217">
        <v>0</v>
      </c>
      <c r="AT185" s="1210"/>
      <c r="AU185" s="1190"/>
      <c r="AV185" s="1191"/>
      <c r="AW185" s="1217">
        <v>0</v>
      </c>
      <c r="AX185" s="1210"/>
      <c r="AY185" s="1190"/>
      <c r="AZ185" s="1191"/>
      <c r="BA185" s="1217">
        <v>0</v>
      </c>
      <c r="BB185" s="1210"/>
      <c r="BC185" s="1190"/>
      <c r="BD185" s="1191"/>
      <c r="BE185" s="1603">
        <f t="shared" si="77"/>
        <v>0</v>
      </c>
      <c r="BF185" s="1599"/>
      <c r="BG185" s="1579"/>
      <c r="BH185" s="1580"/>
      <c r="BI185" s="1603">
        <f t="shared" si="78"/>
        <v>0</v>
      </c>
      <c r="BJ185" s="1599"/>
      <c r="BK185" s="1579"/>
      <c r="BL185" s="1580"/>
      <c r="BM185" s="3340"/>
      <c r="BN185" s="3342"/>
      <c r="BO185" s="3344"/>
      <c r="BP185" s="3347"/>
    </row>
    <row r="186" spans="1:68" ht="13.5" thickBot="1" x14ac:dyDescent="0.25">
      <c r="A186" s="1182"/>
      <c r="B186" s="1256" t="s">
        <v>272</v>
      </c>
      <c r="C186" s="1186">
        <v>0</v>
      </c>
      <c r="D186" s="1229">
        <v>0</v>
      </c>
      <c r="E186" s="1188">
        <v>0</v>
      </c>
      <c r="F186" s="1230">
        <v>0</v>
      </c>
      <c r="G186" s="1186">
        <v>0</v>
      </c>
      <c r="H186" s="1229">
        <v>0</v>
      </c>
      <c r="I186" s="1188">
        <v>0</v>
      </c>
      <c r="J186" s="1230">
        <v>0</v>
      </c>
      <c r="K186" s="1186">
        <v>0</v>
      </c>
      <c r="L186" s="1229">
        <v>0</v>
      </c>
      <c r="M186" s="1188">
        <v>0</v>
      </c>
      <c r="N186" s="1230">
        <v>0</v>
      </c>
      <c r="O186" s="1186">
        <v>0</v>
      </c>
      <c r="P186" s="1229">
        <v>0</v>
      </c>
      <c r="Q186" s="1188">
        <v>0</v>
      </c>
      <c r="R186" s="1230">
        <v>0</v>
      </c>
      <c r="S186" s="1186">
        <v>0</v>
      </c>
      <c r="T186" s="1229">
        <v>0</v>
      </c>
      <c r="U186" s="1188">
        <v>0</v>
      </c>
      <c r="V186" s="1230">
        <v>0</v>
      </c>
      <c r="W186" s="1575">
        <f t="shared" si="81"/>
        <v>0</v>
      </c>
      <c r="X186" s="1618">
        <v>0</v>
      </c>
      <c r="Y186" s="1577">
        <v>0</v>
      </c>
      <c r="Z186" s="1619">
        <v>0</v>
      </c>
      <c r="AA186" s="1575">
        <f t="shared" si="82"/>
        <v>0</v>
      </c>
      <c r="AB186" s="1618">
        <v>0</v>
      </c>
      <c r="AC186" s="1577">
        <v>0</v>
      </c>
      <c r="AD186" s="1619">
        <v>0</v>
      </c>
      <c r="AE186" s="3279">
        <v>0</v>
      </c>
      <c r="AF186" s="3288">
        <v>0</v>
      </c>
      <c r="AG186" s="3288">
        <v>0</v>
      </c>
      <c r="AH186" s="3277">
        <v>0</v>
      </c>
      <c r="AI186" s="1186"/>
      <c r="AJ186" s="1256" t="s">
        <v>15</v>
      </c>
      <c r="AK186" s="1212">
        <v>0</v>
      </c>
      <c r="AL186" s="1264">
        <v>0</v>
      </c>
      <c r="AM186" s="1244">
        <v>0</v>
      </c>
      <c r="AN186" s="1265">
        <v>0</v>
      </c>
      <c r="AO186" s="1212">
        <v>0</v>
      </c>
      <c r="AP186" s="1264">
        <v>0</v>
      </c>
      <c r="AQ186" s="1244">
        <v>0</v>
      </c>
      <c r="AR186" s="1265">
        <v>0</v>
      </c>
      <c r="AS186" s="1212">
        <v>0</v>
      </c>
      <c r="AT186" s="1264">
        <v>0</v>
      </c>
      <c r="AU186" s="1244">
        <v>0</v>
      </c>
      <c r="AV186" s="1265">
        <v>0</v>
      </c>
      <c r="AW186" s="1212">
        <v>0</v>
      </c>
      <c r="AX186" s="1264">
        <v>0</v>
      </c>
      <c r="AY186" s="1244">
        <v>0</v>
      </c>
      <c r="AZ186" s="1265">
        <v>0</v>
      </c>
      <c r="BA186" s="1212">
        <v>0</v>
      </c>
      <c r="BB186" s="1264">
        <v>0</v>
      </c>
      <c r="BC186" s="1244">
        <v>0</v>
      </c>
      <c r="BD186" s="1265">
        <v>0</v>
      </c>
      <c r="BE186" s="1680">
        <f t="shared" si="77"/>
        <v>0</v>
      </c>
      <c r="BF186" s="1655">
        <v>0</v>
      </c>
      <c r="BG186" s="1634">
        <v>0</v>
      </c>
      <c r="BH186" s="1656">
        <v>0</v>
      </c>
      <c r="BI186" s="1680">
        <f t="shared" si="78"/>
        <v>0</v>
      </c>
      <c r="BJ186" s="1655">
        <v>0</v>
      </c>
      <c r="BK186" s="1634">
        <v>0</v>
      </c>
      <c r="BL186" s="1656">
        <v>0</v>
      </c>
      <c r="BM186" s="3257">
        <v>0</v>
      </c>
      <c r="BN186" s="3266">
        <v>0</v>
      </c>
      <c r="BO186" s="3343">
        <v>0</v>
      </c>
      <c r="BP186" s="3543">
        <v>0</v>
      </c>
    </row>
    <row r="187" spans="1:68" s="20" customFormat="1" ht="13.5" thickBot="1" x14ac:dyDescent="0.25">
      <c r="A187" s="1284"/>
      <c r="B187" s="1266" t="s">
        <v>16</v>
      </c>
      <c r="C187" s="1186">
        <v>125234618</v>
      </c>
      <c r="D187" s="1230">
        <v>125234618</v>
      </c>
      <c r="E187" s="1189"/>
      <c r="F187" s="1189"/>
      <c r="G187" s="1186">
        <v>125234618</v>
      </c>
      <c r="H187" s="1230">
        <v>125234618</v>
      </c>
      <c r="I187" s="1189"/>
      <c r="J187" s="1189"/>
      <c r="K187" s="1186">
        <v>127922800</v>
      </c>
      <c r="L187" s="1230">
        <v>127922800</v>
      </c>
      <c r="M187" s="1189"/>
      <c r="N187" s="1189"/>
      <c r="O187" s="1186">
        <v>127922800</v>
      </c>
      <c r="P187" s="1230">
        <v>127922800</v>
      </c>
      <c r="Q187" s="1189"/>
      <c r="R187" s="1189"/>
      <c r="S187" s="1186">
        <v>128122800</v>
      </c>
      <c r="T187" s="1230">
        <v>128122800</v>
      </c>
      <c r="U187" s="1189"/>
      <c r="V187" s="1189"/>
      <c r="W187" s="1575">
        <f t="shared" si="81"/>
        <v>124523666</v>
      </c>
      <c r="X187" s="1619">
        <f>SUM(X169+X178)</f>
        <v>124523666</v>
      </c>
      <c r="Y187" s="1578"/>
      <c r="Z187" s="1578"/>
      <c r="AA187" s="1575">
        <f t="shared" si="82"/>
        <v>124387532</v>
      </c>
      <c r="AB187" s="1619">
        <f>SUM(AB169+AB178)</f>
        <v>124387532</v>
      </c>
      <c r="AC187" s="1578"/>
      <c r="AD187" s="1578"/>
      <c r="AE187" s="3279">
        <f t="shared" si="79"/>
        <v>100.10944344486231</v>
      </c>
      <c r="AF187" s="3288">
        <f t="shared" si="89"/>
        <v>100.10944344486231</v>
      </c>
      <c r="AG187" s="3288">
        <v>0</v>
      </c>
      <c r="AH187" s="3277">
        <v>0</v>
      </c>
      <c r="AI187" s="1186"/>
      <c r="AJ187" s="1256" t="s">
        <v>18</v>
      </c>
      <c r="AK187" s="1267">
        <v>125234618</v>
      </c>
      <c r="AL187" s="1268">
        <v>125234618</v>
      </c>
      <c r="AM187" s="1188">
        <v>0</v>
      </c>
      <c r="AN187" s="1269">
        <v>0</v>
      </c>
      <c r="AO187" s="1267">
        <v>125234618</v>
      </c>
      <c r="AP187" s="1268">
        <v>125234618</v>
      </c>
      <c r="AQ187" s="1188">
        <v>0</v>
      </c>
      <c r="AR187" s="1269">
        <v>0</v>
      </c>
      <c r="AS187" s="1267">
        <v>127922800</v>
      </c>
      <c r="AT187" s="1268">
        <v>127922800</v>
      </c>
      <c r="AU187" s="1188">
        <v>0</v>
      </c>
      <c r="AV187" s="1269">
        <v>0</v>
      </c>
      <c r="AW187" s="1267">
        <v>127922800</v>
      </c>
      <c r="AX187" s="1268">
        <v>127922800</v>
      </c>
      <c r="AY187" s="1188">
        <v>0</v>
      </c>
      <c r="AZ187" s="1269">
        <v>0</v>
      </c>
      <c r="BA187" s="1267">
        <v>128122800</v>
      </c>
      <c r="BB187" s="1268">
        <v>128122800</v>
      </c>
      <c r="BC187" s="1188">
        <v>0</v>
      </c>
      <c r="BD187" s="1269">
        <v>0</v>
      </c>
      <c r="BE187" s="1680">
        <f t="shared" si="77"/>
        <v>124523666</v>
      </c>
      <c r="BF187" s="1659">
        <f>SUM(BF169+BF178+BF186)</f>
        <v>124523666</v>
      </c>
      <c r="BG187" s="1577">
        <v>0</v>
      </c>
      <c r="BH187" s="1660">
        <v>0</v>
      </c>
      <c r="BI187" s="1680">
        <f t="shared" si="78"/>
        <v>123809579</v>
      </c>
      <c r="BJ187" s="2337">
        <f>SUM(BJ169+BJ178+BJ186)</f>
        <v>123809579</v>
      </c>
      <c r="BK187" s="2324">
        <v>0</v>
      </c>
      <c r="BL187" s="2339">
        <v>0</v>
      </c>
      <c r="BM187" s="3257">
        <f t="shared" ref="BM187" si="99">SUM(BI187/BE187)*100</f>
        <v>99.42654515166619</v>
      </c>
      <c r="BN187" s="3266">
        <f t="shared" ref="BN187" si="100">SUM(BJ187/BF187)*100</f>
        <v>99.42654515166619</v>
      </c>
      <c r="BO187" s="3343">
        <v>0</v>
      </c>
      <c r="BP187" s="3543">
        <v>0</v>
      </c>
    </row>
    <row r="188" spans="1:68" ht="13.5" thickBot="1" x14ac:dyDescent="0.25">
      <c r="A188" s="1182"/>
      <c r="B188" s="1270" t="s">
        <v>26</v>
      </c>
      <c r="C188" s="1271">
        <v>0</v>
      </c>
      <c r="D188" s="1272"/>
      <c r="E188" s="1273"/>
      <c r="F188" s="1273"/>
      <c r="G188" s="1271">
        <v>0</v>
      </c>
      <c r="H188" s="1272"/>
      <c r="I188" s="1273"/>
      <c r="J188" s="1273"/>
      <c r="K188" s="1271">
        <v>0</v>
      </c>
      <c r="L188" s="1272"/>
      <c r="M188" s="1273"/>
      <c r="N188" s="1273"/>
      <c r="O188" s="1271">
        <v>0</v>
      </c>
      <c r="P188" s="1272"/>
      <c r="Q188" s="1273"/>
      <c r="R188" s="1273"/>
      <c r="S188" s="1271">
        <v>0</v>
      </c>
      <c r="T188" s="1272"/>
      <c r="U188" s="1273"/>
      <c r="V188" s="1273"/>
      <c r="W188" s="1575">
        <f t="shared" si="81"/>
        <v>0</v>
      </c>
      <c r="X188" s="1663"/>
      <c r="Y188" s="1664"/>
      <c r="Z188" s="1664"/>
      <c r="AA188" s="1575">
        <f t="shared" si="82"/>
        <v>0</v>
      </c>
      <c r="AB188" s="1663"/>
      <c r="AC188" s="1664"/>
      <c r="AD188" s="1664"/>
      <c r="AE188" s="3279"/>
      <c r="AF188" s="3288"/>
      <c r="AG188" s="3288"/>
      <c r="AH188" s="3289"/>
      <c r="AI188" s="1274"/>
      <c r="AJ188" s="1308" t="s">
        <v>26</v>
      </c>
      <c r="AK188" s="1275">
        <v>0</v>
      </c>
      <c r="AL188" s="1276"/>
      <c r="AM188" s="1198"/>
      <c r="AN188" s="1277"/>
      <c r="AO188" s="1275">
        <v>0</v>
      </c>
      <c r="AP188" s="1276"/>
      <c r="AQ188" s="1198"/>
      <c r="AR188" s="1277"/>
      <c r="AS188" s="1275">
        <v>0</v>
      </c>
      <c r="AT188" s="1276"/>
      <c r="AU188" s="1198"/>
      <c r="AV188" s="1277"/>
      <c r="AW188" s="1275">
        <v>0</v>
      </c>
      <c r="AX188" s="1276"/>
      <c r="AY188" s="1198"/>
      <c r="AZ188" s="1277"/>
      <c r="BA188" s="1275">
        <v>0</v>
      </c>
      <c r="BB188" s="1276"/>
      <c r="BC188" s="1198"/>
      <c r="BD188" s="1277"/>
      <c r="BE188" s="1680">
        <f t="shared" si="77"/>
        <v>0</v>
      </c>
      <c r="BF188" s="1667"/>
      <c r="BG188" s="1587"/>
      <c r="BH188" s="1668"/>
      <c r="BI188" s="1680">
        <f t="shared" si="78"/>
        <v>0</v>
      </c>
      <c r="BJ188" s="2340"/>
      <c r="BK188" s="1587"/>
      <c r="BL188" s="1668"/>
      <c r="BM188" s="3257">
        <v>0</v>
      </c>
      <c r="BN188" s="3350">
        <v>0</v>
      </c>
      <c r="BO188" s="3351">
        <v>0</v>
      </c>
      <c r="BP188" s="3346">
        <v>0</v>
      </c>
    </row>
    <row r="189" spans="1:68" ht="13.5" thickBot="1" x14ac:dyDescent="0.25">
      <c r="A189" s="1182"/>
      <c r="B189" s="1278" t="s">
        <v>17</v>
      </c>
      <c r="C189" s="1275">
        <v>125234618</v>
      </c>
      <c r="D189" s="1279">
        <v>125234618</v>
      </c>
      <c r="E189" s="1280">
        <v>0</v>
      </c>
      <c r="F189" s="1280">
        <v>0</v>
      </c>
      <c r="G189" s="1275">
        <v>125234618</v>
      </c>
      <c r="H189" s="1279">
        <v>125234618</v>
      </c>
      <c r="I189" s="1280">
        <v>0</v>
      </c>
      <c r="J189" s="1280">
        <v>0</v>
      </c>
      <c r="K189" s="1275">
        <v>127922800</v>
      </c>
      <c r="L189" s="1279">
        <v>127922800</v>
      </c>
      <c r="M189" s="1280">
        <v>0</v>
      </c>
      <c r="N189" s="1280">
        <v>0</v>
      </c>
      <c r="O189" s="1275">
        <v>127922800</v>
      </c>
      <c r="P189" s="1279">
        <v>127922800</v>
      </c>
      <c r="Q189" s="1280">
        <v>0</v>
      </c>
      <c r="R189" s="1280">
        <v>0</v>
      </c>
      <c r="S189" s="1275">
        <v>128122800</v>
      </c>
      <c r="T189" s="1279">
        <v>128122800</v>
      </c>
      <c r="U189" s="1280">
        <v>0</v>
      </c>
      <c r="V189" s="1280">
        <v>0</v>
      </c>
      <c r="W189" s="1575">
        <f t="shared" si="81"/>
        <v>124523666</v>
      </c>
      <c r="X189" s="1670">
        <f>SUM(X187:X188)</f>
        <v>124523666</v>
      </c>
      <c r="Y189" s="1671">
        <v>0</v>
      </c>
      <c r="Z189" s="1671">
        <v>0</v>
      </c>
      <c r="AA189" s="1575">
        <f t="shared" si="82"/>
        <v>124387532</v>
      </c>
      <c r="AB189" s="1670">
        <f>SUM(AB187:AB188)</f>
        <v>124387532</v>
      </c>
      <c r="AC189" s="1671">
        <v>0</v>
      </c>
      <c r="AD189" s="1671">
        <v>0</v>
      </c>
      <c r="AE189" s="3279">
        <f t="shared" si="79"/>
        <v>100.10944344486231</v>
      </c>
      <c r="AF189" s="3288">
        <f t="shared" si="89"/>
        <v>100.10944344486231</v>
      </c>
      <c r="AG189" s="3288">
        <v>0</v>
      </c>
      <c r="AH189" s="3280">
        <v>0</v>
      </c>
      <c r="AI189" s="1275"/>
      <c r="AJ189" s="1256" t="s">
        <v>261</v>
      </c>
      <c r="AK189" s="1275">
        <v>125234618</v>
      </c>
      <c r="AL189" s="1281">
        <v>125234618</v>
      </c>
      <c r="AM189" s="1282">
        <v>0</v>
      </c>
      <c r="AN189" s="1283">
        <v>0</v>
      </c>
      <c r="AO189" s="1275">
        <v>125234618</v>
      </c>
      <c r="AP189" s="1281">
        <v>125234618</v>
      </c>
      <c r="AQ189" s="1282">
        <v>0</v>
      </c>
      <c r="AR189" s="1283">
        <v>0</v>
      </c>
      <c r="AS189" s="1275">
        <v>127922800</v>
      </c>
      <c r="AT189" s="1281">
        <v>127922800</v>
      </c>
      <c r="AU189" s="1282">
        <v>0</v>
      </c>
      <c r="AV189" s="1283">
        <v>0</v>
      </c>
      <c r="AW189" s="1275">
        <v>127922800</v>
      </c>
      <c r="AX189" s="1281">
        <v>127922800</v>
      </c>
      <c r="AY189" s="1282">
        <v>0</v>
      </c>
      <c r="AZ189" s="1283">
        <v>0</v>
      </c>
      <c r="BA189" s="1275">
        <v>128122800</v>
      </c>
      <c r="BB189" s="1281">
        <v>128122800</v>
      </c>
      <c r="BC189" s="1282">
        <v>0</v>
      </c>
      <c r="BD189" s="1283">
        <v>0</v>
      </c>
      <c r="BE189" s="1601">
        <f t="shared" si="77"/>
        <v>124523666</v>
      </c>
      <c r="BF189" s="1672">
        <f>SUM(BF187:BF188)</f>
        <v>124523666</v>
      </c>
      <c r="BG189" s="1673">
        <v>0</v>
      </c>
      <c r="BH189" s="1674">
        <v>0</v>
      </c>
      <c r="BI189" s="1601">
        <f t="shared" si="78"/>
        <v>123809579</v>
      </c>
      <c r="BJ189" s="2327">
        <f>SUM(BJ187:BJ188)</f>
        <v>123809579</v>
      </c>
      <c r="BK189" s="2328">
        <v>0</v>
      </c>
      <c r="BL189" s="2341">
        <v>0</v>
      </c>
      <c r="BM189" s="3258">
        <f t="shared" ref="BM189" si="101">SUM(BI189/BE189)*100</f>
        <v>99.42654515166619</v>
      </c>
      <c r="BN189" s="3359">
        <f t="shared" ref="BN189" si="102">SUM(BJ189/BF189)*100</f>
        <v>99.42654515166619</v>
      </c>
      <c r="BO189" s="3552">
        <v>0</v>
      </c>
      <c r="BP189" s="3349">
        <v>0</v>
      </c>
    </row>
    <row r="190" spans="1:68" x14ac:dyDescent="0.2">
      <c r="A190" s="1182"/>
      <c r="B190" s="1182"/>
      <c r="C190" s="1296">
        <f>SUM(C189-AK189)</f>
        <v>0</v>
      </c>
      <c r="D190" s="1687"/>
      <c r="E190" s="1687"/>
      <c r="F190" s="1687"/>
      <c r="G190" s="1687">
        <f>SUM(G189-AO189)</f>
        <v>0</v>
      </c>
      <c r="H190" s="1687"/>
      <c r="I190" s="1687"/>
      <c r="J190" s="1687"/>
      <c r="K190" s="1687">
        <f>SUM(K189-AS189)</f>
        <v>0</v>
      </c>
      <c r="L190" s="1687"/>
      <c r="M190" s="1687"/>
      <c r="N190" s="1687"/>
      <c r="O190" s="1687">
        <f>SUM(O189-AW189)</f>
        <v>0</v>
      </c>
      <c r="P190" s="1687"/>
      <c r="Q190" s="1687"/>
      <c r="R190" s="1687"/>
      <c r="S190" s="1687">
        <f>SUM(S189-BA189)</f>
        <v>0</v>
      </c>
      <c r="T190" s="1182"/>
      <c r="U190" s="1182"/>
      <c r="V190" s="1182"/>
      <c r="W190" s="1687">
        <f>SUM(W189-BE189)</f>
        <v>0</v>
      </c>
      <c r="X190" s="1562"/>
      <c r="Y190" s="1562"/>
      <c r="Z190" s="1562"/>
      <c r="AA190" s="1687">
        <f>SUM(AA189-BI189)</f>
        <v>577953</v>
      </c>
      <c r="AB190" s="1562"/>
      <c r="AC190" s="1562"/>
      <c r="AD190" s="1562"/>
      <c r="AE190" s="3281"/>
      <c r="AF190" s="3283"/>
      <c r="AG190" s="3283"/>
      <c r="AH190" s="3283"/>
      <c r="AI190" s="1182"/>
      <c r="AJ190" s="1182"/>
      <c r="AK190" s="1182"/>
      <c r="AL190" s="1182"/>
      <c r="AM190" s="1182"/>
      <c r="AN190" s="1182"/>
      <c r="AO190" s="1182"/>
      <c r="AP190" s="1182"/>
      <c r="AQ190" s="1182"/>
      <c r="AR190" s="1182"/>
      <c r="AS190" s="1182"/>
      <c r="AT190" s="1182"/>
      <c r="AU190" s="1182"/>
      <c r="AV190" s="1182"/>
      <c r="AW190" s="1182"/>
      <c r="AX190" s="1182"/>
      <c r="AY190" s="1182"/>
      <c r="AZ190" s="1182"/>
      <c r="BA190" s="1182"/>
      <c r="BB190" s="1182"/>
      <c r="BC190" s="1182"/>
      <c r="BD190" s="1182"/>
      <c r="BE190" s="1562"/>
      <c r="BF190" s="1562"/>
      <c r="BG190" s="1562"/>
      <c r="BH190" s="1562"/>
      <c r="BI190" s="2330"/>
      <c r="BJ190" s="2330"/>
      <c r="BK190" s="2330"/>
      <c r="BL190" s="2330"/>
      <c r="BM190" s="3259"/>
      <c r="BN190" s="3259"/>
      <c r="BO190" s="3259"/>
      <c r="BP190" s="3259"/>
    </row>
    <row r="192" spans="1:68" s="27" customFormat="1" ht="12" x14ac:dyDescent="0.2">
      <c r="A192" s="959"/>
      <c r="B192" s="961" t="s">
        <v>594</v>
      </c>
      <c r="C192" s="961"/>
      <c r="D192" s="961"/>
      <c r="E192" s="961"/>
      <c r="F192" s="961"/>
      <c r="G192" s="961"/>
      <c r="H192" s="961"/>
      <c r="I192" s="961"/>
      <c r="J192" s="961"/>
      <c r="K192" s="961"/>
      <c r="L192" s="961"/>
      <c r="M192" s="961"/>
      <c r="N192" s="961"/>
      <c r="O192" s="961"/>
      <c r="P192" s="961"/>
      <c r="Q192" s="961"/>
      <c r="R192" s="961"/>
      <c r="S192" s="961"/>
      <c r="T192" s="961"/>
      <c r="U192" s="961"/>
      <c r="V192" s="961"/>
      <c r="W192" s="961"/>
      <c r="X192" s="961"/>
      <c r="Y192" s="961"/>
      <c r="Z192" s="961"/>
      <c r="AA192" s="961"/>
      <c r="AB192" s="961"/>
      <c r="AC192" s="961"/>
      <c r="AD192" s="961"/>
      <c r="AE192" s="3284"/>
      <c r="AF192" s="3284"/>
      <c r="AG192" s="3284"/>
      <c r="AH192" s="3284"/>
      <c r="AI192" s="961"/>
      <c r="AJ192" s="961" t="s">
        <v>594</v>
      </c>
      <c r="AK192" s="961"/>
      <c r="AL192" s="961"/>
      <c r="AM192" s="961"/>
      <c r="AN192" s="961"/>
      <c r="AO192" s="961"/>
      <c r="AP192" s="961"/>
      <c r="AQ192" s="961"/>
      <c r="AR192" s="961"/>
      <c r="AS192" s="961"/>
      <c r="AT192" s="961"/>
      <c r="AU192" s="961"/>
      <c r="AV192" s="961"/>
      <c r="AW192" s="961"/>
      <c r="AX192" s="961"/>
      <c r="AY192" s="961"/>
      <c r="AZ192" s="961"/>
      <c r="BA192" s="961"/>
      <c r="BB192" s="961"/>
      <c r="BC192" s="961"/>
      <c r="BD192" s="961"/>
      <c r="BE192" s="961"/>
      <c r="BF192" s="961"/>
      <c r="BG192" s="961"/>
      <c r="BH192" s="961"/>
      <c r="BI192" s="2342"/>
      <c r="BJ192" s="2342"/>
      <c r="BK192" s="2342"/>
      <c r="BL192" s="2342"/>
      <c r="BM192" s="3263"/>
      <c r="BN192" s="3263"/>
      <c r="BO192" s="3263"/>
      <c r="BP192" s="3263"/>
    </row>
    <row r="193" spans="1:68" s="27" customFormat="1" ht="12" x14ac:dyDescent="0.2">
      <c r="A193" s="959"/>
      <c r="B193" s="953"/>
      <c r="C193" s="953"/>
      <c r="D193" s="953"/>
      <c r="E193" s="953"/>
      <c r="F193" s="953"/>
      <c r="G193" s="953"/>
      <c r="H193" s="953"/>
      <c r="I193" s="953"/>
      <c r="J193" s="953"/>
      <c r="K193" s="953"/>
      <c r="L193" s="953"/>
      <c r="M193" s="953"/>
      <c r="N193" s="953"/>
      <c r="O193" s="953"/>
      <c r="P193" s="953"/>
      <c r="Q193" s="953"/>
      <c r="R193" s="953"/>
      <c r="S193" s="953"/>
      <c r="T193" s="953"/>
      <c r="U193" s="953"/>
      <c r="V193" s="953"/>
      <c r="W193" s="953"/>
      <c r="X193" s="953"/>
      <c r="Y193" s="953"/>
      <c r="Z193" s="953"/>
      <c r="AA193" s="953"/>
      <c r="AB193" s="953"/>
      <c r="AC193" s="953"/>
      <c r="AD193" s="953"/>
      <c r="AE193" s="3271"/>
      <c r="AF193" s="3271"/>
      <c r="AG193" s="3271"/>
      <c r="AH193" s="3271"/>
      <c r="AI193" s="953"/>
      <c r="AJ193" s="953"/>
      <c r="AK193" s="953"/>
      <c r="AL193" s="953"/>
      <c r="AM193" s="953"/>
      <c r="AN193" s="953"/>
      <c r="AO193" s="953"/>
      <c r="AP193" s="953"/>
      <c r="AQ193" s="953"/>
      <c r="AR193" s="953"/>
      <c r="AS193" s="953"/>
      <c r="AT193" s="953"/>
      <c r="AU193" s="953"/>
      <c r="AV193" s="953"/>
      <c r="AW193" s="953"/>
      <c r="AX193" s="953"/>
      <c r="AY193" s="953"/>
      <c r="AZ193" s="953"/>
      <c r="BA193" s="953"/>
      <c r="BB193" s="953"/>
      <c r="BC193" s="953"/>
      <c r="BD193" s="953"/>
      <c r="BE193" s="953"/>
      <c r="BF193" s="953"/>
      <c r="BG193" s="953"/>
      <c r="BH193" s="953"/>
      <c r="BI193" s="2314"/>
      <c r="BJ193" s="2314"/>
      <c r="BK193" s="2314"/>
      <c r="BL193" s="2314"/>
      <c r="BM193" s="3251"/>
      <c r="BN193" s="3251"/>
      <c r="BO193" s="3251"/>
      <c r="BP193" s="3251"/>
    </row>
    <row r="194" spans="1:68" ht="13.5" thickBot="1" x14ac:dyDescent="0.25">
      <c r="A194" s="946"/>
      <c r="B194" s="954"/>
      <c r="C194" s="954"/>
      <c r="D194" s="954"/>
      <c r="E194" s="954"/>
      <c r="F194" s="954"/>
      <c r="G194" s="954"/>
      <c r="H194" s="954"/>
      <c r="I194" s="954"/>
      <c r="J194" s="954"/>
      <c r="K194" s="954"/>
      <c r="L194" s="954"/>
      <c r="M194" s="954"/>
      <c r="N194" s="954">
        <v>3</v>
      </c>
      <c r="O194" s="954"/>
      <c r="P194" s="954"/>
      <c r="Q194" s="954"/>
      <c r="R194" s="955"/>
      <c r="S194" s="954"/>
      <c r="T194" s="954"/>
      <c r="U194" s="954"/>
      <c r="V194" s="955"/>
      <c r="W194" s="954"/>
      <c r="X194" s="954"/>
      <c r="Y194" s="954"/>
      <c r="Z194" s="955"/>
      <c r="AA194" s="954"/>
      <c r="AB194" s="954"/>
      <c r="AC194" s="954"/>
      <c r="AD194" s="955" t="s">
        <v>269</v>
      </c>
      <c r="AE194" s="3272"/>
      <c r="AF194" s="3272"/>
      <c r="AG194" s="3272"/>
      <c r="AH194" s="3273" t="s">
        <v>1786</v>
      </c>
      <c r="AI194" s="953"/>
      <c r="AJ194" s="954"/>
      <c r="AK194" s="954"/>
      <c r="AL194" s="954"/>
      <c r="AM194" s="954"/>
      <c r="AN194" s="955"/>
      <c r="AO194" s="954"/>
      <c r="AP194" s="954"/>
      <c r="AQ194" s="954"/>
      <c r="AR194" s="955"/>
      <c r="AS194" s="954"/>
      <c r="AT194" s="954"/>
      <c r="AU194" s="954"/>
      <c r="AV194" s="955"/>
      <c r="AW194" s="954"/>
      <c r="AX194" s="954"/>
      <c r="AY194" s="954"/>
      <c r="AZ194" s="955"/>
      <c r="BA194" s="954"/>
      <c r="BB194" s="954"/>
      <c r="BC194" s="954"/>
      <c r="BD194" s="944"/>
      <c r="BE194" s="954"/>
      <c r="BF194" s="954"/>
      <c r="BG194" s="954"/>
      <c r="BH194" s="944"/>
      <c r="BI194" s="2315"/>
      <c r="BJ194" s="2315"/>
      <c r="BK194" s="2315"/>
      <c r="BL194" s="2333" t="s">
        <v>269</v>
      </c>
      <c r="BM194" s="3252"/>
      <c r="BN194" s="3252"/>
      <c r="BO194" s="3252"/>
      <c r="BP194" s="3262" t="s">
        <v>1786</v>
      </c>
    </row>
    <row r="195" spans="1:68" s="1" customFormat="1" ht="13.5" thickBot="1" x14ac:dyDescent="0.25">
      <c r="A195" s="1425">
        <v>3</v>
      </c>
      <c r="B195" s="1310" t="s">
        <v>243</v>
      </c>
      <c r="C195" s="3770" t="s">
        <v>267</v>
      </c>
      <c r="D195" s="3771"/>
      <c r="E195" s="3771"/>
      <c r="F195" s="3772"/>
      <c r="G195" s="3770" t="s">
        <v>851</v>
      </c>
      <c r="H195" s="3771"/>
      <c r="I195" s="3771"/>
      <c r="J195" s="3772"/>
      <c r="K195" s="3770" t="s">
        <v>852</v>
      </c>
      <c r="L195" s="3771"/>
      <c r="M195" s="3771"/>
      <c r="N195" s="3772"/>
      <c r="O195" s="3770" t="s">
        <v>853</v>
      </c>
      <c r="P195" s="3771"/>
      <c r="Q195" s="3771"/>
      <c r="R195" s="3772"/>
      <c r="S195" s="3770" t="s">
        <v>854</v>
      </c>
      <c r="T195" s="3771"/>
      <c r="U195" s="3771"/>
      <c r="V195" s="3772"/>
      <c r="W195" s="3770" t="s">
        <v>894</v>
      </c>
      <c r="X195" s="3771"/>
      <c r="Y195" s="3771"/>
      <c r="Z195" s="3772"/>
      <c r="AA195" s="3770" t="s">
        <v>1785</v>
      </c>
      <c r="AB195" s="3771"/>
      <c r="AC195" s="3771"/>
      <c r="AD195" s="3771"/>
      <c r="AE195" s="3771"/>
      <c r="AF195" s="3771"/>
      <c r="AG195" s="3771"/>
      <c r="AH195" s="3772"/>
      <c r="AI195" s="1311"/>
      <c r="AJ195" s="1310" t="s">
        <v>94</v>
      </c>
      <c r="AK195" s="3770" t="s">
        <v>267</v>
      </c>
      <c r="AL195" s="3771"/>
      <c r="AM195" s="3771"/>
      <c r="AN195" s="3772"/>
      <c r="AO195" s="3770" t="s">
        <v>851</v>
      </c>
      <c r="AP195" s="3771"/>
      <c r="AQ195" s="3771"/>
      <c r="AR195" s="3772"/>
      <c r="AS195" s="3770" t="s">
        <v>852</v>
      </c>
      <c r="AT195" s="3771"/>
      <c r="AU195" s="3771"/>
      <c r="AV195" s="3772"/>
      <c r="AW195" s="3770" t="s">
        <v>853</v>
      </c>
      <c r="AX195" s="3771"/>
      <c r="AY195" s="3771"/>
      <c r="AZ195" s="3772"/>
      <c r="BA195" s="3770" t="s">
        <v>854</v>
      </c>
      <c r="BB195" s="3771"/>
      <c r="BC195" s="3771"/>
      <c r="BD195" s="3772"/>
      <c r="BE195" s="3770" t="s">
        <v>894</v>
      </c>
      <c r="BF195" s="3771"/>
      <c r="BG195" s="3771"/>
      <c r="BH195" s="3772"/>
      <c r="BI195" s="3783" t="s">
        <v>1785</v>
      </c>
      <c r="BJ195" s="3784"/>
      <c r="BK195" s="3784"/>
      <c r="BL195" s="3784"/>
      <c r="BM195" s="3784"/>
      <c r="BN195" s="3784"/>
      <c r="BO195" s="3784"/>
      <c r="BP195" s="3785"/>
    </row>
    <row r="196" spans="1:68" s="1" customFormat="1" ht="13.5" thickBot="1" x14ac:dyDescent="0.25">
      <c r="A196" s="1425"/>
      <c r="B196" s="1426"/>
      <c r="C196" s="3767">
        <v>44197</v>
      </c>
      <c r="D196" s="3771"/>
      <c r="E196" s="3771"/>
      <c r="F196" s="3772"/>
      <c r="G196" s="3767">
        <v>44377</v>
      </c>
      <c r="H196" s="3771"/>
      <c r="I196" s="3771"/>
      <c r="J196" s="3772"/>
      <c r="K196" s="3767">
        <v>44469</v>
      </c>
      <c r="L196" s="3771"/>
      <c r="M196" s="3771"/>
      <c r="N196" s="3772"/>
      <c r="O196" s="3767">
        <v>44530</v>
      </c>
      <c r="P196" s="3771"/>
      <c r="Q196" s="3771"/>
      <c r="R196" s="3772"/>
      <c r="S196" s="3767">
        <v>44561</v>
      </c>
      <c r="T196" s="3771"/>
      <c r="U196" s="3771"/>
      <c r="V196" s="3772"/>
      <c r="W196" s="3767">
        <v>44561</v>
      </c>
      <c r="X196" s="3771"/>
      <c r="Y196" s="3771"/>
      <c r="Z196" s="3772"/>
      <c r="AA196" s="3767">
        <v>44561</v>
      </c>
      <c r="AB196" s="3768"/>
      <c r="AC196" s="3768"/>
      <c r="AD196" s="3768"/>
      <c r="AE196" s="3768"/>
      <c r="AF196" s="3768"/>
      <c r="AG196" s="3768"/>
      <c r="AH196" s="3769"/>
      <c r="AI196" s="1427"/>
      <c r="AJ196" s="1426"/>
      <c r="AK196" s="3767">
        <v>44197</v>
      </c>
      <c r="AL196" s="3771"/>
      <c r="AM196" s="3771"/>
      <c r="AN196" s="3772"/>
      <c r="AO196" s="3767">
        <v>44377</v>
      </c>
      <c r="AP196" s="3771"/>
      <c r="AQ196" s="3771"/>
      <c r="AR196" s="3772"/>
      <c r="AS196" s="3767">
        <v>44469</v>
      </c>
      <c r="AT196" s="3771"/>
      <c r="AU196" s="3771"/>
      <c r="AV196" s="3772"/>
      <c r="AW196" s="3767">
        <v>44530</v>
      </c>
      <c r="AX196" s="3771"/>
      <c r="AY196" s="3771"/>
      <c r="AZ196" s="3772"/>
      <c r="BA196" s="3767">
        <v>44561</v>
      </c>
      <c r="BB196" s="3771"/>
      <c r="BC196" s="3771"/>
      <c r="BD196" s="3772"/>
      <c r="BE196" s="3767">
        <v>44561</v>
      </c>
      <c r="BF196" s="3771"/>
      <c r="BG196" s="3771"/>
      <c r="BH196" s="3772"/>
      <c r="BI196" s="3780">
        <v>44561</v>
      </c>
      <c r="BJ196" s="3781"/>
      <c r="BK196" s="3781"/>
      <c r="BL196" s="3781"/>
      <c r="BM196" s="3781"/>
      <c r="BN196" s="3781"/>
      <c r="BO196" s="3781"/>
      <c r="BP196" s="3782"/>
    </row>
    <row r="197" spans="1:68" s="3317" customFormat="1" ht="39" customHeight="1" thickBot="1" x14ac:dyDescent="0.25">
      <c r="A197" s="2383"/>
      <c r="B197" s="2188" t="s">
        <v>244</v>
      </c>
      <c r="C197" s="3315" t="s">
        <v>245</v>
      </c>
      <c r="D197" s="1569" t="s">
        <v>246</v>
      </c>
      <c r="E197" s="1570" t="s">
        <v>946</v>
      </c>
      <c r="F197" s="1571" t="s">
        <v>1930</v>
      </c>
      <c r="G197" s="3315" t="s">
        <v>245</v>
      </c>
      <c r="H197" s="1569" t="s">
        <v>246</v>
      </c>
      <c r="I197" s="1570" t="s">
        <v>946</v>
      </c>
      <c r="J197" s="1571" t="s">
        <v>1930</v>
      </c>
      <c r="K197" s="3315" t="s">
        <v>245</v>
      </c>
      <c r="L197" s="1569" t="s">
        <v>246</v>
      </c>
      <c r="M197" s="1570" t="s">
        <v>946</v>
      </c>
      <c r="N197" s="1571" t="s">
        <v>1930</v>
      </c>
      <c r="O197" s="3315" t="s">
        <v>245</v>
      </c>
      <c r="P197" s="1569" t="s">
        <v>246</v>
      </c>
      <c r="Q197" s="1570" t="s">
        <v>946</v>
      </c>
      <c r="R197" s="1571" t="s">
        <v>1930</v>
      </c>
      <c r="S197" s="3315" t="s">
        <v>245</v>
      </c>
      <c r="T197" s="1569" t="s">
        <v>246</v>
      </c>
      <c r="U197" s="1570" t="s">
        <v>946</v>
      </c>
      <c r="V197" s="1571" t="s">
        <v>1930</v>
      </c>
      <c r="W197" s="3315" t="s">
        <v>245</v>
      </c>
      <c r="X197" s="1569" t="s">
        <v>246</v>
      </c>
      <c r="Y197" s="1570" t="s">
        <v>946</v>
      </c>
      <c r="Z197" s="1571" t="s">
        <v>1930</v>
      </c>
      <c r="AA197" s="3315" t="s">
        <v>245</v>
      </c>
      <c r="AB197" s="1569" t="s">
        <v>246</v>
      </c>
      <c r="AC197" s="1570" t="s">
        <v>946</v>
      </c>
      <c r="AD197" s="1571" t="s">
        <v>1930</v>
      </c>
      <c r="AE197" s="3306" t="s">
        <v>245</v>
      </c>
      <c r="AF197" s="3274" t="s">
        <v>246</v>
      </c>
      <c r="AG197" s="3275" t="s">
        <v>946</v>
      </c>
      <c r="AH197" s="3310" t="s">
        <v>1930</v>
      </c>
      <c r="AI197" s="3316"/>
      <c r="AJ197" s="2188" t="s">
        <v>244</v>
      </c>
      <c r="AK197" s="3315" t="s">
        <v>245</v>
      </c>
      <c r="AL197" s="1569" t="s">
        <v>246</v>
      </c>
      <c r="AM197" s="1570" t="s">
        <v>946</v>
      </c>
      <c r="AN197" s="1573" t="s">
        <v>1930</v>
      </c>
      <c r="AO197" s="3315" t="s">
        <v>245</v>
      </c>
      <c r="AP197" s="1569" t="s">
        <v>246</v>
      </c>
      <c r="AQ197" s="1570" t="s">
        <v>946</v>
      </c>
      <c r="AR197" s="1573" t="s">
        <v>1930</v>
      </c>
      <c r="AS197" s="3315" t="s">
        <v>245</v>
      </c>
      <c r="AT197" s="1569" t="s">
        <v>246</v>
      </c>
      <c r="AU197" s="1570" t="s">
        <v>946</v>
      </c>
      <c r="AV197" s="1573" t="s">
        <v>1930</v>
      </c>
      <c r="AW197" s="3315" t="s">
        <v>245</v>
      </c>
      <c r="AX197" s="1569" t="s">
        <v>246</v>
      </c>
      <c r="AY197" s="1570" t="s">
        <v>946</v>
      </c>
      <c r="AZ197" s="1573" t="s">
        <v>1930</v>
      </c>
      <c r="BA197" s="3315" t="s">
        <v>245</v>
      </c>
      <c r="BB197" s="1569" t="s">
        <v>246</v>
      </c>
      <c r="BC197" s="1570" t="s">
        <v>946</v>
      </c>
      <c r="BD197" s="1573" t="s">
        <v>1930</v>
      </c>
      <c r="BE197" s="3315" t="s">
        <v>245</v>
      </c>
      <c r="BF197" s="1569" t="s">
        <v>246</v>
      </c>
      <c r="BG197" s="1570" t="s">
        <v>946</v>
      </c>
      <c r="BH197" s="1573" t="s">
        <v>1930</v>
      </c>
      <c r="BI197" s="3243" t="s">
        <v>245</v>
      </c>
      <c r="BJ197" s="2317" t="s">
        <v>246</v>
      </c>
      <c r="BK197" s="2318" t="s">
        <v>946</v>
      </c>
      <c r="BL197" s="2319" t="s">
        <v>1930</v>
      </c>
      <c r="BM197" s="3265" t="s">
        <v>245</v>
      </c>
      <c r="BN197" s="3530" t="s">
        <v>246</v>
      </c>
      <c r="BO197" s="3531" t="s">
        <v>946</v>
      </c>
      <c r="BP197" s="3532" t="s">
        <v>1930</v>
      </c>
    </row>
    <row r="198" spans="1:68" ht="13.5" thickBot="1" x14ac:dyDescent="0.25">
      <c r="A198" s="1309"/>
      <c r="B198" s="1312" t="s">
        <v>122</v>
      </c>
      <c r="C198" s="1313">
        <v>14710529</v>
      </c>
      <c r="D198" s="1314">
        <v>0</v>
      </c>
      <c r="E198" s="1315">
        <v>14710529</v>
      </c>
      <c r="F198" s="1316">
        <v>0</v>
      </c>
      <c r="G198" s="1313">
        <v>14710529</v>
      </c>
      <c r="H198" s="1314">
        <v>0</v>
      </c>
      <c r="I198" s="1315">
        <v>14710529</v>
      </c>
      <c r="J198" s="1316">
        <v>0</v>
      </c>
      <c r="K198" s="1313">
        <v>15894131</v>
      </c>
      <c r="L198" s="1314">
        <v>0</v>
      </c>
      <c r="M198" s="1315">
        <v>15894131</v>
      </c>
      <c r="N198" s="1316">
        <v>0</v>
      </c>
      <c r="O198" s="1313">
        <v>15894131</v>
      </c>
      <c r="P198" s="1314">
        <v>0</v>
      </c>
      <c r="Q198" s="1315">
        <v>15894131</v>
      </c>
      <c r="R198" s="1316">
        <v>0</v>
      </c>
      <c r="S198" s="1313">
        <v>15894131</v>
      </c>
      <c r="T198" s="1314">
        <v>0</v>
      </c>
      <c r="U198" s="1315">
        <v>15894131</v>
      </c>
      <c r="V198" s="1316">
        <v>0</v>
      </c>
      <c r="W198" s="1575">
        <f>SUM(X198:Z198)</f>
        <v>1705436</v>
      </c>
      <c r="X198" s="1576">
        <v>0</v>
      </c>
      <c r="Y198" s="1577">
        <f>SUM(Y199:Y202)</f>
        <v>1705436</v>
      </c>
      <c r="Z198" s="1578">
        <v>0</v>
      </c>
      <c r="AA198" s="1575">
        <f>SUM(AB198:AD198)</f>
        <v>2405436</v>
      </c>
      <c r="AB198" s="1576">
        <v>0</v>
      </c>
      <c r="AC198" s="1577">
        <f>SUM(AC199:AC202)</f>
        <v>2405436</v>
      </c>
      <c r="AD198" s="1578">
        <v>0</v>
      </c>
      <c r="AE198" s="3307">
        <f>SUM(W198/AA198)*100</f>
        <v>70.899246539920412</v>
      </c>
      <c r="AF198" s="3288">
        <v>0</v>
      </c>
      <c r="AG198" s="3288">
        <f t="shared" ref="AF198:AG213" si="103">SUM(Y198/AC198)*100</f>
        <v>70.899246539920412</v>
      </c>
      <c r="AH198" s="3277">
        <v>0</v>
      </c>
      <c r="AI198" s="1313"/>
      <c r="AJ198" s="1412" t="s">
        <v>195</v>
      </c>
      <c r="AK198" s="1413">
        <v>71365796</v>
      </c>
      <c r="AL198" s="1414">
        <v>63815796</v>
      </c>
      <c r="AM198" s="1415">
        <v>7550000</v>
      </c>
      <c r="AN198" s="1416"/>
      <c r="AO198" s="1413">
        <v>71365796</v>
      </c>
      <c r="AP198" s="1414">
        <v>63815796</v>
      </c>
      <c r="AQ198" s="1415">
        <v>7550000</v>
      </c>
      <c r="AR198" s="1416"/>
      <c r="AS198" s="1413">
        <v>77019636</v>
      </c>
      <c r="AT198" s="1414">
        <v>69469636</v>
      </c>
      <c r="AU198" s="1415">
        <v>7550000</v>
      </c>
      <c r="AV198" s="1416"/>
      <c r="AW198" s="1413">
        <v>79148157</v>
      </c>
      <c r="AX198" s="1414">
        <v>71598157</v>
      </c>
      <c r="AY198" s="1415">
        <v>7550000</v>
      </c>
      <c r="AZ198" s="1416"/>
      <c r="BA198" s="1413">
        <v>79148157</v>
      </c>
      <c r="BB198" s="1414">
        <v>71598157</v>
      </c>
      <c r="BC198" s="1415">
        <v>7550000</v>
      </c>
      <c r="BD198" s="1416"/>
      <c r="BE198" s="1680">
        <f>SUM(BF198:BH198)</f>
        <v>72020470</v>
      </c>
      <c r="BF198" s="1681">
        <v>64470470</v>
      </c>
      <c r="BG198" s="1682">
        <v>7550000</v>
      </c>
      <c r="BH198" s="1683"/>
      <c r="BI198" s="1680">
        <f>SUM(BJ198:BL198)</f>
        <v>72020470</v>
      </c>
      <c r="BJ198" s="1681">
        <v>64470470</v>
      </c>
      <c r="BK198" s="1682">
        <v>7550000</v>
      </c>
      <c r="BL198" s="1683"/>
      <c r="BM198" s="3266">
        <f t="shared" ref="BM198:BN200" si="104">SUM(BI198/BE198)*100</f>
        <v>100</v>
      </c>
      <c r="BN198" s="3350">
        <f t="shared" si="104"/>
        <v>100</v>
      </c>
      <c r="BO198" s="3588">
        <f t="shared" ref="BO198:BO199" si="105">SUM(BK198/BG198)*100</f>
        <v>100</v>
      </c>
      <c r="BP198" s="3587"/>
    </row>
    <row r="199" spans="1:68" x14ac:dyDescent="0.2">
      <c r="A199" s="1309"/>
      <c r="B199" s="1319" t="s">
        <v>29</v>
      </c>
      <c r="C199" s="1320">
        <v>0</v>
      </c>
      <c r="D199" s="1321"/>
      <c r="E199" s="1322"/>
      <c r="F199" s="1323"/>
      <c r="G199" s="1320">
        <v>0</v>
      </c>
      <c r="H199" s="1321"/>
      <c r="I199" s="1322"/>
      <c r="J199" s="1323"/>
      <c r="K199" s="1320">
        <v>0</v>
      </c>
      <c r="L199" s="1321"/>
      <c r="M199" s="1322"/>
      <c r="N199" s="1323"/>
      <c r="O199" s="1320">
        <v>0</v>
      </c>
      <c r="P199" s="1321"/>
      <c r="Q199" s="1322"/>
      <c r="R199" s="1323"/>
      <c r="S199" s="1320">
        <v>0</v>
      </c>
      <c r="T199" s="1321"/>
      <c r="U199" s="1322"/>
      <c r="V199" s="1323"/>
      <c r="W199" s="1586">
        <f>SUM(X199:Z199)</f>
        <v>0</v>
      </c>
      <c r="X199" s="1583"/>
      <c r="Y199" s="1584"/>
      <c r="Z199" s="1585"/>
      <c r="AA199" s="1586">
        <f>SUM(AB199:AD199)</f>
        <v>0</v>
      </c>
      <c r="AB199" s="1583"/>
      <c r="AC199" s="1584"/>
      <c r="AD199" s="1585"/>
      <c r="AE199" s="3308"/>
      <c r="AF199" s="3312"/>
      <c r="AG199" s="3295"/>
      <c r="AH199" s="3299"/>
      <c r="AI199" s="1324"/>
      <c r="AJ199" s="1417" t="s">
        <v>126</v>
      </c>
      <c r="AK199" s="1344">
        <v>13208265</v>
      </c>
      <c r="AL199" s="1418">
        <v>12069790</v>
      </c>
      <c r="AM199" s="1347">
        <v>1138475</v>
      </c>
      <c r="AN199" s="1345"/>
      <c r="AO199" s="1344">
        <v>13208265</v>
      </c>
      <c r="AP199" s="1418">
        <v>12069790</v>
      </c>
      <c r="AQ199" s="1347">
        <v>1138475</v>
      </c>
      <c r="AR199" s="1345"/>
      <c r="AS199" s="1344">
        <v>13756562</v>
      </c>
      <c r="AT199" s="1418">
        <v>12618087</v>
      </c>
      <c r="AU199" s="1347">
        <v>1138475</v>
      </c>
      <c r="AV199" s="1345"/>
      <c r="AW199" s="1344">
        <v>14095430</v>
      </c>
      <c r="AX199" s="1418">
        <v>12956955</v>
      </c>
      <c r="AY199" s="1347">
        <v>1138475</v>
      </c>
      <c r="AZ199" s="1345"/>
      <c r="BA199" s="1344">
        <v>14095430</v>
      </c>
      <c r="BB199" s="1418">
        <v>12956955</v>
      </c>
      <c r="BC199" s="1347">
        <v>1138475</v>
      </c>
      <c r="BD199" s="1345"/>
      <c r="BE199" s="1606">
        <f t="shared" ref="BE199:BE251" si="106">SUM(BF199:BH199)</f>
        <v>10701542</v>
      </c>
      <c r="BF199" s="1685">
        <v>9563067</v>
      </c>
      <c r="BG199" s="1609">
        <v>1138475</v>
      </c>
      <c r="BH199" s="1607"/>
      <c r="BI199" s="1606">
        <f t="shared" ref="BI199:BI249" si="107">SUM(BJ199:BL199)</f>
        <v>10701542</v>
      </c>
      <c r="BJ199" s="1685">
        <v>9563067</v>
      </c>
      <c r="BK199" s="1609">
        <v>1138475</v>
      </c>
      <c r="BL199" s="1607"/>
      <c r="BM199" s="3342">
        <f t="shared" si="104"/>
        <v>100</v>
      </c>
      <c r="BN199" s="3352">
        <f t="shared" si="104"/>
        <v>100</v>
      </c>
      <c r="BO199" s="3589">
        <f t="shared" si="105"/>
        <v>100</v>
      </c>
      <c r="BP199" s="3565"/>
    </row>
    <row r="200" spans="1:68" x14ac:dyDescent="0.2">
      <c r="A200" s="1309"/>
      <c r="B200" s="1326" t="s">
        <v>247</v>
      </c>
      <c r="C200" s="1327">
        <v>0</v>
      </c>
      <c r="D200" s="1328"/>
      <c r="E200" s="1329"/>
      <c r="F200" s="1330"/>
      <c r="G200" s="1327">
        <v>0</v>
      </c>
      <c r="H200" s="1328"/>
      <c r="I200" s="1329"/>
      <c r="J200" s="1330"/>
      <c r="K200" s="1327">
        <v>0</v>
      </c>
      <c r="L200" s="1328"/>
      <c r="M200" s="1329"/>
      <c r="N200" s="1330"/>
      <c r="O200" s="1327">
        <v>0</v>
      </c>
      <c r="P200" s="1328"/>
      <c r="Q200" s="1329"/>
      <c r="R200" s="1330"/>
      <c r="S200" s="1327">
        <v>0</v>
      </c>
      <c r="T200" s="1328"/>
      <c r="U200" s="1329"/>
      <c r="V200" s="1330"/>
      <c r="W200" s="1595">
        <f>SUM(X200:Z200)</f>
        <v>0</v>
      </c>
      <c r="X200" s="1590"/>
      <c r="Y200" s="1591"/>
      <c r="Z200" s="1592"/>
      <c r="AA200" s="1595">
        <f>SUM(AB200:AD200)</f>
        <v>0</v>
      </c>
      <c r="AB200" s="1590"/>
      <c r="AC200" s="1591"/>
      <c r="AD200" s="1592"/>
      <c r="AE200" s="3309"/>
      <c r="AF200" s="3313"/>
      <c r="AG200" s="3296"/>
      <c r="AH200" s="3300"/>
      <c r="AI200" s="1324"/>
      <c r="AJ200" s="1417" t="s">
        <v>196</v>
      </c>
      <c r="AK200" s="1344">
        <v>15374000</v>
      </c>
      <c r="AL200" s="1418">
        <v>15374000</v>
      </c>
      <c r="AM200" s="1347"/>
      <c r="AN200" s="1345"/>
      <c r="AO200" s="1344">
        <v>15374000</v>
      </c>
      <c r="AP200" s="1418">
        <v>15374000</v>
      </c>
      <c r="AQ200" s="1347"/>
      <c r="AR200" s="1345"/>
      <c r="AS200" s="1344">
        <v>15489000</v>
      </c>
      <c r="AT200" s="1418">
        <v>15489000</v>
      </c>
      <c r="AU200" s="1347"/>
      <c r="AV200" s="1345"/>
      <c r="AW200" s="1344">
        <v>15689000</v>
      </c>
      <c r="AX200" s="1418">
        <v>15689000</v>
      </c>
      <c r="AY200" s="1347"/>
      <c r="AZ200" s="1345"/>
      <c r="BA200" s="1344">
        <v>15689000</v>
      </c>
      <c r="BB200" s="1418">
        <v>15689000</v>
      </c>
      <c r="BC200" s="1347"/>
      <c r="BD200" s="1345"/>
      <c r="BE200" s="1603">
        <f t="shared" si="106"/>
        <v>15999420</v>
      </c>
      <c r="BF200" s="1685">
        <v>15999420</v>
      </c>
      <c r="BG200" s="1609"/>
      <c r="BH200" s="1607"/>
      <c r="BI200" s="1603">
        <f t="shared" si="107"/>
        <v>15482007</v>
      </c>
      <c r="BJ200" s="1685">
        <v>15482007</v>
      </c>
      <c r="BK200" s="1609"/>
      <c r="BL200" s="1607"/>
      <c r="BM200" s="3342">
        <f t="shared" si="104"/>
        <v>96.766051519367579</v>
      </c>
      <c r="BN200" s="3352">
        <f t="shared" si="104"/>
        <v>96.766051519367579</v>
      </c>
      <c r="BO200" s="3589">
        <v>0</v>
      </c>
      <c r="BP200" s="3565"/>
    </row>
    <row r="201" spans="1:68" ht="24" x14ac:dyDescent="0.2">
      <c r="A201" s="1309"/>
      <c r="B201" s="1326" t="s">
        <v>125</v>
      </c>
      <c r="C201" s="1327">
        <v>0</v>
      </c>
      <c r="D201" s="1328"/>
      <c r="E201" s="1331"/>
      <c r="F201" s="1330"/>
      <c r="G201" s="1327">
        <v>0</v>
      </c>
      <c r="H201" s="1328"/>
      <c r="I201" s="1331"/>
      <c r="J201" s="1330"/>
      <c r="K201" s="1327">
        <v>0</v>
      </c>
      <c r="L201" s="1328"/>
      <c r="M201" s="1331"/>
      <c r="N201" s="1330"/>
      <c r="O201" s="1327">
        <v>0</v>
      </c>
      <c r="P201" s="1328"/>
      <c r="Q201" s="1331"/>
      <c r="R201" s="1330"/>
      <c r="S201" s="1327">
        <v>0</v>
      </c>
      <c r="T201" s="1328"/>
      <c r="U201" s="1331"/>
      <c r="V201" s="1330"/>
      <c r="W201" s="1595">
        <f>SUM(X201:Z201)</f>
        <v>0</v>
      </c>
      <c r="X201" s="1590"/>
      <c r="Y201" s="1593"/>
      <c r="Z201" s="1592"/>
      <c r="AA201" s="1595">
        <f>SUM(AB201:AD201)</f>
        <v>0</v>
      </c>
      <c r="AB201" s="1590"/>
      <c r="AC201" s="1593"/>
      <c r="AD201" s="1592"/>
      <c r="AE201" s="3309"/>
      <c r="AF201" s="3313"/>
      <c r="AG201" s="3296"/>
      <c r="AH201" s="3300"/>
      <c r="AI201" s="1324"/>
      <c r="AJ201" s="1419" t="s">
        <v>197</v>
      </c>
      <c r="AK201" s="1344">
        <v>0</v>
      </c>
      <c r="AL201" s="1420"/>
      <c r="AM201" s="1374"/>
      <c r="AN201" s="1342"/>
      <c r="AO201" s="1344">
        <v>0</v>
      </c>
      <c r="AP201" s="1420"/>
      <c r="AQ201" s="1374"/>
      <c r="AR201" s="1342"/>
      <c r="AS201" s="1344">
        <v>0</v>
      </c>
      <c r="AT201" s="1420"/>
      <c r="AU201" s="1374"/>
      <c r="AV201" s="1342"/>
      <c r="AW201" s="1344">
        <v>0</v>
      </c>
      <c r="AX201" s="1420"/>
      <c r="AY201" s="1374"/>
      <c r="AZ201" s="1342"/>
      <c r="BA201" s="1344">
        <v>0</v>
      </c>
      <c r="BB201" s="1420"/>
      <c r="BC201" s="1374"/>
      <c r="BD201" s="1342"/>
      <c r="BE201" s="1606">
        <f t="shared" si="106"/>
        <v>0</v>
      </c>
      <c r="BF201" s="1420"/>
      <c r="BG201" s="1637"/>
      <c r="BH201" s="1604"/>
      <c r="BI201" s="1606">
        <f t="shared" si="107"/>
        <v>0</v>
      </c>
      <c r="BJ201" s="1420"/>
      <c r="BK201" s="1637"/>
      <c r="BL201" s="1604"/>
      <c r="BM201" s="3342"/>
      <c r="BN201" s="3559"/>
      <c r="BO201" s="3344"/>
      <c r="BP201" s="3561"/>
    </row>
    <row r="202" spans="1:68" ht="24.75" thickBot="1" x14ac:dyDescent="0.25">
      <c r="A202" s="1309"/>
      <c r="B202" s="1332" t="s">
        <v>270</v>
      </c>
      <c r="C202" s="1333">
        <v>14710529</v>
      </c>
      <c r="D202" s="1334"/>
      <c r="E202" s="1335">
        <v>14710529</v>
      </c>
      <c r="F202" s="1336"/>
      <c r="G202" s="1333">
        <v>14710529</v>
      </c>
      <c r="H202" s="1334"/>
      <c r="I202" s="1335">
        <v>14710529</v>
      </c>
      <c r="J202" s="1336"/>
      <c r="K202" s="1333">
        <v>15894131</v>
      </c>
      <c r="L202" s="1334"/>
      <c r="M202" s="1335">
        <v>15894131</v>
      </c>
      <c r="N202" s="1336"/>
      <c r="O202" s="1333">
        <v>15894131</v>
      </c>
      <c r="P202" s="1334"/>
      <c r="Q202" s="1335">
        <v>15894131</v>
      </c>
      <c r="R202" s="1336"/>
      <c r="S202" s="1333">
        <v>15894131</v>
      </c>
      <c r="T202" s="1334"/>
      <c r="U202" s="1335">
        <v>15894131</v>
      </c>
      <c r="V202" s="1336"/>
      <c r="W202" s="1595">
        <f>SUM(X202:Z202)</f>
        <v>1705436</v>
      </c>
      <c r="X202" s="1596"/>
      <c r="Y202" s="1597">
        <v>1705436</v>
      </c>
      <c r="Z202" s="1598"/>
      <c r="AA202" s="1595">
        <f>SUM(AB202:AD202)</f>
        <v>2405436</v>
      </c>
      <c r="AB202" s="1596"/>
      <c r="AC202" s="1597">
        <v>2405436</v>
      </c>
      <c r="AD202" s="1598"/>
      <c r="AE202" s="3320">
        <f t="shared" ref="AE202" si="108">SUM(AA202/W202)*100</f>
        <v>141.0452224533785</v>
      </c>
      <c r="AF202" s="3326">
        <v>0</v>
      </c>
      <c r="AG202" s="3327">
        <f t="shared" si="103"/>
        <v>70.899246539920412</v>
      </c>
      <c r="AH202" s="3301"/>
      <c r="AI202" s="1324"/>
      <c r="AJ202" s="1417" t="s">
        <v>234</v>
      </c>
      <c r="AK202" s="1344">
        <v>0</v>
      </c>
      <c r="AL202" s="1346"/>
      <c r="AM202" s="1347"/>
      <c r="AN202" s="1345"/>
      <c r="AO202" s="1344">
        <v>0</v>
      </c>
      <c r="AP202" s="1346"/>
      <c r="AQ202" s="1347"/>
      <c r="AR202" s="1345"/>
      <c r="AS202" s="1344">
        <v>0</v>
      </c>
      <c r="AT202" s="1346"/>
      <c r="AU202" s="1347"/>
      <c r="AV202" s="1345"/>
      <c r="AW202" s="1344">
        <v>0</v>
      </c>
      <c r="AX202" s="1346"/>
      <c r="AY202" s="1347"/>
      <c r="AZ202" s="1345"/>
      <c r="BA202" s="1344">
        <v>0</v>
      </c>
      <c r="BB202" s="1346"/>
      <c r="BC202" s="1347"/>
      <c r="BD202" s="1345"/>
      <c r="BE202" s="1606">
        <f t="shared" si="106"/>
        <v>0</v>
      </c>
      <c r="BF202" s="1608"/>
      <c r="BG202" s="1609"/>
      <c r="BH202" s="1607"/>
      <c r="BI202" s="1606">
        <f t="shared" si="107"/>
        <v>0</v>
      </c>
      <c r="BJ202" s="1608"/>
      <c r="BK202" s="1609"/>
      <c r="BL202" s="1607"/>
      <c r="BM202" s="3342"/>
      <c r="BN202" s="3559"/>
      <c r="BO202" s="3344"/>
      <c r="BP202" s="3561"/>
    </row>
    <row r="203" spans="1:68" ht="13.5" thickBot="1" x14ac:dyDescent="0.25">
      <c r="A203" s="1309"/>
      <c r="B203" s="1338" t="s">
        <v>248</v>
      </c>
      <c r="C203" s="1313">
        <v>0</v>
      </c>
      <c r="D203" s="1314">
        <v>0</v>
      </c>
      <c r="E203" s="1315">
        <v>0</v>
      </c>
      <c r="F203" s="1316">
        <v>0</v>
      </c>
      <c r="G203" s="1313">
        <v>0</v>
      </c>
      <c r="H203" s="1314">
        <v>0</v>
      </c>
      <c r="I203" s="1315">
        <v>0</v>
      </c>
      <c r="J203" s="1316">
        <v>0</v>
      </c>
      <c r="K203" s="1313">
        <v>0</v>
      </c>
      <c r="L203" s="1314">
        <v>0</v>
      </c>
      <c r="M203" s="1315">
        <v>0</v>
      </c>
      <c r="N203" s="1316">
        <v>0</v>
      </c>
      <c r="O203" s="1313">
        <v>0</v>
      </c>
      <c r="P203" s="1314">
        <v>0</v>
      </c>
      <c r="Q203" s="1315">
        <v>0</v>
      </c>
      <c r="R203" s="1316">
        <v>0</v>
      </c>
      <c r="S203" s="1313">
        <v>0</v>
      </c>
      <c r="T203" s="1314">
        <v>0</v>
      </c>
      <c r="U203" s="1315">
        <v>0</v>
      </c>
      <c r="V203" s="1316">
        <v>0</v>
      </c>
      <c r="W203" s="1575">
        <f t="shared" ref="W203:W251" si="109">SUM(X203:Z203)</f>
        <v>0</v>
      </c>
      <c r="X203" s="1576">
        <v>0</v>
      </c>
      <c r="Y203" s="1577">
        <v>0</v>
      </c>
      <c r="Z203" s="1578">
        <v>0</v>
      </c>
      <c r="AA203" s="1575">
        <f t="shared" ref="AA203:AA251" si="110">SUM(AB203:AD203)</f>
        <v>0</v>
      </c>
      <c r="AB203" s="1576">
        <v>0</v>
      </c>
      <c r="AC203" s="1577">
        <v>0</v>
      </c>
      <c r="AD203" s="1578">
        <v>0</v>
      </c>
      <c r="AE203" s="3307">
        <v>0</v>
      </c>
      <c r="AF203" s="3311">
        <v>0</v>
      </c>
      <c r="AG203" s="3288">
        <v>0</v>
      </c>
      <c r="AH203" s="3277">
        <v>0</v>
      </c>
      <c r="AI203" s="1313"/>
      <c r="AJ203" s="1421" t="s">
        <v>249</v>
      </c>
      <c r="AK203" s="1344">
        <v>0</v>
      </c>
      <c r="AL203" s="1346"/>
      <c r="AM203" s="1347"/>
      <c r="AN203" s="1345"/>
      <c r="AO203" s="1344">
        <v>0</v>
      </c>
      <c r="AP203" s="1346"/>
      <c r="AQ203" s="1347"/>
      <c r="AR203" s="1345"/>
      <c r="AS203" s="1344">
        <v>0</v>
      </c>
      <c r="AT203" s="1346"/>
      <c r="AU203" s="1347"/>
      <c r="AV203" s="1345"/>
      <c r="AW203" s="1344">
        <v>0</v>
      </c>
      <c r="AX203" s="1346"/>
      <c r="AY203" s="1347"/>
      <c r="AZ203" s="1345"/>
      <c r="BA203" s="1344">
        <v>0</v>
      </c>
      <c r="BB203" s="1346"/>
      <c r="BC203" s="1347"/>
      <c r="BD203" s="1345"/>
      <c r="BE203" s="1606">
        <f t="shared" si="106"/>
        <v>0</v>
      </c>
      <c r="BF203" s="1608"/>
      <c r="BG203" s="1609"/>
      <c r="BH203" s="1607"/>
      <c r="BI203" s="1606">
        <f t="shared" si="107"/>
        <v>0</v>
      </c>
      <c r="BJ203" s="1608"/>
      <c r="BK203" s="1609"/>
      <c r="BL203" s="1607"/>
      <c r="BM203" s="3342"/>
      <c r="BN203" s="3559"/>
      <c r="BO203" s="3344"/>
      <c r="BP203" s="3561"/>
    </row>
    <row r="204" spans="1:68" x14ac:dyDescent="0.2">
      <c r="A204" s="1309"/>
      <c r="B204" s="1340" t="s">
        <v>0</v>
      </c>
      <c r="C204" s="1320">
        <v>0</v>
      </c>
      <c r="D204" s="1321"/>
      <c r="E204" s="1322"/>
      <c r="F204" s="1323"/>
      <c r="G204" s="1320">
        <v>0</v>
      </c>
      <c r="H204" s="1321"/>
      <c r="I204" s="1322"/>
      <c r="J204" s="1323"/>
      <c r="K204" s="1320">
        <v>0</v>
      </c>
      <c r="L204" s="1321"/>
      <c r="M204" s="1322"/>
      <c r="N204" s="1323"/>
      <c r="O204" s="1320">
        <v>0</v>
      </c>
      <c r="P204" s="1321"/>
      <c r="Q204" s="1322"/>
      <c r="R204" s="1323"/>
      <c r="S204" s="1320">
        <v>0</v>
      </c>
      <c r="T204" s="1321"/>
      <c r="U204" s="1322"/>
      <c r="V204" s="1323"/>
      <c r="W204" s="1586">
        <f t="shared" si="109"/>
        <v>0</v>
      </c>
      <c r="X204" s="1583"/>
      <c r="Y204" s="1584"/>
      <c r="Z204" s="1585"/>
      <c r="AA204" s="1586">
        <f t="shared" si="110"/>
        <v>0</v>
      </c>
      <c r="AB204" s="1583"/>
      <c r="AC204" s="1584"/>
      <c r="AD204" s="1585"/>
      <c r="AE204" s="3308"/>
      <c r="AF204" s="3312"/>
      <c r="AG204" s="3295"/>
      <c r="AH204" s="3299"/>
      <c r="AI204" s="1320"/>
      <c r="AJ204" s="1428"/>
      <c r="AK204" s="1341">
        <v>0</v>
      </c>
      <c r="AL204" s="1321"/>
      <c r="AM204" s="1322"/>
      <c r="AN204" s="1342"/>
      <c r="AO204" s="1341">
        <v>0</v>
      </c>
      <c r="AP204" s="1321"/>
      <c r="AQ204" s="1322"/>
      <c r="AR204" s="1342"/>
      <c r="AS204" s="1341">
        <v>0</v>
      </c>
      <c r="AT204" s="1321"/>
      <c r="AU204" s="1322"/>
      <c r="AV204" s="1342"/>
      <c r="AW204" s="1341">
        <v>0</v>
      </c>
      <c r="AX204" s="1321"/>
      <c r="AY204" s="1322"/>
      <c r="AZ204" s="1342"/>
      <c r="BA204" s="1341">
        <v>0</v>
      </c>
      <c r="BB204" s="1321"/>
      <c r="BC204" s="1322"/>
      <c r="BD204" s="1342"/>
      <c r="BE204" s="1606">
        <f t="shared" si="106"/>
        <v>0</v>
      </c>
      <c r="BF204" s="1583"/>
      <c r="BG204" s="1584"/>
      <c r="BH204" s="1604"/>
      <c r="BI204" s="1606">
        <f t="shared" si="107"/>
        <v>0</v>
      </c>
      <c r="BJ204" s="2320"/>
      <c r="BK204" s="2334"/>
      <c r="BL204" s="1604"/>
      <c r="BM204" s="3342"/>
      <c r="BN204" s="3559"/>
      <c r="BO204" s="3344"/>
      <c r="BP204" s="3561"/>
    </row>
    <row r="205" spans="1:68" x14ac:dyDescent="0.2">
      <c r="A205" s="1309"/>
      <c r="B205" s="1343" t="s">
        <v>1</v>
      </c>
      <c r="C205" s="1327">
        <v>0</v>
      </c>
      <c r="D205" s="1328"/>
      <c r="E205" s="1329"/>
      <c r="F205" s="1330"/>
      <c r="G205" s="1327">
        <v>0</v>
      </c>
      <c r="H205" s="1328"/>
      <c r="I205" s="1329"/>
      <c r="J205" s="1330"/>
      <c r="K205" s="1327">
        <v>0</v>
      </c>
      <c r="L205" s="1328"/>
      <c r="M205" s="1329"/>
      <c r="N205" s="1330"/>
      <c r="O205" s="1327">
        <v>0</v>
      </c>
      <c r="P205" s="1328"/>
      <c r="Q205" s="1329"/>
      <c r="R205" s="1330"/>
      <c r="S205" s="1327">
        <v>0</v>
      </c>
      <c r="T205" s="1328"/>
      <c r="U205" s="1329"/>
      <c r="V205" s="1330"/>
      <c r="W205" s="1595">
        <f t="shared" si="109"/>
        <v>0</v>
      </c>
      <c r="X205" s="1590"/>
      <c r="Y205" s="1591"/>
      <c r="Z205" s="1592"/>
      <c r="AA205" s="1595">
        <f t="shared" si="110"/>
        <v>0</v>
      </c>
      <c r="AB205" s="1590"/>
      <c r="AC205" s="1591"/>
      <c r="AD205" s="1592"/>
      <c r="AE205" s="3309"/>
      <c r="AF205" s="3313"/>
      <c r="AG205" s="3296"/>
      <c r="AH205" s="3300"/>
      <c r="AI205" s="1327"/>
      <c r="AJ205" s="1429"/>
      <c r="AK205" s="1344">
        <v>0</v>
      </c>
      <c r="AL205" s="1328"/>
      <c r="AM205" s="1329"/>
      <c r="AN205" s="1345"/>
      <c r="AO205" s="1344">
        <v>0</v>
      </c>
      <c r="AP205" s="1328"/>
      <c r="AQ205" s="1329"/>
      <c r="AR205" s="1345"/>
      <c r="AS205" s="1344">
        <v>0</v>
      </c>
      <c r="AT205" s="1328"/>
      <c r="AU205" s="1329"/>
      <c r="AV205" s="1345"/>
      <c r="AW205" s="1344">
        <v>0</v>
      </c>
      <c r="AX205" s="1328"/>
      <c r="AY205" s="1329"/>
      <c r="AZ205" s="1345"/>
      <c r="BA205" s="1344">
        <v>0</v>
      </c>
      <c r="BB205" s="1328"/>
      <c r="BC205" s="1329"/>
      <c r="BD205" s="1345"/>
      <c r="BE205" s="1606">
        <f t="shared" si="106"/>
        <v>0</v>
      </c>
      <c r="BF205" s="1590"/>
      <c r="BG205" s="1591"/>
      <c r="BH205" s="1607"/>
      <c r="BI205" s="1606">
        <f t="shared" si="107"/>
        <v>0</v>
      </c>
      <c r="BJ205" s="2321"/>
      <c r="BK205" s="1593"/>
      <c r="BL205" s="1607"/>
      <c r="BM205" s="3342"/>
      <c r="BN205" s="3559"/>
      <c r="BO205" s="3344"/>
      <c r="BP205" s="3561"/>
    </row>
    <row r="206" spans="1:68" x14ac:dyDescent="0.2">
      <c r="A206" s="1309"/>
      <c r="B206" s="1326" t="s">
        <v>250</v>
      </c>
      <c r="C206" s="1327">
        <v>0</v>
      </c>
      <c r="D206" s="1328"/>
      <c r="E206" s="1329"/>
      <c r="F206" s="1330"/>
      <c r="G206" s="1327">
        <v>0</v>
      </c>
      <c r="H206" s="1328"/>
      <c r="I206" s="1329"/>
      <c r="J206" s="1330"/>
      <c r="K206" s="1327">
        <v>0</v>
      </c>
      <c r="L206" s="1328"/>
      <c r="M206" s="1329"/>
      <c r="N206" s="1330"/>
      <c r="O206" s="1327">
        <v>0</v>
      </c>
      <c r="P206" s="1328"/>
      <c r="Q206" s="1329"/>
      <c r="R206" s="1330"/>
      <c r="S206" s="1327">
        <v>0</v>
      </c>
      <c r="T206" s="1328"/>
      <c r="U206" s="1329"/>
      <c r="V206" s="1330"/>
      <c r="W206" s="1595">
        <f t="shared" si="109"/>
        <v>0</v>
      </c>
      <c r="X206" s="1590"/>
      <c r="Y206" s="1591"/>
      <c r="Z206" s="1592"/>
      <c r="AA206" s="1595">
        <f t="shared" si="110"/>
        <v>0</v>
      </c>
      <c r="AB206" s="1590"/>
      <c r="AC206" s="1591"/>
      <c r="AD206" s="1592"/>
      <c r="AE206" s="3309"/>
      <c r="AF206" s="3313"/>
      <c r="AG206" s="3296"/>
      <c r="AH206" s="3300"/>
      <c r="AI206" s="1327"/>
      <c r="AJ206" s="1429"/>
      <c r="AK206" s="1344">
        <v>0</v>
      </c>
      <c r="AL206" s="1328"/>
      <c r="AM206" s="1329"/>
      <c r="AN206" s="1345"/>
      <c r="AO206" s="1344">
        <v>0</v>
      </c>
      <c r="AP206" s="1328"/>
      <c r="AQ206" s="1329"/>
      <c r="AR206" s="1345"/>
      <c r="AS206" s="1344">
        <v>0</v>
      </c>
      <c r="AT206" s="1328"/>
      <c r="AU206" s="1329"/>
      <c r="AV206" s="1345"/>
      <c r="AW206" s="1344">
        <v>0</v>
      </c>
      <c r="AX206" s="1328"/>
      <c r="AY206" s="1329"/>
      <c r="AZ206" s="1345"/>
      <c r="BA206" s="1344">
        <v>0</v>
      </c>
      <c r="BB206" s="1328"/>
      <c r="BC206" s="1329"/>
      <c r="BD206" s="1345"/>
      <c r="BE206" s="1606">
        <f t="shared" si="106"/>
        <v>0</v>
      </c>
      <c r="BF206" s="1590"/>
      <c r="BG206" s="1591"/>
      <c r="BH206" s="1607"/>
      <c r="BI206" s="1606">
        <f t="shared" si="107"/>
        <v>0</v>
      </c>
      <c r="BJ206" s="2321"/>
      <c r="BK206" s="1593"/>
      <c r="BL206" s="1607"/>
      <c r="BM206" s="3342"/>
      <c r="BN206" s="3559"/>
      <c r="BO206" s="3344"/>
      <c r="BP206" s="3561"/>
    </row>
    <row r="207" spans="1:68" x14ac:dyDescent="0.2">
      <c r="A207" s="1309"/>
      <c r="B207" s="1326" t="s">
        <v>127</v>
      </c>
      <c r="C207" s="1327">
        <v>0</v>
      </c>
      <c r="D207" s="1328"/>
      <c r="E207" s="1329"/>
      <c r="F207" s="1330"/>
      <c r="G207" s="1327">
        <v>0</v>
      </c>
      <c r="H207" s="1328"/>
      <c r="I207" s="1329"/>
      <c r="J207" s="1330"/>
      <c r="K207" s="1327">
        <v>0</v>
      </c>
      <c r="L207" s="1328"/>
      <c r="M207" s="1329"/>
      <c r="N207" s="1330"/>
      <c r="O207" s="1327">
        <v>0</v>
      </c>
      <c r="P207" s="1328"/>
      <c r="Q207" s="1329"/>
      <c r="R207" s="1330"/>
      <c r="S207" s="1327">
        <v>0</v>
      </c>
      <c r="T207" s="1328"/>
      <c r="U207" s="1329"/>
      <c r="V207" s="1330"/>
      <c r="W207" s="1595">
        <f t="shared" si="109"/>
        <v>0</v>
      </c>
      <c r="X207" s="1590"/>
      <c r="Y207" s="1591"/>
      <c r="Z207" s="1592"/>
      <c r="AA207" s="1595">
        <f t="shared" si="110"/>
        <v>0</v>
      </c>
      <c r="AB207" s="1590"/>
      <c r="AC207" s="1591"/>
      <c r="AD207" s="1592"/>
      <c r="AE207" s="3309"/>
      <c r="AF207" s="3313"/>
      <c r="AG207" s="3296"/>
      <c r="AH207" s="3300"/>
      <c r="AI207" s="1327"/>
      <c r="AJ207" s="1429"/>
      <c r="AK207" s="1344">
        <v>0</v>
      </c>
      <c r="AL207" s="1346"/>
      <c r="AM207" s="1347"/>
      <c r="AN207" s="1345"/>
      <c r="AO207" s="1344">
        <v>0</v>
      </c>
      <c r="AP207" s="1346"/>
      <c r="AQ207" s="1347"/>
      <c r="AR207" s="1345"/>
      <c r="AS207" s="1344">
        <v>0</v>
      </c>
      <c r="AT207" s="1346"/>
      <c r="AU207" s="1347"/>
      <c r="AV207" s="1345"/>
      <c r="AW207" s="1344">
        <v>0</v>
      </c>
      <c r="AX207" s="1346"/>
      <c r="AY207" s="1347"/>
      <c r="AZ207" s="1345"/>
      <c r="BA207" s="1344">
        <v>0</v>
      </c>
      <c r="BB207" s="1346"/>
      <c r="BC207" s="1347"/>
      <c r="BD207" s="1345"/>
      <c r="BE207" s="1606">
        <f t="shared" si="106"/>
        <v>0</v>
      </c>
      <c r="BF207" s="1608"/>
      <c r="BG207" s="1609"/>
      <c r="BH207" s="1607"/>
      <c r="BI207" s="1606">
        <f t="shared" si="107"/>
        <v>0</v>
      </c>
      <c r="BJ207" s="1608"/>
      <c r="BK207" s="1609"/>
      <c r="BL207" s="1607"/>
      <c r="BM207" s="3342"/>
      <c r="BN207" s="3559"/>
      <c r="BO207" s="3344"/>
      <c r="BP207" s="3561"/>
    </row>
    <row r="208" spans="1:68" x14ac:dyDescent="0.2">
      <c r="A208" s="1309"/>
      <c r="B208" s="1326" t="s">
        <v>2</v>
      </c>
      <c r="C208" s="1327">
        <v>0</v>
      </c>
      <c r="D208" s="1328"/>
      <c r="E208" s="1329"/>
      <c r="F208" s="1330"/>
      <c r="G208" s="1327">
        <v>0</v>
      </c>
      <c r="H208" s="1328"/>
      <c r="I208" s="1329"/>
      <c r="J208" s="1330"/>
      <c r="K208" s="1327">
        <v>0</v>
      </c>
      <c r="L208" s="1328"/>
      <c r="M208" s="1329"/>
      <c r="N208" s="1330"/>
      <c r="O208" s="1327">
        <v>0</v>
      </c>
      <c r="P208" s="1328"/>
      <c r="Q208" s="1329"/>
      <c r="R208" s="1330"/>
      <c r="S208" s="1327">
        <v>0</v>
      </c>
      <c r="T208" s="1328"/>
      <c r="U208" s="1329"/>
      <c r="V208" s="1330"/>
      <c r="W208" s="1595">
        <f t="shared" si="109"/>
        <v>0</v>
      </c>
      <c r="X208" s="1590"/>
      <c r="Y208" s="1591"/>
      <c r="Z208" s="1592"/>
      <c r="AA208" s="1595">
        <f t="shared" si="110"/>
        <v>0</v>
      </c>
      <c r="AB208" s="1590"/>
      <c r="AC208" s="1591"/>
      <c r="AD208" s="1592"/>
      <c r="AE208" s="3309"/>
      <c r="AF208" s="3313"/>
      <c r="AG208" s="3296"/>
      <c r="AH208" s="3300"/>
      <c r="AI208" s="1327"/>
      <c r="AJ208" s="1429"/>
      <c r="AK208" s="1344">
        <v>0</v>
      </c>
      <c r="AL208" s="1346"/>
      <c r="AM208" s="1347"/>
      <c r="AN208" s="1345"/>
      <c r="AO208" s="1344">
        <v>0</v>
      </c>
      <c r="AP208" s="1346"/>
      <c r="AQ208" s="1347"/>
      <c r="AR208" s="1345"/>
      <c r="AS208" s="1344">
        <v>0</v>
      </c>
      <c r="AT208" s="1346"/>
      <c r="AU208" s="1347"/>
      <c r="AV208" s="1345"/>
      <c r="AW208" s="1344">
        <v>0</v>
      </c>
      <c r="AX208" s="1346"/>
      <c r="AY208" s="1347"/>
      <c r="AZ208" s="1345"/>
      <c r="BA208" s="1344">
        <v>0</v>
      </c>
      <c r="BB208" s="1346"/>
      <c r="BC208" s="1347"/>
      <c r="BD208" s="1345"/>
      <c r="BE208" s="1606">
        <f t="shared" si="106"/>
        <v>0</v>
      </c>
      <c r="BF208" s="1608"/>
      <c r="BG208" s="1609"/>
      <c r="BH208" s="1607"/>
      <c r="BI208" s="1606">
        <f t="shared" si="107"/>
        <v>0</v>
      </c>
      <c r="BJ208" s="1608"/>
      <c r="BK208" s="1609"/>
      <c r="BL208" s="1607"/>
      <c r="BM208" s="3342"/>
      <c r="BN208" s="3559"/>
      <c r="BO208" s="3344"/>
      <c r="BP208" s="3561"/>
    </row>
    <row r="209" spans="1:68" x14ac:dyDescent="0.2">
      <c r="A209" s="1284"/>
      <c r="B209" s="1348" t="s">
        <v>3</v>
      </c>
      <c r="C209" s="1327">
        <v>0</v>
      </c>
      <c r="D209" s="1328"/>
      <c r="E209" s="1329"/>
      <c r="F209" s="1330"/>
      <c r="G209" s="1327">
        <v>0</v>
      </c>
      <c r="H209" s="1328"/>
      <c r="I209" s="1329"/>
      <c r="J209" s="1330"/>
      <c r="K209" s="1327">
        <v>0</v>
      </c>
      <c r="L209" s="1328"/>
      <c r="M209" s="1329"/>
      <c r="N209" s="1330"/>
      <c r="O209" s="1327">
        <v>0</v>
      </c>
      <c r="P209" s="1328"/>
      <c r="Q209" s="1329"/>
      <c r="R209" s="1330"/>
      <c r="S209" s="1327">
        <v>0</v>
      </c>
      <c r="T209" s="1328"/>
      <c r="U209" s="1329"/>
      <c r="V209" s="1330"/>
      <c r="W209" s="1595">
        <f t="shared" si="109"/>
        <v>0</v>
      </c>
      <c r="X209" s="1590"/>
      <c r="Y209" s="1591"/>
      <c r="Z209" s="1592"/>
      <c r="AA209" s="1595">
        <f t="shared" si="110"/>
        <v>0</v>
      </c>
      <c r="AB209" s="1590"/>
      <c r="AC209" s="1591"/>
      <c r="AD209" s="1592"/>
      <c r="AE209" s="3309"/>
      <c r="AF209" s="3313"/>
      <c r="AG209" s="3296"/>
      <c r="AH209" s="3300"/>
      <c r="AI209" s="1327"/>
      <c r="AJ209" s="1429"/>
      <c r="AK209" s="1344">
        <v>0</v>
      </c>
      <c r="AL209" s="1346"/>
      <c r="AM209" s="1347"/>
      <c r="AN209" s="1345"/>
      <c r="AO209" s="1344">
        <v>0</v>
      </c>
      <c r="AP209" s="1346"/>
      <c r="AQ209" s="1347"/>
      <c r="AR209" s="1345"/>
      <c r="AS209" s="1344">
        <v>0</v>
      </c>
      <c r="AT209" s="1346"/>
      <c r="AU209" s="1347"/>
      <c r="AV209" s="1345"/>
      <c r="AW209" s="1344">
        <v>0</v>
      </c>
      <c r="AX209" s="1346"/>
      <c r="AY209" s="1347"/>
      <c r="AZ209" s="1345"/>
      <c r="BA209" s="1344">
        <v>0</v>
      </c>
      <c r="BB209" s="1346"/>
      <c r="BC209" s="1347"/>
      <c r="BD209" s="1345"/>
      <c r="BE209" s="1606">
        <f t="shared" si="106"/>
        <v>0</v>
      </c>
      <c r="BF209" s="1608"/>
      <c r="BG209" s="1609"/>
      <c r="BH209" s="1607"/>
      <c r="BI209" s="1606">
        <f t="shared" si="107"/>
        <v>0</v>
      </c>
      <c r="BJ209" s="1608"/>
      <c r="BK209" s="1609"/>
      <c r="BL209" s="1607"/>
      <c r="BM209" s="3342"/>
      <c r="BN209" s="3559"/>
      <c r="BO209" s="3344"/>
      <c r="BP209" s="3561"/>
    </row>
    <row r="210" spans="1:68" x14ac:dyDescent="0.2">
      <c r="A210" s="1284"/>
      <c r="B210" s="1348" t="s">
        <v>4</v>
      </c>
      <c r="C210" s="1327">
        <v>0</v>
      </c>
      <c r="D210" s="1328"/>
      <c r="E210" s="1329"/>
      <c r="F210" s="1330"/>
      <c r="G210" s="1327">
        <v>0</v>
      </c>
      <c r="H210" s="1328"/>
      <c r="I210" s="1329"/>
      <c r="J210" s="1330"/>
      <c r="K210" s="1327">
        <v>0</v>
      </c>
      <c r="L210" s="1328"/>
      <c r="M210" s="1329"/>
      <c r="N210" s="1330"/>
      <c r="O210" s="1327">
        <v>0</v>
      </c>
      <c r="P210" s="1328"/>
      <c r="Q210" s="1329"/>
      <c r="R210" s="1330"/>
      <c r="S210" s="1327">
        <v>0</v>
      </c>
      <c r="T210" s="1328"/>
      <c r="U210" s="1329"/>
      <c r="V210" s="1330"/>
      <c r="W210" s="1595">
        <f t="shared" si="109"/>
        <v>0</v>
      </c>
      <c r="X210" s="1590"/>
      <c r="Y210" s="1591"/>
      <c r="Z210" s="1592"/>
      <c r="AA210" s="1595">
        <f t="shared" si="110"/>
        <v>0</v>
      </c>
      <c r="AB210" s="1590"/>
      <c r="AC210" s="1591"/>
      <c r="AD210" s="1592"/>
      <c r="AE210" s="3309"/>
      <c r="AF210" s="3313"/>
      <c r="AG210" s="3296"/>
      <c r="AH210" s="3300"/>
      <c r="AI210" s="1327"/>
      <c r="AJ210" s="1429"/>
      <c r="AK210" s="1344">
        <v>0</v>
      </c>
      <c r="AL210" s="1346"/>
      <c r="AM210" s="1347"/>
      <c r="AN210" s="1345"/>
      <c r="AO210" s="1344">
        <v>0</v>
      </c>
      <c r="AP210" s="1346"/>
      <c r="AQ210" s="1347"/>
      <c r="AR210" s="1345"/>
      <c r="AS210" s="1344">
        <v>0</v>
      </c>
      <c r="AT210" s="1346"/>
      <c r="AU210" s="1347"/>
      <c r="AV210" s="1345"/>
      <c r="AW210" s="1344">
        <v>0</v>
      </c>
      <c r="AX210" s="1346"/>
      <c r="AY210" s="1347"/>
      <c r="AZ210" s="1345"/>
      <c r="BA210" s="1344">
        <v>0</v>
      </c>
      <c r="BB210" s="1346"/>
      <c r="BC210" s="1347"/>
      <c r="BD210" s="1345"/>
      <c r="BE210" s="1606">
        <f t="shared" si="106"/>
        <v>0</v>
      </c>
      <c r="BF210" s="1608"/>
      <c r="BG210" s="1609"/>
      <c r="BH210" s="1607"/>
      <c r="BI210" s="1606">
        <f t="shared" si="107"/>
        <v>0</v>
      </c>
      <c r="BJ210" s="1608"/>
      <c r="BK210" s="1609"/>
      <c r="BL210" s="1607"/>
      <c r="BM210" s="3342"/>
      <c r="BN210" s="3559"/>
      <c r="BO210" s="3344"/>
      <c r="BP210" s="3561"/>
    </row>
    <row r="211" spans="1:68" x14ac:dyDescent="0.2">
      <c r="A211" s="1284"/>
      <c r="B211" s="1349" t="s">
        <v>5</v>
      </c>
      <c r="C211" s="1327">
        <v>0</v>
      </c>
      <c r="D211" s="1328"/>
      <c r="E211" s="1329"/>
      <c r="F211" s="1330"/>
      <c r="G211" s="1327">
        <v>0</v>
      </c>
      <c r="H211" s="1328"/>
      <c r="I211" s="1329"/>
      <c r="J211" s="1330"/>
      <c r="K211" s="1327">
        <v>0</v>
      </c>
      <c r="L211" s="1328"/>
      <c r="M211" s="1329"/>
      <c r="N211" s="1330"/>
      <c r="O211" s="1327">
        <v>0</v>
      </c>
      <c r="P211" s="1328"/>
      <c r="Q211" s="1329"/>
      <c r="R211" s="1330"/>
      <c r="S211" s="1327">
        <v>0</v>
      </c>
      <c r="T211" s="1328"/>
      <c r="U211" s="1329"/>
      <c r="V211" s="1330"/>
      <c r="W211" s="1595">
        <f t="shared" si="109"/>
        <v>0</v>
      </c>
      <c r="X211" s="1590"/>
      <c r="Y211" s="1591"/>
      <c r="Z211" s="1592"/>
      <c r="AA211" s="1595">
        <f t="shared" si="110"/>
        <v>0</v>
      </c>
      <c r="AB211" s="1590"/>
      <c r="AC211" s="1591"/>
      <c r="AD211" s="1592"/>
      <c r="AE211" s="3309"/>
      <c r="AF211" s="3313"/>
      <c r="AG211" s="3296"/>
      <c r="AH211" s="3300"/>
      <c r="AI211" s="1327"/>
      <c r="AJ211" s="1429"/>
      <c r="AK211" s="1344">
        <v>0</v>
      </c>
      <c r="AL211" s="1346"/>
      <c r="AM211" s="1347"/>
      <c r="AN211" s="1345"/>
      <c r="AO211" s="1344">
        <v>0</v>
      </c>
      <c r="AP211" s="1346"/>
      <c r="AQ211" s="1347"/>
      <c r="AR211" s="1345"/>
      <c r="AS211" s="1344">
        <v>0</v>
      </c>
      <c r="AT211" s="1346"/>
      <c r="AU211" s="1347"/>
      <c r="AV211" s="1345"/>
      <c r="AW211" s="1344">
        <v>0</v>
      </c>
      <c r="AX211" s="1346"/>
      <c r="AY211" s="1347"/>
      <c r="AZ211" s="1345"/>
      <c r="BA211" s="1344">
        <v>0</v>
      </c>
      <c r="BB211" s="1346"/>
      <c r="BC211" s="1347"/>
      <c r="BD211" s="1345"/>
      <c r="BE211" s="1606">
        <f t="shared" si="106"/>
        <v>0</v>
      </c>
      <c r="BF211" s="1608"/>
      <c r="BG211" s="1609"/>
      <c r="BH211" s="1607"/>
      <c r="BI211" s="1606">
        <f t="shared" si="107"/>
        <v>0</v>
      </c>
      <c r="BJ211" s="1608"/>
      <c r="BK211" s="1609"/>
      <c r="BL211" s="1607"/>
      <c r="BM211" s="3342"/>
      <c r="BN211" s="3559"/>
      <c r="BO211" s="3344"/>
      <c r="BP211" s="3561"/>
    </row>
    <row r="212" spans="1:68" ht="13.5" thickBot="1" x14ac:dyDescent="0.25">
      <c r="A212" s="1284"/>
      <c r="B212" s="1332" t="s">
        <v>251</v>
      </c>
      <c r="C212" s="1333">
        <v>0</v>
      </c>
      <c r="D212" s="1334"/>
      <c r="E212" s="1335"/>
      <c r="F212" s="1336"/>
      <c r="G212" s="1333">
        <v>0</v>
      </c>
      <c r="H212" s="1334"/>
      <c r="I212" s="1335"/>
      <c r="J212" s="1336"/>
      <c r="K212" s="1333">
        <v>0</v>
      </c>
      <c r="L212" s="1334"/>
      <c r="M212" s="1335"/>
      <c r="N212" s="1336"/>
      <c r="O212" s="1333">
        <v>0</v>
      </c>
      <c r="P212" s="1334"/>
      <c r="Q212" s="1335"/>
      <c r="R212" s="1336"/>
      <c r="S212" s="1333">
        <v>0</v>
      </c>
      <c r="T212" s="1334"/>
      <c r="U212" s="1335"/>
      <c r="V212" s="1336"/>
      <c r="W212" s="1595">
        <f t="shared" si="109"/>
        <v>0</v>
      </c>
      <c r="X212" s="1596"/>
      <c r="Y212" s="1597"/>
      <c r="Z212" s="1598"/>
      <c r="AA212" s="1595">
        <f t="shared" si="110"/>
        <v>0</v>
      </c>
      <c r="AB212" s="1596"/>
      <c r="AC212" s="1597"/>
      <c r="AD212" s="1598"/>
      <c r="AE212" s="3309"/>
      <c r="AF212" s="3313"/>
      <c r="AG212" s="3296"/>
      <c r="AH212" s="3301"/>
      <c r="AI212" s="1333"/>
      <c r="AJ212" s="1429"/>
      <c r="AK212" s="1344">
        <v>0</v>
      </c>
      <c r="AL212" s="1346"/>
      <c r="AM212" s="1347"/>
      <c r="AN212" s="1345"/>
      <c r="AO212" s="1344">
        <v>0</v>
      </c>
      <c r="AP212" s="1346"/>
      <c r="AQ212" s="1347"/>
      <c r="AR212" s="1345"/>
      <c r="AS212" s="1344">
        <v>0</v>
      </c>
      <c r="AT212" s="1346"/>
      <c r="AU212" s="1347"/>
      <c r="AV212" s="1345"/>
      <c r="AW212" s="1344">
        <v>0</v>
      </c>
      <c r="AX212" s="1346"/>
      <c r="AY212" s="1347"/>
      <c r="AZ212" s="1345"/>
      <c r="BA212" s="1344">
        <v>0</v>
      </c>
      <c r="BB212" s="1346"/>
      <c r="BC212" s="1347"/>
      <c r="BD212" s="1345"/>
      <c r="BE212" s="1606">
        <f t="shared" si="106"/>
        <v>0</v>
      </c>
      <c r="BF212" s="1608"/>
      <c r="BG212" s="1609"/>
      <c r="BH212" s="1607"/>
      <c r="BI212" s="1606">
        <f t="shared" si="107"/>
        <v>0</v>
      </c>
      <c r="BJ212" s="1608"/>
      <c r="BK212" s="1609"/>
      <c r="BL212" s="1607"/>
      <c r="BM212" s="3342"/>
      <c r="BN212" s="3559"/>
      <c r="BO212" s="3344"/>
      <c r="BP212" s="3561"/>
    </row>
    <row r="213" spans="1:68" ht="13.5" thickBot="1" x14ac:dyDescent="0.25">
      <c r="A213" s="1284"/>
      <c r="B213" s="1338" t="s">
        <v>252</v>
      </c>
      <c r="C213" s="1313">
        <v>7520000</v>
      </c>
      <c r="D213" s="1314">
        <v>7520000</v>
      </c>
      <c r="E213" s="1315">
        <v>0</v>
      </c>
      <c r="F213" s="1316">
        <v>0</v>
      </c>
      <c r="G213" s="1313">
        <v>7520000</v>
      </c>
      <c r="H213" s="1314">
        <v>7520000</v>
      </c>
      <c r="I213" s="1315">
        <v>0</v>
      </c>
      <c r="J213" s="1316">
        <v>0</v>
      </c>
      <c r="K213" s="1313">
        <v>7520000</v>
      </c>
      <c r="L213" s="1314">
        <v>7520000</v>
      </c>
      <c r="M213" s="1315">
        <v>0</v>
      </c>
      <c r="N213" s="1316">
        <v>0</v>
      </c>
      <c r="O213" s="1313">
        <v>7520000</v>
      </c>
      <c r="P213" s="1314">
        <v>7520000</v>
      </c>
      <c r="Q213" s="1315">
        <v>0</v>
      </c>
      <c r="R213" s="1316">
        <v>0</v>
      </c>
      <c r="S213" s="1313">
        <v>7520000</v>
      </c>
      <c r="T213" s="1314">
        <v>7520000</v>
      </c>
      <c r="U213" s="1315">
        <v>0</v>
      </c>
      <c r="V213" s="1316">
        <v>0</v>
      </c>
      <c r="W213" s="1575">
        <f t="shared" si="109"/>
        <v>7363274</v>
      </c>
      <c r="X213" s="1576">
        <f>SUM(X214:X224)</f>
        <v>7363274</v>
      </c>
      <c r="Y213" s="1577">
        <v>0</v>
      </c>
      <c r="Z213" s="1578">
        <v>0</v>
      </c>
      <c r="AA213" s="1575">
        <f t="shared" si="110"/>
        <v>7363274</v>
      </c>
      <c r="AB213" s="1576">
        <f>SUM(AB214:AB224)</f>
        <v>7363274</v>
      </c>
      <c r="AC213" s="1577">
        <v>0</v>
      </c>
      <c r="AD213" s="1578">
        <v>0</v>
      </c>
      <c r="AE213" s="3307">
        <f t="shared" ref="AE213:AE252" si="111">SUM(W213/AA213)*100</f>
        <v>100</v>
      </c>
      <c r="AF213" s="3311">
        <f t="shared" si="103"/>
        <v>100</v>
      </c>
      <c r="AG213" s="3288">
        <v>0</v>
      </c>
      <c r="AH213" s="3277">
        <v>0</v>
      </c>
      <c r="AI213" s="1313"/>
      <c r="AJ213" s="1429"/>
      <c r="AK213" s="1344">
        <v>0</v>
      </c>
      <c r="AL213" s="1346"/>
      <c r="AM213" s="1347"/>
      <c r="AN213" s="1345"/>
      <c r="AO213" s="1344">
        <v>0</v>
      </c>
      <c r="AP213" s="1346"/>
      <c r="AQ213" s="1347"/>
      <c r="AR213" s="1345"/>
      <c r="AS213" s="1344">
        <v>0</v>
      </c>
      <c r="AT213" s="1346"/>
      <c r="AU213" s="1347"/>
      <c r="AV213" s="1345"/>
      <c r="AW213" s="1344">
        <v>0</v>
      </c>
      <c r="AX213" s="1346"/>
      <c r="AY213" s="1347"/>
      <c r="AZ213" s="1345"/>
      <c r="BA213" s="1344">
        <v>0</v>
      </c>
      <c r="BB213" s="1346"/>
      <c r="BC213" s="1347"/>
      <c r="BD213" s="1345"/>
      <c r="BE213" s="1606">
        <f t="shared" si="106"/>
        <v>0</v>
      </c>
      <c r="BF213" s="1608"/>
      <c r="BG213" s="1609"/>
      <c r="BH213" s="1607"/>
      <c r="BI213" s="1606">
        <f t="shared" si="107"/>
        <v>0</v>
      </c>
      <c r="BJ213" s="1608"/>
      <c r="BK213" s="1609"/>
      <c r="BL213" s="1607"/>
      <c r="BM213" s="3342"/>
      <c r="BN213" s="3559"/>
      <c r="BO213" s="3344"/>
      <c r="BP213" s="3561"/>
    </row>
    <row r="214" spans="1:68" x14ac:dyDescent="0.2">
      <c r="A214" s="1284"/>
      <c r="B214" s="1319" t="s">
        <v>182</v>
      </c>
      <c r="C214" s="1320">
        <v>0</v>
      </c>
      <c r="D214" s="1321"/>
      <c r="E214" s="1322"/>
      <c r="F214" s="1323"/>
      <c r="G214" s="1320">
        <v>0</v>
      </c>
      <c r="H214" s="1321"/>
      <c r="I214" s="1322"/>
      <c r="J214" s="1323"/>
      <c r="K214" s="1320">
        <v>0</v>
      </c>
      <c r="L214" s="1321"/>
      <c r="M214" s="1322"/>
      <c r="N214" s="1323"/>
      <c r="O214" s="1320">
        <v>0</v>
      </c>
      <c r="P214" s="1321"/>
      <c r="Q214" s="1322"/>
      <c r="R214" s="1323"/>
      <c r="S214" s="1320">
        <v>0</v>
      </c>
      <c r="T214" s="1321"/>
      <c r="U214" s="1322"/>
      <c r="V214" s="1323"/>
      <c r="W214" s="1586">
        <f t="shared" si="109"/>
        <v>0</v>
      </c>
      <c r="X214" s="1583"/>
      <c r="Y214" s="1584"/>
      <c r="Z214" s="1585"/>
      <c r="AA214" s="1586">
        <f t="shared" si="110"/>
        <v>0</v>
      </c>
      <c r="AB214" s="1583"/>
      <c r="AC214" s="1584"/>
      <c r="AD214" s="1585"/>
      <c r="AE214" s="3328"/>
      <c r="AF214" s="3333"/>
      <c r="AG214" s="3324"/>
      <c r="AH214" s="3299"/>
      <c r="AI214" s="1320"/>
      <c r="AJ214" s="1429"/>
      <c r="AK214" s="1344">
        <v>0</v>
      </c>
      <c r="AL214" s="1346"/>
      <c r="AM214" s="1347"/>
      <c r="AN214" s="1345"/>
      <c r="AO214" s="1344">
        <v>0</v>
      </c>
      <c r="AP214" s="1346"/>
      <c r="AQ214" s="1347"/>
      <c r="AR214" s="1345"/>
      <c r="AS214" s="1344">
        <v>0</v>
      </c>
      <c r="AT214" s="1346"/>
      <c r="AU214" s="1347"/>
      <c r="AV214" s="1345"/>
      <c r="AW214" s="1344">
        <v>0</v>
      </c>
      <c r="AX214" s="1346"/>
      <c r="AY214" s="1347"/>
      <c r="AZ214" s="1345"/>
      <c r="BA214" s="1344">
        <v>0</v>
      </c>
      <c r="BB214" s="1346"/>
      <c r="BC214" s="1347"/>
      <c r="BD214" s="1345"/>
      <c r="BE214" s="1606">
        <f t="shared" si="106"/>
        <v>0</v>
      </c>
      <c r="BF214" s="1608"/>
      <c r="BG214" s="1609"/>
      <c r="BH214" s="1607"/>
      <c r="BI214" s="1606">
        <f t="shared" si="107"/>
        <v>0</v>
      </c>
      <c r="BJ214" s="1608"/>
      <c r="BK214" s="1609"/>
      <c r="BL214" s="1607"/>
      <c r="BM214" s="3342"/>
      <c r="BN214" s="3559"/>
      <c r="BO214" s="3344"/>
      <c r="BP214" s="3561"/>
    </row>
    <row r="215" spans="1:68" x14ac:dyDescent="0.2">
      <c r="A215" s="1284"/>
      <c r="B215" s="1326" t="s">
        <v>183</v>
      </c>
      <c r="C215" s="1327">
        <v>945000</v>
      </c>
      <c r="D215" s="1350">
        <v>945000</v>
      </c>
      <c r="E215" s="1351"/>
      <c r="F215" s="1352"/>
      <c r="G215" s="1327">
        <v>945000</v>
      </c>
      <c r="H215" s="1350">
        <v>945000</v>
      </c>
      <c r="I215" s="1351"/>
      <c r="J215" s="1352"/>
      <c r="K215" s="1327">
        <v>945000</v>
      </c>
      <c r="L215" s="1350">
        <v>945000</v>
      </c>
      <c r="M215" s="1351"/>
      <c r="N215" s="1352"/>
      <c r="O215" s="1327">
        <v>945000</v>
      </c>
      <c r="P215" s="1350">
        <v>945000</v>
      </c>
      <c r="Q215" s="1351"/>
      <c r="R215" s="1352"/>
      <c r="S215" s="1327">
        <v>945000</v>
      </c>
      <c r="T215" s="1350">
        <v>945000</v>
      </c>
      <c r="U215" s="1351"/>
      <c r="V215" s="1352"/>
      <c r="W215" s="1595">
        <f t="shared" si="109"/>
        <v>1100599</v>
      </c>
      <c r="X215" s="1612">
        <v>1100599</v>
      </c>
      <c r="Y215" s="1613"/>
      <c r="Z215" s="1614"/>
      <c r="AA215" s="1595">
        <f t="shared" si="110"/>
        <v>1100599</v>
      </c>
      <c r="AB215" s="1612">
        <v>1100599</v>
      </c>
      <c r="AC215" s="1613"/>
      <c r="AD215" s="1614"/>
      <c r="AE215" s="3320">
        <f t="shared" ref="AE215" si="112">SUM(AA215/W215)*100</f>
        <v>100</v>
      </c>
      <c r="AF215" s="3326">
        <f t="shared" ref="AF215" si="113">SUM(AB215/X215)*100</f>
        <v>100</v>
      </c>
      <c r="AG215" s="3326"/>
      <c r="AH215" s="3302"/>
      <c r="AI215" s="1327"/>
      <c r="AJ215" s="1429"/>
      <c r="AK215" s="1344">
        <v>0</v>
      </c>
      <c r="AL215" s="1346"/>
      <c r="AM215" s="1347"/>
      <c r="AN215" s="1345"/>
      <c r="AO215" s="1344">
        <v>0</v>
      </c>
      <c r="AP215" s="1346"/>
      <c r="AQ215" s="1347"/>
      <c r="AR215" s="1345"/>
      <c r="AS215" s="1344">
        <v>0</v>
      </c>
      <c r="AT215" s="1346"/>
      <c r="AU215" s="1347"/>
      <c r="AV215" s="1345"/>
      <c r="AW215" s="1344">
        <v>0</v>
      </c>
      <c r="AX215" s="1346"/>
      <c r="AY215" s="1347"/>
      <c r="AZ215" s="1345"/>
      <c r="BA215" s="1344">
        <v>0</v>
      </c>
      <c r="BB215" s="1346"/>
      <c r="BC215" s="1347"/>
      <c r="BD215" s="1345"/>
      <c r="BE215" s="1606">
        <f t="shared" si="106"/>
        <v>0</v>
      </c>
      <c r="BF215" s="1608"/>
      <c r="BG215" s="1609"/>
      <c r="BH215" s="1607"/>
      <c r="BI215" s="1606">
        <f t="shared" si="107"/>
        <v>0</v>
      </c>
      <c r="BJ215" s="1608"/>
      <c r="BK215" s="1609"/>
      <c r="BL215" s="1607"/>
      <c r="BM215" s="3342"/>
      <c r="BN215" s="3559"/>
      <c r="BO215" s="3344"/>
      <c r="BP215" s="3561"/>
    </row>
    <row r="216" spans="1:68" x14ac:dyDescent="0.2">
      <c r="A216" s="1284"/>
      <c r="B216" s="1326" t="s">
        <v>184</v>
      </c>
      <c r="C216" s="1327">
        <v>0</v>
      </c>
      <c r="D216" s="1350"/>
      <c r="E216" s="1329"/>
      <c r="F216" s="1330"/>
      <c r="G216" s="1327">
        <v>0</v>
      </c>
      <c r="H216" s="1350"/>
      <c r="I216" s="1329"/>
      <c r="J216" s="1330"/>
      <c r="K216" s="1327">
        <v>0</v>
      </c>
      <c r="L216" s="1350"/>
      <c r="M216" s="1329"/>
      <c r="N216" s="1330"/>
      <c r="O216" s="1327">
        <v>0</v>
      </c>
      <c r="P216" s="1350"/>
      <c r="Q216" s="1329"/>
      <c r="R216" s="1330"/>
      <c r="S216" s="1327">
        <v>0</v>
      </c>
      <c r="T216" s="1350"/>
      <c r="U216" s="1329"/>
      <c r="V216" s="1330"/>
      <c r="W216" s="1595">
        <f t="shared" si="109"/>
        <v>0</v>
      </c>
      <c r="X216" s="1612"/>
      <c r="Y216" s="1591"/>
      <c r="Z216" s="1592"/>
      <c r="AA216" s="1595">
        <f t="shared" si="110"/>
        <v>0</v>
      </c>
      <c r="AB216" s="1612"/>
      <c r="AC216" s="1591"/>
      <c r="AD216" s="1592"/>
      <c r="AE216" s="3330"/>
      <c r="AF216" s="3334"/>
      <c r="AG216" s="3326"/>
      <c r="AH216" s="3300"/>
      <c r="AI216" s="1327"/>
      <c r="AJ216" s="1429"/>
      <c r="AK216" s="1344">
        <v>0</v>
      </c>
      <c r="AL216" s="1346"/>
      <c r="AM216" s="1347"/>
      <c r="AN216" s="1345"/>
      <c r="AO216" s="1344">
        <v>0</v>
      </c>
      <c r="AP216" s="1346"/>
      <c r="AQ216" s="1347"/>
      <c r="AR216" s="1345"/>
      <c r="AS216" s="1344">
        <v>0</v>
      </c>
      <c r="AT216" s="1346"/>
      <c r="AU216" s="1347"/>
      <c r="AV216" s="1345"/>
      <c r="AW216" s="1344">
        <v>0</v>
      </c>
      <c r="AX216" s="1346"/>
      <c r="AY216" s="1347"/>
      <c r="AZ216" s="1345"/>
      <c r="BA216" s="1344">
        <v>0</v>
      </c>
      <c r="BB216" s="1346"/>
      <c r="BC216" s="1347"/>
      <c r="BD216" s="1345"/>
      <c r="BE216" s="1606">
        <f t="shared" si="106"/>
        <v>0</v>
      </c>
      <c r="BF216" s="1608"/>
      <c r="BG216" s="1609"/>
      <c r="BH216" s="1607"/>
      <c r="BI216" s="1606">
        <f t="shared" si="107"/>
        <v>0</v>
      </c>
      <c r="BJ216" s="1608"/>
      <c r="BK216" s="1609"/>
      <c r="BL216" s="1607"/>
      <c r="BM216" s="3342"/>
      <c r="BN216" s="3559"/>
      <c r="BO216" s="3344"/>
      <c r="BP216" s="3561"/>
    </row>
    <row r="217" spans="1:68" x14ac:dyDescent="0.2">
      <c r="A217" s="1284"/>
      <c r="B217" s="1326" t="s">
        <v>185</v>
      </c>
      <c r="C217" s="1327">
        <v>0</v>
      </c>
      <c r="D217" s="1350"/>
      <c r="E217" s="1329"/>
      <c r="F217" s="1330"/>
      <c r="G217" s="1327">
        <v>0</v>
      </c>
      <c r="H217" s="1350"/>
      <c r="I217" s="1329"/>
      <c r="J217" s="1330"/>
      <c r="K217" s="1327">
        <v>0</v>
      </c>
      <c r="L217" s="1350"/>
      <c r="M217" s="1329"/>
      <c r="N217" s="1330"/>
      <c r="O217" s="1327">
        <v>0</v>
      </c>
      <c r="P217" s="1350"/>
      <c r="Q217" s="1329"/>
      <c r="R217" s="1330"/>
      <c r="S217" s="1327">
        <v>0</v>
      </c>
      <c r="T217" s="1350"/>
      <c r="U217" s="1329"/>
      <c r="V217" s="1330"/>
      <c r="W217" s="1595">
        <f t="shared" si="109"/>
        <v>0</v>
      </c>
      <c r="X217" s="1612"/>
      <c r="Y217" s="1591"/>
      <c r="Z217" s="1592"/>
      <c r="AA217" s="1595">
        <f t="shared" si="110"/>
        <v>0</v>
      </c>
      <c r="AB217" s="1612"/>
      <c r="AC217" s="1591"/>
      <c r="AD217" s="1592"/>
      <c r="AE217" s="3330"/>
      <c r="AF217" s="3334"/>
      <c r="AG217" s="3326"/>
      <c r="AH217" s="3300"/>
      <c r="AI217" s="1327"/>
      <c r="AJ217" s="1429"/>
      <c r="AK217" s="1344">
        <v>0</v>
      </c>
      <c r="AL217" s="1346"/>
      <c r="AM217" s="1347"/>
      <c r="AN217" s="1345"/>
      <c r="AO217" s="1344">
        <v>0</v>
      </c>
      <c r="AP217" s="1346"/>
      <c r="AQ217" s="1347"/>
      <c r="AR217" s="1345"/>
      <c r="AS217" s="1344">
        <v>0</v>
      </c>
      <c r="AT217" s="1346"/>
      <c r="AU217" s="1347"/>
      <c r="AV217" s="1345"/>
      <c r="AW217" s="1344">
        <v>0</v>
      </c>
      <c r="AX217" s="1346"/>
      <c r="AY217" s="1347"/>
      <c r="AZ217" s="1345"/>
      <c r="BA217" s="1344">
        <v>0</v>
      </c>
      <c r="BB217" s="1346"/>
      <c r="BC217" s="1347"/>
      <c r="BD217" s="1345"/>
      <c r="BE217" s="1606">
        <f t="shared" si="106"/>
        <v>0</v>
      </c>
      <c r="BF217" s="1608"/>
      <c r="BG217" s="1609"/>
      <c r="BH217" s="1607"/>
      <c r="BI217" s="1606">
        <f t="shared" si="107"/>
        <v>0</v>
      </c>
      <c r="BJ217" s="1608"/>
      <c r="BK217" s="1609"/>
      <c r="BL217" s="1607"/>
      <c r="BM217" s="3342"/>
      <c r="BN217" s="3559"/>
      <c r="BO217" s="3344"/>
      <c r="BP217" s="3561"/>
    </row>
    <row r="218" spans="1:68" x14ac:dyDescent="0.2">
      <c r="A218" s="1284"/>
      <c r="B218" s="1326" t="s">
        <v>186</v>
      </c>
      <c r="C218" s="1327">
        <v>4985000</v>
      </c>
      <c r="D218" s="1350">
        <v>4985000</v>
      </c>
      <c r="E218" s="1329"/>
      <c r="F218" s="1330"/>
      <c r="G218" s="1327">
        <v>4985000</v>
      </c>
      <c r="H218" s="1350">
        <v>4985000</v>
      </c>
      <c r="I218" s="1329"/>
      <c r="J218" s="1330"/>
      <c r="K218" s="1327">
        <v>4985000</v>
      </c>
      <c r="L218" s="1350">
        <v>4985000</v>
      </c>
      <c r="M218" s="1329"/>
      <c r="N218" s="1330"/>
      <c r="O218" s="1327">
        <v>4985000</v>
      </c>
      <c r="P218" s="1350">
        <v>4985000</v>
      </c>
      <c r="Q218" s="1329"/>
      <c r="R218" s="1330"/>
      <c r="S218" s="1327">
        <v>4985000</v>
      </c>
      <c r="T218" s="1350">
        <v>4985000</v>
      </c>
      <c r="U218" s="1329"/>
      <c r="V218" s="1330"/>
      <c r="W218" s="1595">
        <f t="shared" si="109"/>
        <v>5009780</v>
      </c>
      <c r="X218" s="1612">
        <v>5009780</v>
      </c>
      <c r="Y218" s="1591"/>
      <c r="Z218" s="1592"/>
      <c r="AA218" s="1595">
        <f t="shared" si="110"/>
        <v>5009780</v>
      </c>
      <c r="AB218" s="1612">
        <v>5009780</v>
      </c>
      <c r="AC218" s="1591"/>
      <c r="AD218" s="1592"/>
      <c r="AE218" s="3320">
        <f t="shared" ref="AE218:AE219" si="114">SUM(AA218/W218)*100</f>
        <v>100</v>
      </c>
      <c r="AF218" s="3326">
        <f t="shared" ref="AF218:AF219" si="115">SUM(AB218/X218)*100</f>
        <v>100</v>
      </c>
      <c r="AG218" s="3326"/>
      <c r="AH218" s="3300"/>
      <c r="AI218" s="1327"/>
      <c r="AJ218" s="1429"/>
      <c r="AK218" s="1344">
        <v>0</v>
      </c>
      <c r="AL218" s="1346"/>
      <c r="AM218" s="1347"/>
      <c r="AN218" s="1345"/>
      <c r="AO218" s="1344">
        <v>0</v>
      </c>
      <c r="AP218" s="1346"/>
      <c r="AQ218" s="1347"/>
      <c r="AR218" s="1345"/>
      <c r="AS218" s="1344">
        <v>0</v>
      </c>
      <c r="AT218" s="1346"/>
      <c r="AU218" s="1347"/>
      <c r="AV218" s="1345"/>
      <c r="AW218" s="1344">
        <v>0</v>
      </c>
      <c r="AX218" s="1346"/>
      <c r="AY218" s="1347"/>
      <c r="AZ218" s="1345"/>
      <c r="BA218" s="1344">
        <v>0</v>
      </c>
      <c r="BB218" s="1346"/>
      <c r="BC218" s="1347"/>
      <c r="BD218" s="1345"/>
      <c r="BE218" s="1606">
        <f t="shared" si="106"/>
        <v>0</v>
      </c>
      <c r="BF218" s="1608"/>
      <c r="BG218" s="1609"/>
      <c r="BH218" s="1607"/>
      <c r="BI218" s="1606">
        <f t="shared" si="107"/>
        <v>0</v>
      </c>
      <c r="BJ218" s="1608"/>
      <c r="BK218" s="1609"/>
      <c r="BL218" s="1607"/>
      <c r="BM218" s="3342"/>
      <c r="BN218" s="3559"/>
      <c r="BO218" s="3344"/>
      <c r="BP218" s="3561"/>
    </row>
    <row r="219" spans="1:68" x14ac:dyDescent="0.2">
      <c r="A219" s="1284"/>
      <c r="B219" s="1353" t="s">
        <v>6</v>
      </c>
      <c r="C219" s="1327">
        <v>1587000</v>
      </c>
      <c r="D219" s="1350">
        <v>1587000</v>
      </c>
      <c r="E219" s="1329"/>
      <c r="F219" s="1330"/>
      <c r="G219" s="1327">
        <v>1587000</v>
      </c>
      <c r="H219" s="1350">
        <v>1587000</v>
      </c>
      <c r="I219" s="1329"/>
      <c r="J219" s="1330"/>
      <c r="K219" s="1327">
        <v>1587000</v>
      </c>
      <c r="L219" s="1350">
        <v>1587000</v>
      </c>
      <c r="M219" s="1329"/>
      <c r="N219" s="1330"/>
      <c r="O219" s="1327">
        <v>1587000</v>
      </c>
      <c r="P219" s="1350">
        <v>1587000</v>
      </c>
      <c r="Q219" s="1329"/>
      <c r="R219" s="1330"/>
      <c r="S219" s="1327">
        <v>1587000</v>
      </c>
      <c r="T219" s="1350">
        <v>1587000</v>
      </c>
      <c r="U219" s="1329"/>
      <c r="V219" s="1330"/>
      <c r="W219" s="1595">
        <f t="shared" si="109"/>
        <v>1249652</v>
      </c>
      <c r="X219" s="1612">
        <v>1249652</v>
      </c>
      <c r="Y219" s="1591"/>
      <c r="Z219" s="1592"/>
      <c r="AA219" s="1595">
        <f t="shared" si="110"/>
        <v>1249652</v>
      </c>
      <c r="AB219" s="1612">
        <v>1249652</v>
      </c>
      <c r="AC219" s="1591"/>
      <c r="AD219" s="1592"/>
      <c r="AE219" s="3320">
        <f t="shared" si="114"/>
        <v>100</v>
      </c>
      <c r="AF219" s="3326">
        <f t="shared" si="115"/>
        <v>100</v>
      </c>
      <c r="AG219" s="3326"/>
      <c r="AH219" s="3300"/>
      <c r="AI219" s="1327"/>
      <c r="AJ219" s="1429"/>
      <c r="AK219" s="1344">
        <v>0</v>
      </c>
      <c r="AL219" s="1346"/>
      <c r="AM219" s="1347"/>
      <c r="AN219" s="1345"/>
      <c r="AO219" s="1344">
        <v>0</v>
      </c>
      <c r="AP219" s="1346"/>
      <c r="AQ219" s="1347"/>
      <c r="AR219" s="1345"/>
      <c r="AS219" s="1344">
        <v>0</v>
      </c>
      <c r="AT219" s="1346"/>
      <c r="AU219" s="1347"/>
      <c r="AV219" s="1345"/>
      <c r="AW219" s="1344">
        <v>0</v>
      </c>
      <c r="AX219" s="1346"/>
      <c r="AY219" s="1347"/>
      <c r="AZ219" s="1345"/>
      <c r="BA219" s="1344">
        <v>0</v>
      </c>
      <c r="BB219" s="1346"/>
      <c r="BC219" s="1347"/>
      <c r="BD219" s="1345"/>
      <c r="BE219" s="1606">
        <f t="shared" si="106"/>
        <v>0</v>
      </c>
      <c r="BF219" s="1608"/>
      <c r="BG219" s="1609"/>
      <c r="BH219" s="1607"/>
      <c r="BI219" s="1606">
        <f t="shared" si="107"/>
        <v>0</v>
      </c>
      <c r="BJ219" s="1608"/>
      <c r="BK219" s="1609"/>
      <c r="BL219" s="1607"/>
      <c r="BM219" s="3342"/>
      <c r="BN219" s="3559"/>
      <c r="BO219" s="3344"/>
      <c r="BP219" s="3561"/>
    </row>
    <row r="220" spans="1:68" x14ac:dyDescent="0.2">
      <c r="A220" s="1284"/>
      <c r="B220" s="1353" t="s">
        <v>7</v>
      </c>
      <c r="C220" s="1327">
        <v>0</v>
      </c>
      <c r="D220" s="1350"/>
      <c r="E220" s="1329"/>
      <c r="F220" s="1330"/>
      <c r="G220" s="1327">
        <v>0</v>
      </c>
      <c r="H220" s="1350"/>
      <c r="I220" s="1329"/>
      <c r="J220" s="1330"/>
      <c r="K220" s="1327">
        <v>0</v>
      </c>
      <c r="L220" s="1350"/>
      <c r="M220" s="1329"/>
      <c r="N220" s="1330"/>
      <c r="O220" s="1327">
        <v>0</v>
      </c>
      <c r="P220" s="1350"/>
      <c r="Q220" s="1329"/>
      <c r="R220" s="1330"/>
      <c r="S220" s="1327">
        <v>0</v>
      </c>
      <c r="T220" s="1350"/>
      <c r="U220" s="1329"/>
      <c r="V220" s="1330"/>
      <c r="W220" s="1595">
        <f t="shared" si="109"/>
        <v>0</v>
      </c>
      <c r="X220" s="1612"/>
      <c r="Y220" s="1591"/>
      <c r="Z220" s="1592"/>
      <c r="AA220" s="1595">
        <f t="shared" si="110"/>
        <v>0</v>
      </c>
      <c r="AB220" s="1612"/>
      <c r="AC220" s="1591"/>
      <c r="AD220" s="1592"/>
      <c r="AE220" s="3330"/>
      <c r="AF220" s="3334"/>
      <c r="AG220" s="3326"/>
      <c r="AH220" s="3300"/>
      <c r="AI220" s="1327"/>
      <c r="AJ220" s="1429"/>
      <c r="AK220" s="1344">
        <v>0</v>
      </c>
      <c r="AL220" s="1346"/>
      <c r="AM220" s="1347"/>
      <c r="AN220" s="1345"/>
      <c r="AO220" s="1344">
        <v>0</v>
      </c>
      <c r="AP220" s="1346"/>
      <c r="AQ220" s="1347"/>
      <c r="AR220" s="1345"/>
      <c r="AS220" s="1344">
        <v>0</v>
      </c>
      <c r="AT220" s="1346"/>
      <c r="AU220" s="1347"/>
      <c r="AV220" s="1345"/>
      <c r="AW220" s="1344">
        <v>0</v>
      </c>
      <c r="AX220" s="1346"/>
      <c r="AY220" s="1347"/>
      <c r="AZ220" s="1345"/>
      <c r="BA220" s="1344">
        <v>0</v>
      </c>
      <c r="BB220" s="1346"/>
      <c r="BC220" s="1347"/>
      <c r="BD220" s="1345"/>
      <c r="BE220" s="1606">
        <f t="shared" si="106"/>
        <v>0</v>
      </c>
      <c r="BF220" s="1608"/>
      <c r="BG220" s="1609"/>
      <c r="BH220" s="1607"/>
      <c r="BI220" s="1606">
        <f t="shared" si="107"/>
        <v>0</v>
      </c>
      <c r="BJ220" s="1608"/>
      <c r="BK220" s="1609"/>
      <c r="BL220" s="1607"/>
      <c r="BM220" s="3342"/>
      <c r="BN220" s="3559"/>
      <c r="BO220" s="3344"/>
      <c r="BP220" s="3561"/>
    </row>
    <row r="221" spans="1:68" x14ac:dyDescent="0.2">
      <c r="A221" s="1284"/>
      <c r="B221" s="1353" t="s">
        <v>8</v>
      </c>
      <c r="C221" s="1327">
        <v>0</v>
      </c>
      <c r="D221" s="1350"/>
      <c r="E221" s="1329"/>
      <c r="F221" s="1330"/>
      <c r="G221" s="1327">
        <v>0</v>
      </c>
      <c r="H221" s="1350"/>
      <c r="I221" s="1329"/>
      <c r="J221" s="1330"/>
      <c r="K221" s="1327">
        <v>0</v>
      </c>
      <c r="L221" s="1350"/>
      <c r="M221" s="1329"/>
      <c r="N221" s="1330"/>
      <c r="O221" s="1327">
        <v>0</v>
      </c>
      <c r="P221" s="1350"/>
      <c r="Q221" s="1329"/>
      <c r="R221" s="1330"/>
      <c r="S221" s="1327">
        <v>0</v>
      </c>
      <c r="T221" s="1350"/>
      <c r="U221" s="1329"/>
      <c r="V221" s="1330"/>
      <c r="W221" s="1595">
        <f t="shared" si="109"/>
        <v>1</v>
      </c>
      <c r="X221" s="1612">
        <v>1</v>
      </c>
      <c r="Y221" s="1591"/>
      <c r="Z221" s="1592"/>
      <c r="AA221" s="1595">
        <f t="shared" si="110"/>
        <v>1</v>
      </c>
      <c r="AB221" s="1612">
        <v>1</v>
      </c>
      <c r="AC221" s="1591"/>
      <c r="AD221" s="1592"/>
      <c r="AE221" s="3320">
        <f t="shared" ref="AE221" si="116">SUM(AA221/W221)*100</f>
        <v>100</v>
      </c>
      <c r="AF221" s="3326">
        <f t="shared" ref="AF221" si="117">SUM(AB221/X221)*100</f>
        <v>100</v>
      </c>
      <c r="AG221" s="3325"/>
      <c r="AH221" s="3300"/>
      <c r="AI221" s="1327"/>
      <c r="AJ221" s="1429"/>
      <c r="AK221" s="1344">
        <v>0</v>
      </c>
      <c r="AL221" s="1346"/>
      <c r="AM221" s="1347"/>
      <c r="AN221" s="1345"/>
      <c r="AO221" s="1344">
        <v>0</v>
      </c>
      <c r="AP221" s="1346"/>
      <c r="AQ221" s="1347"/>
      <c r="AR221" s="1345"/>
      <c r="AS221" s="1344">
        <v>0</v>
      </c>
      <c r="AT221" s="1346"/>
      <c r="AU221" s="1347"/>
      <c r="AV221" s="1345"/>
      <c r="AW221" s="1344">
        <v>0</v>
      </c>
      <c r="AX221" s="1346"/>
      <c r="AY221" s="1347"/>
      <c r="AZ221" s="1345"/>
      <c r="BA221" s="1344">
        <v>0</v>
      </c>
      <c r="BB221" s="1346"/>
      <c r="BC221" s="1347"/>
      <c r="BD221" s="1345"/>
      <c r="BE221" s="1606">
        <f t="shared" si="106"/>
        <v>0</v>
      </c>
      <c r="BF221" s="1608"/>
      <c r="BG221" s="1609"/>
      <c r="BH221" s="1607"/>
      <c r="BI221" s="1606">
        <f t="shared" si="107"/>
        <v>0</v>
      </c>
      <c r="BJ221" s="1608"/>
      <c r="BK221" s="1609"/>
      <c r="BL221" s="1607"/>
      <c r="BM221" s="3342"/>
      <c r="BN221" s="3559"/>
      <c r="BO221" s="3344"/>
      <c r="BP221" s="3561"/>
    </row>
    <row r="222" spans="1:68" x14ac:dyDescent="0.2">
      <c r="A222" s="1284"/>
      <c r="B222" s="1354" t="s">
        <v>9</v>
      </c>
      <c r="C222" s="1327">
        <v>0</v>
      </c>
      <c r="D222" s="1350"/>
      <c r="E222" s="1329"/>
      <c r="F222" s="1330"/>
      <c r="G222" s="1327">
        <v>0</v>
      </c>
      <c r="H222" s="1350"/>
      <c r="I222" s="1329"/>
      <c r="J222" s="1330"/>
      <c r="K222" s="1327">
        <v>0</v>
      </c>
      <c r="L222" s="1350"/>
      <c r="M222" s="1329"/>
      <c r="N222" s="1330"/>
      <c r="O222" s="1327">
        <v>0</v>
      </c>
      <c r="P222" s="1350"/>
      <c r="Q222" s="1329"/>
      <c r="R222" s="1330"/>
      <c r="S222" s="1327">
        <v>0</v>
      </c>
      <c r="T222" s="1350"/>
      <c r="U222" s="1329"/>
      <c r="V222" s="1330"/>
      <c r="W222" s="1595">
        <f t="shared" si="109"/>
        <v>0</v>
      </c>
      <c r="X222" s="1612"/>
      <c r="Y222" s="1591"/>
      <c r="Z222" s="1592"/>
      <c r="AA222" s="1595">
        <f t="shared" si="110"/>
        <v>0</v>
      </c>
      <c r="AB222" s="1612"/>
      <c r="AC222" s="1591"/>
      <c r="AD222" s="1592"/>
      <c r="AE222" s="3329"/>
      <c r="AF222" s="3278"/>
      <c r="AG222" s="3325"/>
      <c r="AH222" s="3300"/>
      <c r="AI222" s="1327"/>
      <c r="AJ222" s="1429"/>
      <c r="AK222" s="1344">
        <v>0</v>
      </c>
      <c r="AL222" s="1346"/>
      <c r="AM222" s="1347"/>
      <c r="AN222" s="1345"/>
      <c r="AO222" s="1344">
        <v>0</v>
      </c>
      <c r="AP222" s="1346"/>
      <c r="AQ222" s="1347"/>
      <c r="AR222" s="1345"/>
      <c r="AS222" s="1344">
        <v>0</v>
      </c>
      <c r="AT222" s="1346"/>
      <c r="AU222" s="1347"/>
      <c r="AV222" s="1345"/>
      <c r="AW222" s="1344">
        <v>0</v>
      </c>
      <c r="AX222" s="1346"/>
      <c r="AY222" s="1347"/>
      <c r="AZ222" s="1345"/>
      <c r="BA222" s="1344">
        <v>0</v>
      </c>
      <c r="BB222" s="1346"/>
      <c r="BC222" s="1347"/>
      <c r="BD222" s="1345"/>
      <c r="BE222" s="1606">
        <f t="shared" si="106"/>
        <v>0</v>
      </c>
      <c r="BF222" s="1608"/>
      <c r="BG222" s="1609"/>
      <c r="BH222" s="1607"/>
      <c r="BI222" s="1606">
        <f t="shared" si="107"/>
        <v>0</v>
      </c>
      <c r="BJ222" s="1608"/>
      <c r="BK222" s="1609"/>
      <c r="BL222" s="1607"/>
      <c r="BM222" s="3342"/>
      <c r="BN222" s="3559"/>
      <c r="BO222" s="3344"/>
      <c r="BP222" s="3561"/>
    </row>
    <row r="223" spans="1:68" x14ac:dyDescent="0.2">
      <c r="A223" s="1284"/>
      <c r="B223" s="1353" t="s">
        <v>10</v>
      </c>
      <c r="C223" s="1327">
        <v>0</v>
      </c>
      <c r="D223" s="1350"/>
      <c r="E223" s="1329"/>
      <c r="F223" s="1330"/>
      <c r="G223" s="1327">
        <v>0</v>
      </c>
      <c r="H223" s="1350"/>
      <c r="I223" s="1329"/>
      <c r="J223" s="1330"/>
      <c r="K223" s="1327">
        <v>0</v>
      </c>
      <c r="L223" s="1350"/>
      <c r="M223" s="1329"/>
      <c r="N223" s="1330"/>
      <c r="O223" s="1327">
        <v>0</v>
      </c>
      <c r="P223" s="1350"/>
      <c r="Q223" s="1329"/>
      <c r="R223" s="1330"/>
      <c r="S223" s="1327">
        <v>0</v>
      </c>
      <c r="T223" s="1350"/>
      <c r="U223" s="1329"/>
      <c r="V223" s="1330"/>
      <c r="W223" s="1595">
        <f t="shared" si="109"/>
        <v>0</v>
      </c>
      <c r="X223" s="1612"/>
      <c r="Y223" s="1591"/>
      <c r="Z223" s="1592"/>
      <c r="AA223" s="1595">
        <f t="shared" si="110"/>
        <v>0</v>
      </c>
      <c r="AB223" s="1612"/>
      <c r="AC223" s="1591"/>
      <c r="AD223" s="1592"/>
      <c r="AE223" s="3330"/>
      <c r="AF223" s="3334"/>
      <c r="AG223" s="3326"/>
      <c r="AH223" s="3300"/>
      <c r="AI223" s="1327"/>
      <c r="AJ223" s="1429"/>
      <c r="AK223" s="1344">
        <v>0</v>
      </c>
      <c r="AL223" s="1346"/>
      <c r="AM223" s="1347"/>
      <c r="AN223" s="1345"/>
      <c r="AO223" s="1344">
        <v>0</v>
      </c>
      <c r="AP223" s="1346"/>
      <c r="AQ223" s="1347"/>
      <c r="AR223" s="1345"/>
      <c r="AS223" s="1344">
        <v>0</v>
      </c>
      <c r="AT223" s="1346"/>
      <c r="AU223" s="1347"/>
      <c r="AV223" s="1345"/>
      <c r="AW223" s="1344">
        <v>0</v>
      </c>
      <c r="AX223" s="1346"/>
      <c r="AY223" s="1347"/>
      <c r="AZ223" s="1345"/>
      <c r="BA223" s="1344">
        <v>0</v>
      </c>
      <c r="BB223" s="1346"/>
      <c r="BC223" s="1347"/>
      <c r="BD223" s="1345"/>
      <c r="BE223" s="1606">
        <f t="shared" si="106"/>
        <v>0</v>
      </c>
      <c r="BF223" s="1608"/>
      <c r="BG223" s="1609"/>
      <c r="BH223" s="1607"/>
      <c r="BI223" s="1606">
        <f t="shared" si="107"/>
        <v>0</v>
      </c>
      <c r="BJ223" s="1608"/>
      <c r="BK223" s="1609"/>
      <c r="BL223" s="1607"/>
      <c r="BM223" s="3342"/>
      <c r="BN223" s="3559"/>
      <c r="BO223" s="3344"/>
      <c r="BP223" s="3561"/>
    </row>
    <row r="224" spans="1:68" ht="13.5" thickBot="1" x14ac:dyDescent="0.25">
      <c r="A224" s="1284"/>
      <c r="B224" s="1355" t="s">
        <v>11</v>
      </c>
      <c r="C224" s="1333">
        <v>3000</v>
      </c>
      <c r="D224" s="1350">
        <v>3000</v>
      </c>
      <c r="E224" s="1335"/>
      <c r="F224" s="1336"/>
      <c r="G224" s="1333">
        <v>3000</v>
      </c>
      <c r="H224" s="1350">
        <v>3000</v>
      </c>
      <c r="I224" s="1335"/>
      <c r="J224" s="1336"/>
      <c r="K224" s="1333">
        <v>3000</v>
      </c>
      <c r="L224" s="1350">
        <v>3000</v>
      </c>
      <c r="M224" s="1335"/>
      <c r="N224" s="1336"/>
      <c r="O224" s="1333">
        <v>3000</v>
      </c>
      <c r="P224" s="1350">
        <v>3000</v>
      </c>
      <c r="Q224" s="1335"/>
      <c r="R224" s="1336"/>
      <c r="S224" s="1333">
        <v>3000</v>
      </c>
      <c r="T224" s="1350">
        <v>3000</v>
      </c>
      <c r="U224" s="1335"/>
      <c r="V224" s="1336"/>
      <c r="W224" s="1595">
        <f t="shared" si="109"/>
        <v>3242</v>
      </c>
      <c r="X224" s="1612">
        <v>3242</v>
      </c>
      <c r="Y224" s="1597"/>
      <c r="Z224" s="1598"/>
      <c r="AA224" s="1595">
        <f t="shared" si="110"/>
        <v>3242</v>
      </c>
      <c r="AB224" s="1612">
        <v>3242</v>
      </c>
      <c r="AC224" s="1597"/>
      <c r="AD224" s="1598"/>
      <c r="AE224" s="3320">
        <f t="shared" ref="AE224" si="118">SUM(AA224/W224)*100</f>
        <v>100</v>
      </c>
      <c r="AF224" s="3326">
        <f t="shared" ref="AF224" si="119">SUM(AB224/X224)*100</f>
        <v>100</v>
      </c>
      <c r="AG224" s="3327"/>
      <c r="AH224" s="3301"/>
      <c r="AI224" s="1333"/>
      <c r="AJ224" s="1429"/>
      <c r="AK224" s="1344">
        <v>0</v>
      </c>
      <c r="AL224" s="1346"/>
      <c r="AM224" s="1347"/>
      <c r="AN224" s="1345"/>
      <c r="AO224" s="1344">
        <v>0</v>
      </c>
      <c r="AP224" s="1346"/>
      <c r="AQ224" s="1347"/>
      <c r="AR224" s="1345"/>
      <c r="AS224" s="1344">
        <v>0</v>
      </c>
      <c r="AT224" s="1346"/>
      <c r="AU224" s="1347"/>
      <c r="AV224" s="1345"/>
      <c r="AW224" s="1344">
        <v>0</v>
      </c>
      <c r="AX224" s="1346"/>
      <c r="AY224" s="1347"/>
      <c r="AZ224" s="1345"/>
      <c r="BA224" s="1344">
        <v>0</v>
      </c>
      <c r="BB224" s="1346"/>
      <c r="BC224" s="1347"/>
      <c r="BD224" s="1345"/>
      <c r="BE224" s="1606">
        <f t="shared" si="106"/>
        <v>0</v>
      </c>
      <c r="BF224" s="1608"/>
      <c r="BG224" s="1609"/>
      <c r="BH224" s="1607"/>
      <c r="BI224" s="1606">
        <f t="shared" si="107"/>
        <v>0</v>
      </c>
      <c r="BJ224" s="1608"/>
      <c r="BK224" s="1609"/>
      <c r="BL224" s="1607"/>
      <c r="BM224" s="3342"/>
      <c r="BN224" s="3559"/>
      <c r="BO224" s="3344"/>
      <c r="BP224" s="3561"/>
    </row>
    <row r="225" spans="1:68" ht="13.5" thickBot="1" x14ac:dyDescent="0.25">
      <c r="A225" s="1284"/>
      <c r="B225" s="1338" t="s">
        <v>255</v>
      </c>
      <c r="C225" s="1313">
        <v>77717532</v>
      </c>
      <c r="D225" s="1356">
        <v>77717532</v>
      </c>
      <c r="E225" s="1315">
        <v>0</v>
      </c>
      <c r="F225" s="1357">
        <v>0</v>
      </c>
      <c r="G225" s="1313">
        <v>77717532</v>
      </c>
      <c r="H225" s="1356">
        <v>77717532</v>
      </c>
      <c r="I225" s="1315">
        <v>0</v>
      </c>
      <c r="J225" s="1357">
        <v>0</v>
      </c>
      <c r="K225" s="1313">
        <v>82851067</v>
      </c>
      <c r="L225" s="1356">
        <v>82851067</v>
      </c>
      <c r="M225" s="1315">
        <v>0</v>
      </c>
      <c r="N225" s="1357">
        <v>0</v>
      </c>
      <c r="O225" s="1313">
        <v>85518456</v>
      </c>
      <c r="P225" s="1356">
        <v>85518456</v>
      </c>
      <c r="Q225" s="1315">
        <v>0</v>
      </c>
      <c r="R225" s="1357">
        <v>0</v>
      </c>
      <c r="S225" s="1313">
        <v>85518456</v>
      </c>
      <c r="T225" s="1356">
        <v>85518456</v>
      </c>
      <c r="U225" s="1315">
        <v>0</v>
      </c>
      <c r="V225" s="1357">
        <v>0</v>
      </c>
      <c r="W225" s="1575">
        <f t="shared" si="109"/>
        <v>89652722</v>
      </c>
      <c r="X225" s="1618">
        <f>SUM(X226:X231)</f>
        <v>89652722</v>
      </c>
      <c r="Y225" s="1577">
        <v>0</v>
      </c>
      <c r="Z225" s="1619">
        <v>0</v>
      </c>
      <c r="AA225" s="1575">
        <f t="shared" si="110"/>
        <v>89652722</v>
      </c>
      <c r="AB225" s="1618">
        <f>SUM(AB226:AB231)</f>
        <v>89652722</v>
      </c>
      <c r="AC225" s="1577">
        <v>0</v>
      </c>
      <c r="AD225" s="1619">
        <v>0</v>
      </c>
      <c r="AE225" s="3307">
        <f t="shared" si="111"/>
        <v>100</v>
      </c>
      <c r="AF225" s="3311">
        <f t="shared" ref="AF225:AF252" si="120">SUM(X225/AB225)*100</f>
        <v>100</v>
      </c>
      <c r="AG225" s="3288">
        <v>0</v>
      </c>
      <c r="AH225" s="3277">
        <v>0</v>
      </c>
      <c r="AI225" s="1313"/>
      <c r="AJ225" s="1429"/>
      <c r="AK225" s="1344">
        <v>0</v>
      </c>
      <c r="AL225" s="1346"/>
      <c r="AM225" s="1347"/>
      <c r="AN225" s="1345"/>
      <c r="AO225" s="1344">
        <v>0</v>
      </c>
      <c r="AP225" s="1346"/>
      <c r="AQ225" s="1347"/>
      <c r="AR225" s="1345"/>
      <c r="AS225" s="1344">
        <v>0</v>
      </c>
      <c r="AT225" s="1346"/>
      <c r="AU225" s="1347"/>
      <c r="AV225" s="1345"/>
      <c r="AW225" s="1344">
        <v>0</v>
      </c>
      <c r="AX225" s="1346"/>
      <c r="AY225" s="1347"/>
      <c r="AZ225" s="1345"/>
      <c r="BA225" s="1344">
        <v>0</v>
      </c>
      <c r="BB225" s="1346"/>
      <c r="BC225" s="1347"/>
      <c r="BD225" s="1345"/>
      <c r="BE225" s="1606">
        <f t="shared" si="106"/>
        <v>0</v>
      </c>
      <c r="BF225" s="1608"/>
      <c r="BG225" s="1609"/>
      <c r="BH225" s="1607"/>
      <c r="BI225" s="1606">
        <f t="shared" si="107"/>
        <v>0</v>
      </c>
      <c r="BJ225" s="1608"/>
      <c r="BK225" s="1609"/>
      <c r="BL225" s="1607"/>
      <c r="BM225" s="3342"/>
      <c r="BN225" s="3559"/>
      <c r="BO225" s="3344"/>
      <c r="BP225" s="3561"/>
    </row>
    <row r="226" spans="1:68" x14ac:dyDescent="0.2">
      <c r="A226" s="1284"/>
      <c r="B226" s="1319" t="s">
        <v>14</v>
      </c>
      <c r="C226" s="1358">
        <v>0</v>
      </c>
      <c r="D226" s="1321"/>
      <c r="E226" s="1322"/>
      <c r="F226" s="1323"/>
      <c r="G226" s="1358">
        <v>0</v>
      </c>
      <c r="H226" s="1321"/>
      <c r="I226" s="1322"/>
      <c r="J226" s="1323"/>
      <c r="K226" s="1358">
        <v>0</v>
      </c>
      <c r="L226" s="1321"/>
      <c r="M226" s="1322"/>
      <c r="N226" s="1323"/>
      <c r="O226" s="1358">
        <v>0</v>
      </c>
      <c r="P226" s="1321"/>
      <c r="Q226" s="1322"/>
      <c r="R226" s="1323"/>
      <c r="S226" s="1358">
        <v>0</v>
      </c>
      <c r="T226" s="1321"/>
      <c r="U226" s="1322"/>
      <c r="V226" s="1323"/>
      <c r="W226" s="1586">
        <f t="shared" si="109"/>
        <v>0</v>
      </c>
      <c r="X226" s="1583"/>
      <c r="Y226" s="1584"/>
      <c r="Z226" s="1585"/>
      <c r="AA226" s="1586">
        <f t="shared" si="110"/>
        <v>0</v>
      </c>
      <c r="AB226" s="1583"/>
      <c r="AC226" s="1584"/>
      <c r="AD226" s="1585"/>
      <c r="AE226" s="3330"/>
      <c r="AF226" s="3334"/>
      <c r="AG226" s="3326"/>
      <c r="AH226" s="3299"/>
      <c r="AI226" s="1320"/>
      <c r="AJ226" s="1429"/>
      <c r="AK226" s="1344">
        <v>0</v>
      </c>
      <c r="AL226" s="1346"/>
      <c r="AM226" s="1347"/>
      <c r="AN226" s="1345"/>
      <c r="AO226" s="1344">
        <v>0</v>
      </c>
      <c r="AP226" s="1346"/>
      <c r="AQ226" s="1347"/>
      <c r="AR226" s="1345"/>
      <c r="AS226" s="1344">
        <v>0</v>
      </c>
      <c r="AT226" s="1346"/>
      <c r="AU226" s="1347"/>
      <c r="AV226" s="1345"/>
      <c r="AW226" s="1344">
        <v>0</v>
      </c>
      <c r="AX226" s="1346"/>
      <c r="AY226" s="1347"/>
      <c r="AZ226" s="1345"/>
      <c r="BA226" s="1344">
        <v>0</v>
      </c>
      <c r="BB226" s="1346"/>
      <c r="BC226" s="1347"/>
      <c r="BD226" s="1345"/>
      <c r="BE226" s="1606">
        <f t="shared" si="106"/>
        <v>0</v>
      </c>
      <c r="BF226" s="1608"/>
      <c r="BG226" s="1609"/>
      <c r="BH226" s="1607"/>
      <c r="BI226" s="1606">
        <f t="shared" si="107"/>
        <v>0</v>
      </c>
      <c r="BJ226" s="1608"/>
      <c r="BK226" s="1609"/>
      <c r="BL226" s="1607"/>
      <c r="BM226" s="3342"/>
      <c r="BN226" s="3559"/>
      <c r="BO226" s="3344"/>
      <c r="BP226" s="3561"/>
    </row>
    <row r="227" spans="1:68" x14ac:dyDescent="0.2">
      <c r="A227" s="1284"/>
      <c r="B227" s="1326" t="s">
        <v>12</v>
      </c>
      <c r="C227" s="1327">
        <v>0</v>
      </c>
      <c r="D227" s="1328"/>
      <c r="E227" s="1322"/>
      <c r="F227" s="1330"/>
      <c r="G227" s="1327">
        <v>0</v>
      </c>
      <c r="H227" s="1328"/>
      <c r="I227" s="1322"/>
      <c r="J227" s="1330"/>
      <c r="K227" s="1327">
        <v>0</v>
      </c>
      <c r="L227" s="1328"/>
      <c r="M227" s="1322"/>
      <c r="N227" s="1330"/>
      <c r="O227" s="1327">
        <v>0</v>
      </c>
      <c r="P227" s="1328"/>
      <c r="Q227" s="1322"/>
      <c r="R227" s="1330"/>
      <c r="S227" s="1327">
        <v>0</v>
      </c>
      <c r="T227" s="1328"/>
      <c r="U227" s="1322"/>
      <c r="V227" s="1330"/>
      <c r="W227" s="1595">
        <f t="shared" si="109"/>
        <v>0</v>
      </c>
      <c r="X227" s="1590"/>
      <c r="Y227" s="1584"/>
      <c r="Z227" s="1592"/>
      <c r="AA227" s="1595">
        <f t="shared" si="110"/>
        <v>0</v>
      </c>
      <c r="AB227" s="1590"/>
      <c r="AC227" s="1584"/>
      <c r="AD227" s="1592"/>
      <c r="AE227" s="3330"/>
      <c r="AF227" s="3334"/>
      <c r="AG227" s="3326"/>
      <c r="AH227" s="3300"/>
      <c r="AI227" s="1327"/>
      <c r="AJ227" s="1429"/>
      <c r="AK227" s="1344">
        <v>0</v>
      </c>
      <c r="AL227" s="1346"/>
      <c r="AM227" s="1347"/>
      <c r="AN227" s="1345"/>
      <c r="AO227" s="1344">
        <v>0</v>
      </c>
      <c r="AP227" s="1346"/>
      <c r="AQ227" s="1347"/>
      <c r="AR227" s="1345"/>
      <c r="AS227" s="1344">
        <v>0</v>
      </c>
      <c r="AT227" s="1346"/>
      <c r="AU227" s="1347"/>
      <c r="AV227" s="1345"/>
      <c r="AW227" s="1344">
        <v>0</v>
      </c>
      <c r="AX227" s="1346"/>
      <c r="AY227" s="1347"/>
      <c r="AZ227" s="1345"/>
      <c r="BA227" s="1344">
        <v>0</v>
      </c>
      <c r="BB227" s="1346"/>
      <c r="BC227" s="1347"/>
      <c r="BD227" s="1345"/>
      <c r="BE227" s="1606">
        <f t="shared" si="106"/>
        <v>0</v>
      </c>
      <c r="BF227" s="1608"/>
      <c r="BG227" s="1609"/>
      <c r="BH227" s="1607"/>
      <c r="BI227" s="1606">
        <f t="shared" si="107"/>
        <v>0</v>
      </c>
      <c r="BJ227" s="1608"/>
      <c r="BK227" s="1609"/>
      <c r="BL227" s="1607"/>
      <c r="BM227" s="3342"/>
      <c r="BN227" s="3559"/>
      <c r="BO227" s="3344"/>
      <c r="BP227" s="3561"/>
    </row>
    <row r="228" spans="1:68" x14ac:dyDescent="0.2">
      <c r="A228" s="1284"/>
      <c r="B228" s="1359" t="s">
        <v>13</v>
      </c>
      <c r="C228" s="1327">
        <v>0</v>
      </c>
      <c r="D228" s="1361"/>
      <c r="E228" s="1362"/>
      <c r="F228" s="1363"/>
      <c r="G228" s="1327">
        <v>0</v>
      </c>
      <c r="H228" s="1361"/>
      <c r="I228" s="1362"/>
      <c r="J228" s="1363"/>
      <c r="K228" s="1327">
        <v>0</v>
      </c>
      <c r="L228" s="1361"/>
      <c r="M228" s="1362"/>
      <c r="N228" s="1363"/>
      <c r="O228" s="1327">
        <v>0</v>
      </c>
      <c r="P228" s="1361"/>
      <c r="Q228" s="1362"/>
      <c r="R228" s="1363"/>
      <c r="S228" s="1327">
        <v>0</v>
      </c>
      <c r="T228" s="1361"/>
      <c r="U228" s="1362"/>
      <c r="V228" s="1363"/>
      <c r="W228" s="1595">
        <f t="shared" si="109"/>
        <v>0</v>
      </c>
      <c r="X228" s="1623"/>
      <c r="Y228" s="1624"/>
      <c r="Z228" s="1625"/>
      <c r="AA228" s="1595">
        <f t="shared" si="110"/>
        <v>0</v>
      </c>
      <c r="AB228" s="1623"/>
      <c r="AC228" s="1624"/>
      <c r="AD228" s="1625"/>
      <c r="AE228" s="3330"/>
      <c r="AF228" s="3334"/>
      <c r="AG228" s="3326"/>
      <c r="AH228" s="3300"/>
      <c r="AI228" s="1360"/>
      <c r="AJ228" s="1429"/>
      <c r="AK228" s="1344">
        <v>0</v>
      </c>
      <c r="AL228" s="1361"/>
      <c r="AM228" s="1362"/>
      <c r="AN228" s="1364"/>
      <c r="AO228" s="1344">
        <v>0</v>
      </c>
      <c r="AP228" s="1361"/>
      <c r="AQ228" s="1362"/>
      <c r="AR228" s="1364"/>
      <c r="AS228" s="1344">
        <v>0</v>
      </c>
      <c r="AT228" s="1361"/>
      <c r="AU228" s="1362"/>
      <c r="AV228" s="1364"/>
      <c r="AW228" s="1344">
        <v>0</v>
      </c>
      <c r="AX228" s="1361"/>
      <c r="AY228" s="1362"/>
      <c r="AZ228" s="1364"/>
      <c r="BA228" s="1344">
        <v>0</v>
      </c>
      <c r="BB228" s="1361"/>
      <c r="BC228" s="1362"/>
      <c r="BD228" s="1364"/>
      <c r="BE228" s="1606">
        <f t="shared" si="106"/>
        <v>0</v>
      </c>
      <c r="BF228" s="1623"/>
      <c r="BG228" s="1624"/>
      <c r="BH228" s="1627"/>
      <c r="BI228" s="1606">
        <f t="shared" si="107"/>
        <v>0</v>
      </c>
      <c r="BJ228" s="2322"/>
      <c r="BK228" s="2335"/>
      <c r="BL228" s="2336"/>
      <c r="BM228" s="3342"/>
      <c r="BN228" s="3559"/>
      <c r="BO228" s="3344"/>
      <c r="BP228" s="3561"/>
    </row>
    <row r="229" spans="1:68" ht="24" x14ac:dyDescent="0.2">
      <c r="A229" s="1284"/>
      <c r="B229" s="1326" t="s">
        <v>262</v>
      </c>
      <c r="C229" s="1327">
        <v>-4033043</v>
      </c>
      <c r="D229" s="1328">
        <v>-4033043</v>
      </c>
      <c r="E229" s="1329"/>
      <c r="F229" s="1330"/>
      <c r="G229" s="1327">
        <v>-4033043</v>
      </c>
      <c r="H229" s="1328">
        <v>-4033043</v>
      </c>
      <c r="I229" s="1329"/>
      <c r="J229" s="1330"/>
      <c r="K229" s="1327">
        <v>-5216645</v>
      </c>
      <c r="L229" s="1328">
        <v>-5216645</v>
      </c>
      <c r="M229" s="1329"/>
      <c r="N229" s="1330"/>
      <c r="O229" s="1327">
        <v>-5216645</v>
      </c>
      <c r="P229" s="1328">
        <v>-5216645</v>
      </c>
      <c r="Q229" s="1329"/>
      <c r="R229" s="1330"/>
      <c r="S229" s="1327">
        <v>-5216645</v>
      </c>
      <c r="T229" s="1328">
        <v>-5216645</v>
      </c>
      <c r="U229" s="1329"/>
      <c r="V229" s="1330"/>
      <c r="W229" s="1595">
        <f t="shared" si="109"/>
        <v>-4835573</v>
      </c>
      <c r="X229" s="1590">
        <v>-4835573</v>
      </c>
      <c r="Y229" s="1591"/>
      <c r="Z229" s="1592"/>
      <c r="AA229" s="1595">
        <f t="shared" si="110"/>
        <v>-4835573</v>
      </c>
      <c r="AB229" s="1590">
        <v>-4835573</v>
      </c>
      <c r="AC229" s="1591"/>
      <c r="AD229" s="1592"/>
      <c r="AE229" s="3320">
        <f t="shared" ref="AE229:AE230" si="121">SUM(AA229/W229)*100</f>
        <v>100</v>
      </c>
      <c r="AF229" s="3326">
        <f t="shared" ref="AF229:AF230" si="122">SUM(AB229/X229)*100</f>
        <v>100</v>
      </c>
      <c r="AG229" s="3326"/>
      <c r="AH229" s="3300"/>
      <c r="AI229" s="1327"/>
      <c r="AJ229" s="1359" t="s">
        <v>27</v>
      </c>
      <c r="AK229" s="1344">
        <v>0</v>
      </c>
      <c r="AL229" s="1346"/>
      <c r="AM229" s="1347"/>
      <c r="AN229" s="1345"/>
      <c r="AO229" s="1344">
        <v>0</v>
      </c>
      <c r="AP229" s="1346"/>
      <c r="AQ229" s="1347"/>
      <c r="AR229" s="1345"/>
      <c r="AS229" s="1344">
        <v>0</v>
      </c>
      <c r="AT229" s="1346"/>
      <c r="AU229" s="1347"/>
      <c r="AV229" s="1345"/>
      <c r="AW229" s="1344">
        <v>0</v>
      </c>
      <c r="AX229" s="1346"/>
      <c r="AY229" s="1347"/>
      <c r="AZ229" s="1345"/>
      <c r="BA229" s="1344">
        <v>0</v>
      </c>
      <c r="BB229" s="1346"/>
      <c r="BC229" s="1347"/>
      <c r="BD229" s="1345"/>
      <c r="BE229" s="1606">
        <f t="shared" si="106"/>
        <v>0</v>
      </c>
      <c r="BF229" s="1608"/>
      <c r="BG229" s="1609"/>
      <c r="BH229" s="1607"/>
      <c r="BI229" s="1606">
        <f t="shared" si="107"/>
        <v>0</v>
      </c>
      <c r="BJ229" s="1608"/>
      <c r="BK229" s="1609"/>
      <c r="BL229" s="1607"/>
      <c r="BM229" s="3342"/>
      <c r="BN229" s="3559"/>
      <c r="BO229" s="3344"/>
      <c r="BP229" s="3561"/>
    </row>
    <row r="230" spans="1:68" ht="24" x14ac:dyDescent="0.2">
      <c r="A230" s="1284"/>
      <c r="B230" s="1326" t="s">
        <v>90</v>
      </c>
      <c r="C230" s="1327">
        <v>81750575</v>
      </c>
      <c r="D230" s="1328">
        <v>81750575</v>
      </c>
      <c r="E230" s="1329"/>
      <c r="F230" s="1330"/>
      <c r="G230" s="1327">
        <v>81750575</v>
      </c>
      <c r="H230" s="1328">
        <v>81750575</v>
      </c>
      <c r="I230" s="1329"/>
      <c r="J230" s="1330"/>
      <c r="K230" s="1327">
        <v>88067712</v>
      </c>
      <c r="L230" s="1328">
        <v>88067712</v>
      </c>
      <c r="M230" s="1329"/>
      <c r="N230" s="1330"/>
      <c r="O230" s="1327">
        <v>90735101</v>
      </c>
      <c r="P230" s="1328">
        <v>90735101</v>
      </c>
      <c r="Q230" s="1329"/>
      <c r="R230" s="1330"/>
      <c r="S230" s="1327">
        <v>90735101</v>
      </c>
      <c r="T230" s="1328">
        <v>90735101</v>
      </c>
      <c r="U230" s="1329"/>
      <c r="V230" s="1330"/>
      <c r="W230" s="1595">
        <f t="shared" si="109"/>
        <v>94488295</v>
      </c>
      <c r="X230" s="1590">
        <v>94488295</v>
      </c>
      <c r="Y230" s="1591"/>
      <c r="Z230" s="1592"/>
      <c r="AA230" s="1595">
        <f t="shared" si="110"/>
        <v>94488295</v>
      </c>
      <c r="AB230" s="1590">
        <v>94488295</v>
      </c>
      <c r="AC230" s="1591"/>
      <c r="AD230" s="1592"/>
      <c r="AE230" s="3320">
        <f t="shared" si="121"/>
        <v>100</v>
      </c>
      <c r="AF230" s="3326">
        <f t="shared" si="122"/>
        <v>100</v>
      </c>
      <c r="AG230" s="3326"/>
      <c r="AH230" s="3300"/>
      <c r="AI230" s="1327"/>
      <c r="AJ230" s="1359" t="s">
        <v>260</v>
      </c>
      <c r="AK230" s="1344">
        <v>0</v>
      </c>
      <c r="AL230" s="1346"/>
      <c r="AM230" s="1347"/>
      <c r="AN230" s="1345"/>
      <c r="AO230" s="1344">
        <v>0</v>
      </c>
      <c r="AP230" s="1346"/>
      <c r="AQ230" s="1347"/>
      <c r="AR230" s="1345"/>
      <c r="AS230" s="1344">
        <v>0</v>
      </c>
      <c r="AT230" s="1346"/>
      <c r="AU230" s="1347"/>
      <c r="AV230" s="1345"/>
      <c r="AW230" s="1344">
        <v>0</v>
      </c>
      <c r="AX230" s="1346"/>
      <c r="AY230" s="1347"/>
      <c r="AZ230" s="1345"/>
      <c r="BA230" s="1344">
        <v>0</v>
      </c>
      <c r="BB230" s="1346"/>
      <c r="BC230" s="1347"/>
      <c r="BD230" s="1345"/>
      <c r="BE230" s="1606">
        <f t="shared" si="106"/>
        <v>0</v>
      </c>
      <c r="BF230" s="1608"/>
      <c r="BG230" s="1609"/>
      <c r="BH230" s="1607"/>
      <c r="BI230" s="1606">
        <f t="shared" si="107"/>
        <v>0</v>
      </c>
      <c r="BJ230" s="1608"/>
      <c r="BK230" s="1609"/>
      <c r="BL230" s="1607"/>
      <c r="BM230" s="3342"/>
      <c r="BN230" s="3559"/>
      <c r="BO230" s="3344"/>
      <c r="BP230" s="3561"/>
    </row>
    <row r="231" spans="1:68" ht="13.5" thickBot="1" x14ac:dyDescent="0.25">
      <c r="A231" s="1284"/>
      <c r="B231" s="1365" t="s">
        <v>188</v>
      </c>
      <c r="C231" s="1327">
        <v>0</v>
      </c>
      <c r="D231" s="1366"/>
      <c r="E231" s="1367"/>
      <c r="F231" s="1368"/>
      <c r="G231" s="1327">
        <v>0</v>
      </c>
      <c r="H231" s="1366"/>
      <c r="I231" s="1367"/>
      <c r="J231" s="1368"/>
      <c r="K231" s="1327">
        <v>0</v>
      </c>
      <c r="L231" s="1366"/>
      <c r="M231" s="1367"/>
      <c r="N231" s="1368"/>
      <c r="O231" s="1327">
        <v>0</v>
      </c>
      <c r="P231" s="1366"/>
      <c r="Q231" s="1367"/>
      <c r="R231" s="1368"/>
      <c r="S231" s="1327">
        <v>0</v>
      </c>
      <c r="T231" s="1366"/>
      <c r="U231" s="1367"/>
      <c r="V231" s="1368"/>
      <c r="W231" s="1595">
        <f t="shared" si="109"/>
        <v>0</v>
      </c>
      <c r="X231" s="1629"/>
      <c r="Y231" s="1630"/>
      <c r="Z231" s="1631"/>
      <c r="AA231" s="1595">
        <f t="shared" si="110"/>
        <v>0</v>
      </c>
      <c r="AB231" s="1629"/>
      <c r="AC231" s="1630"/>
      <c r="AD231" s="1631"/>
      <c r="AE231" s="3329"/>
      <c r="AF231" s="3278"/>
      <c r="AG231" s="3325"/>
      <c r="AH231" s="3303"/>
      <c r="AI231" s="1324"/>
      <c r="AJ231" s="1430"/>
      <c r="AK231" s="1369">
        <v>0</v>
      </c>
      <c r="AL231" s="1337"/>
      <c r="AM231" s="1317"/>
      <c r="AN231" s="1318"/>
      <c r="AO231" s="1369">
        <v>0</v>
      </c>
      <c r="AP231" s="1337"/>
      <c r="AQ231" s="1317"/>
      <c r="AR231" s="1318"/>
      <c r="AS231" s="1369">
        <v>0</v>
      </c>
      <c r="AT231" s="1337"/>
      <c r="AU231" s="1317"/>
      <c r="AV231" s="1318"/>
      <c r="AW231" s="1369">
        <v>0</v>
      </c>
      <c r="AX231" s="1337"/>
      <c r="AY231" s="1317"/>
      <c r="AZ231" s="1318"/>
      <c r="BA231" s="1369">
        <v>0</v>
      </c>
      <c r="BB231" s="1337"/>
      <c r="BC231" s="1317"/>
      <c r="BD231" s="1318"/>
      <c r="BE231" s="1603">
        <f t="shared" si="106"/>
        <v>0</v>
      </c>
      <c r="BF231" s="1599"/>
      <c r="BG231" s="1579"/>
      <c r="BH231" s="1580"/>
      <c r="BI231" s="1603">
        <f t="shared" si="107"/>
        <v>0</v>
      </c>
      <c r="BJ231" s="1599"/>
      <c r="BK231" s="1579"/>
      <c r="BL231" s="1580"/>
      <c r="BM231" s="3342"/>
      <c r="BN231" s="3562"/>
      <c r="BO231" s="3563"/>
      <c r="BP231" s="3564"/>
    </row>
    <row r="232" spans="1:68" ht="13.5" thickBot="1" x14ac:dyDescent="0.25">
      <c r="A232" s="1284"/>
      <c r="B232" s="1312" t="s">
        <v>19</v>
      </c>
      <c r="C232" s="1313">
        <v>99948061</v>
      </c>
      <c r="D232" s="1356">
        <v>85237532</v>
      </c>
      <c r="E232" s="1315">
        <v>14710529</v>
      </c>
      <c r="F232" s="1357">
        <v>0</v>
      </c>
      <c r="G232" s="1313">
        <v>99948061</v>
      </c>
      <c r="H232" s="1356">
        <v>85237532</v>
      </c>
      <c r="I232" s="1315">
        <v>14710529</v>
      </c>
      <c r="J232" s="1357">
        <v>0</v>
      </c>
      <c r="K232" s="1313">
        <v>106265198</v>
      </c>
      <c r="L232" s="1356">
        <v>90371067</v>
      </c>
      <c r="M232" s="1315">
        <v>15894131</v>
      </c>
      <c r="N232" s="1357">
        <v>0</v>
      </c>
      <c r="O232" s="1313">
        <v>108932587</v>
      </c>
      <c r="P232" s="1356">
        <v>93038456</v>
      </c>
      <c r="Q232" s="1315">
        <v>15894131</v>
      </c>
      <c r="R232" s="1357">
        <v>0</v>
      </c>
      <c r="S232" s="1313">
        <v>108932587</v>
      </c>
      <c r="T232" s="1356">
        <v>93038456</v>
      </c>
      <c r="U232" s="1315">
        <v>15894131</v>
      </c>
      <c r="V232" s="1357">
        <v>0</v>
      </c>
      <c r="W232" s="1575">
        <f t="shared" si="109"/>
        <v>98721432</v>
      </c>
      <c r="X232" s="1618">
        <f>SUM(X198+X213+X225)</f>
        <v>97015996</v>
      </c>
      <c r="Y232" s="1618">
        <f>SUM(Y198+Y213+Y225)</f>
        <v>1705436</v>
      </c>
      <c r="Z232" s="1618">
        <f>SUM(Z198+Z213+Z225)</f>
        <v>0</v>
      </c>
      <c r="AA232" s="1575">
        <f t="shared" si="110"/>
        <v>99421432</v>
      </c>
      <c r="AB232" s="1618">
        <f>SUM(AB198+AB213+AB225)</f>
        <v>97015996</v>
      </c>
      <c r="AC232" s="1618">
        <f>SUM(AC198+AC213+AC225)</f>
        <v>2405436</v>
      </c>
      <c r="AD232" s="1618">
        <f>SUM(AD198+AD213+AD225)</f>
        <v>0</v>
      </c>
      <c r="AE232" s="3307">
        <f t="shared" si="111"/>
        <v>99.295926455776666</v>
      </c>
      <c r="AF232" s="3311">
        <f t="shared" si="120"/>
        <v>100</v>
      </c>
      <c r="AG232" s="3288">
        <f t="shared" ref="AG232:AG252" si="123">SUM(Y232/AC232)*100</f>
        <v>70.899246539920412</v>
      </c>
      <c r="AH232" s="3277">
        <f>SUM(AH198+AH213+AH225)</f>
        <v>0</v>
      </c>
      <c r="AI232" s="1313"/>
      <c r="AJ232" s="1431" t="s">
        <v>21</v>
      </c>
      <c r="AK232" s="1339">
        <v>99948061</v>
      </c>
      <c r="AL232" s="1370">
        <v>91259586</v>
      </c>
      <c r="AM232" s="1371">
        <v>8688475</v>
      </c>
      <c r="AN232" s="1372">
        <v>0</v>
      </c>
      <c r="AO232" s="1339">
        <v>99948061</v>
      </c>
      <c r="AP232" s="1370">
        <v>91259586</v>
      </c>
      <c r="AQ232" s="1371">
        <v>8688475</v>
      </c>
      <c r="AR232" s="1372">
        <v>0</v>
      </c>
      <c r="AS232" s="1339">
        <v>106265198</v>
      </c>
      <c r="AT232" s="1370">
        <v>97576723</v>
      </c>
      <c r="AU232" s="1371">
        <v>8688475</v>
      </c>
      <c r="AV232" s="1372">
        <v>0</v>
      </c>
      <c r="AW232" s="1339">
        <v>108932587</v>
      </c>
      <c r="AX232" s="1370">
        <v>100244112</v>
      </c>
      <c r="AY232" s="1371">
        <v>8688475</v>
      </c>
      <c r="AZ232" s="1372">
        <v>0</v>
      </c>
      <c r="BA232" s="1339">
        <v>108932587</v>
      </c>
      <c r="BB232" s="1370">
        <v>100244112</v>
      </c>
      <c r="BC232" s="1371">
        <v>8688475</v>
      </c>
      <c r="BD232" s="1372">
        <v>0</v>
      </c>
      <c r="BE232" s="1680">
        <f t="shared" si="106"/>
        <v>98721432</v>
      </c>
      <c r="BF232" s="1633">
        <f>SUM(BF198:BF231)</f>
        <v>90032957</v>
      </c>
      <c r="BG232" s="1633">
        <f>SUM(BG198:BG231)</f>
        <v>8688475</v>
      </c>
      <c r="BH232" s="1633">
        <f>SUM(BH198:BH231)</f>
        <v>0</v>
      </c>
      <c r="BI232" s="1680">
        <f t="shared" si="107"/>
        <v>98204019</v>
      </c>
      <c r="BJ232" s="1633">
        <f>SUM(BJ198:BJ231)</f>
        <v>89515544</v>
      </c>
      <c r="BK232" s="1633">
        <f>SUM(BK198:BK231)</f>
        <v>8688475</v>
      </c>
      <c r="BL232" s="1633">
        <f>SUM(BL198:BL231)</f>
        <v>0</v>
      </c>
      <c r="BM232" s="3257">
        <f>SUM(BI232/BE232)*100</f>
        <v>99.475885844119432</v>
      </c>
      <c r="BN232" s="3266">
        <f>SUM(BJ232/BF232)*100</f>
        <v>99.425307112816469</v>
      </c>
      <c r="BO232" s="3552">
        <f>SUM(BK232/BG232)*100</f>
        <v>100</v>
      </c>
      <c r="BP232" s="3543">
        <v>0</v>
      </c>
    </row>
    <row r="233" spans="1:68" x14ac:dyDescent="0.2">
      <c r="A233" s="1284"/>
      <c r="B233" s="1319" t="s">
        <v>123</v>
      </c>
      <c r="C233" s="1320">
        <v>0</v>
      </c>
      <c r="D233" s="1321"/>
      <c r="E233" s="1335"/>
      <c r="F233" s="1323"/>
      <c r="G233" s="1320">
        <v>0</v>
      </c>
      <c r="H233" s="1321"/>
      <c r="I233" s="1335"/>
      <c r="J233" s="1323"/>
      <c r="K233" s="1320">
        <v>0</v>
      </c>
      <c r="L233" s="1321"/>
      <c r="M233" s="1335"/>
      <c r="N233" s="1323"/>
      <c r="O233" s="1320">
        <v>0</v>
      </c>
      <c r="P233" s="1321"/>
      <c r="Q233" s="1335"/>
      <c r="R233" s="1323"/>
      <c r="S233" s="1320">
        <v>566698</v>
      </c>
      <c r="T233" s="1321">
        <v>566698</v>
      </c>
      <c r="U233" s="1335"/>
      <c r="V233" s="1323"/>
      <c r="W233" s="1586">
        <f t="shared" si="109"/>
        <v>0</v>
      </c>
      <c r="X233" s="1583"/>
      <c r="Y233" s="1597"/>
      <c r="Z233" s="1585"/>
      <c r="AA233" s="1586">
        <f t="shared" si="110"/>
        <v>0</v>
      </c>
      <c r="AB233" s="1583"/>
      <c r="AC233" s="1597"/>
      <c r="AD233" s="1585"/>
      <c r="AE233" s="3330"/>
      <c r="AF233" s="3334"/>
      <c r="AG233" s="3326"/>
      <c r="AH233" s="3299"/>
      <c r="AI233" s="1320"/>
      <c r="AJ233" s="1384" t="s">
        <v>256</v>
      </c>
      <c r="AK233" s="1344">
        <v>1414649</v>
      </c>
      <c r="AL233" s="1373"/>
      <c r="AM233" s="1373">
        <v>1414649</v>
      </c>
      <c r="AN233" s="1342"/>
      <c r="AO233" s="1344">
        <v>1414649</v>
      </c>
      <c r="AP233" s="1373"/>
      <c r="AQ233" s="1373">
        <v>1414649</v>
      </c>
      <c r="AR233" s="1342"/>
      <c r="AS233" s="1344">
        <v>1727649</v>
      </c>
      <c r="AT233" s="1373"/>
      <c r="AU233" s="1373">
        <v>1727649</v>
      </c>
      <c r="AV233" s="1342"/>
      <c r="AW233" s="1344">
        <v>1727649</v>
      </c>
      <c r="AX233" s="1373"/>
      <c r="AY233" s="1373">
        <v>1727649</v>
      </c>
      <c r="AZ233" s="1342"/>
      <c r="BA233" s="1344">
        <v>2294347</v>
      </c>
      <c r="BB233" s="1373"/>
      <c r="BC233" s="1373">
        <v>2294347</v>
      </c>
      <c r="BD233" s="1342"/>
      <c r="BE233" s="1680">
        <f t="shared" si="106"/>
        <v>1346577</v>
      </c>
      <c r="BF233" s="1636"/>
      <c r="BG233" s="1636">
        <v>1346577</v>
      </c>
      <c r="BH233" s="1604"/>
      <c r="BI233" s="1680">
        <f t="shared" si="107"/>
        <v>1346577</v>
      </c>
      <c r="BJ233" s="1636"/>
      <c r="BK233" s="1636">
        <v>1346577</v>
      </c>
      <c r="BL233" s="1604"/>
      <c r="BM233" s="3266">
        <f t="shared" ref="BM233" si="124">SUM(BE233/BI233)*100</f>
        <v>100</v>
      </c>
      <c r="BN233" s="3581">
        <v>0</v>
      </c>
      <c r="BO233" s="3351">
        <f>SUM(BK233/BG233)*100</f>
        <v>100</v>
      </c>
      <c r="BP233" s="3360"/>
    </row>
    <row r="234" spans="1:68" x14ac:dyDescent="0.2">
      <c r="A234" s="1284"/>
      <c r="B234" s="1375" t="s">
        <v>257</v>
      </c>
      <c r="C234" s="1320">
        <v>0</v>
      </c>
      <c r="D234" s="1328"/>
      <c r="E234" s="1329"/>
      <c r="F234" s="1330"/>
      <c r="G234" s="1320">
        <v>0</v>
      </c>
      <c r="H234" s="1328"/>
      <c r="I234" s="1329"/>
      <c r="J234" s="1330"/>
      <c r="K234" s="1320">
        <v>0</v>
      </c>
      <c r="L234" s="1328"/>
      <c r="M234" s="1329"/>
      <c r="N234" s="1330"/>
      <c r="O234" s="1320">
        <v>0</v>
      </c>
      <c r="P234" s="1328"/>
      <c r="Q234" s="1329"/>
      <c r="R234" s="1330"/>
      <c r="S234" s="1320">
        <v>0</v>
      </c>
      <c r="T234" s="1328"/>
      <c r="U234" s="1329"/>
      <c r="V234" s="1330"/>
      <c r="W234" s="1595">
        <f t="shared" si="109"/>
        <v>0</v>
      </c>
      <c r="X234" s="1590"/>
      <c r="Y234" s="1591"/>
      <c r="Z234" s="1592"/>
      <c r="AA234" s="1595">
        <f t="shared" si="110"/>
        <v>0</v>
      </c>
      <c r="AB234" s="1590"/>
      <c r="AC234" s="1591"/>
      <c r="AD234" s="1592"/>
      <c r="AE234" s="3330"/>
      <c r="AF234" s="3334"/>
      <c r="AG234" s="3326"/>
      <c r="AH234" s="3300"/>
      <c r="AI234" s="1327"/>
      <c r="AJ234" s="1359" t="s">
        <v>145</v>
      </c>
      <c r="AK234" s="1344">
        <v>4607405</v>
      </c>
      <c r="AL234" s="1373"/>
      <c r="AM234" s="1373">
        <v>4607405</v>
      </c>
      <c r="AN234" s="1345"/>
      <c r="AO234" s="1344">
        <v>4607405</v>
      </c>
      <c r="AP234" s="1373"/>
      <c r="AQ234" s="1373">
        <v>4607405</v>
      </c>
      <c r="AR234" s="1345"/>
      <c r="AS234" s="1344">
        <v>5478007</v>
      </c>
      <c r="AT234" s="1373"/>
      <c r="AU234" s="1373">
        <v>5478007</v>
      </c>
      <c r="AV234" s="1345"/>
      <c r="AW234" s="1344">
        <v>5478007</v>
      </c>
      <c r="AX234" s="1373"/>
      <c r="AY234" s="1373">
        <v>5478007</v>
      </c>
      <c r="AZ234" s="1345"/>
      <c r="BA234" s="1344">
        <v>5478007</v>
      </c>
      <c r="BB234" s="1373"/>
      <c r="BC234" s="1373">
        <v>5478007</v>
      </c>
      <c r="BD234" s="1345"/>
      <c r="BE234" s="1606">
        <f t="shared" si="106"/>
        <v>5478007</v>
      </c>
      <c r="BF234" s="1636"/>
      <c r="BG234" s="1636">
        <v>5478007</v>
      </c>
      <c r="BH234" s="1607"/>
      <c r="BI234" s="1606">
        <f t="shared" si="107"/>
        <v>5478007</v>
      </c>
      <c r="BJ234" s="1636"/>
      <c r="BK234" s="1636">
        <v>5478007</v>
      </c>
      <c r="BL234" s="1607"/>
      <c r="BM234" s="3342">
        <f>SUM(BE234/BI234)*100</f>
        <v>100</v>
      </c>
      <c r="BN234" s="3569">
        <v>0</v>
      </c>
      <c r="BO234" s="3353">
        <f>SUM(BK234/BG234)*100</f>
        <v>100</v>
      </c>
      <c r="BP234" s="3561"/>
    </row>
    <row r="235" spans="1:68" x14ac:dyDescent="0.2">
      <c r="A235" s="1284"/>
      <c r="B235" s="1375" t="s">
        <v>170</v>
      </c>
      <c r="C235" s="1320">
        <v>0</v>
      </c>
      <c r="D235" s="1334"/>
      <c r="E235" s="1335"/>
      <c r="F235" s="1336"/>
      <c r="G235" s="1320">
        <v>0</v>
      </c>
      <c r="H235" s="1334"/>
      <c r="I235" s="1335"/>
      <c r="J235" s="1336"/>
      <c r="K235" s="1320">
        <v>0</v>
      </c>
      <c r="L235" s="1334"/>
      <c r="M235" s="1335"/>
      <c r="N235" s="1336"/>
      <c r="O235" s="1320">
        <v>0</v>
      </c>
      <c r="P235" s="1334"/>
      <c r="Q235" s="1335"/>
      <c r="R235" s="1336"/>
      <c r="S235" s="1320">
        <v>0</v>
      </c>
      <c r="T235" s="1334"/>
      <c r="U235" s="1335"/>
      <c r="V235" s="1336"/>
      <c r="W235" s="1595">
        <f t="shared" si="109"/>
        <v>0</v>
      </c>
      <c r="X235" s="1596"/>
      <c r="Y235" s="1597"/>
      <c r="Z235" s="1598"/>
      <c r="AA235" s="1595">
        <f t="shared" si="110"/>
        <v>0</v>
      </c>
      <c r="AB235" s="1596"/>
      <c r="AC235" s="1597"/>
      <c r="AD235" s="1598"/>
      <c r="AE235" s="3330"/>
      <c r="AF235" s="3334"/>
      <c r="AG235" s="3326"/>
      <c r="AH235" s="3301"/>
      <c r="AI235" s="1333"/>
      <c r="AJ235" s="1432" t="s">
        <v>258</v>
      </c>
      <c r="AK235" s="1344">
        <v>0</v>
      </c>
      <c r="AL235" s="1373"/>
      <c r="AM235" s="1376"/>
      <c r="AN235" s="1377"/>
      <c r="AO235" s="1344">
        <v>0</v>
      </c>
      <c r="AP235" s="1373"/>
      <c r="AQ235" s="1376"/>
      <c r="AR235" s="1377"/>
      <c r="AS235" s="1344">
        <v>0</v>
      </c>
      <c r="AT235" s="1373"/>
      <c r="AU235" s="1376"/>
      <c r="AV235" s="1377"/>
      <c r="AW235" s="1344">
        <v>0</v>
      </c>
      <c r="AX235" s="1373"/>
      <c r="AY235" s="1376"/>
      <c r="AZ235" s="1377"/>
      <c r="BA235" s="1344">
        <v>0</v>
      </c>
      <c r="BB235" s="1373"/>
      <c r="BC235" s="1376"/>
      <c r="BD235" s="1377"/>
      <c r="BE235" s="1606">
        <f t="shared" si="106"/>
        <v>0</v>
      </c>
      <c r="BF235" s="1636"/>
      <c r="BG235" s="1639"/>
      <c r="BH235" s="1640"/>
      <c r="BI235" s="1606">
        <f t="shared" si="107"/>
        <v>0</v>
      </c>
      <c r="BJ235" s="1636"/>
      <c r="BK235" s="1639"/>
      <c r="BL235" s="1640"/>
      <c r="BM235" s="3342"/>
      <c r="BN235" s="3569"/>
      <c r="BO235" s="3353"/>
      <c r="BP235" s="3561"/>
    </row>
    <row r="236" spans="1:68" x14ac:dyDescent="0.2">
      <c r="A236" s="1284"/>
      <c r="B236" s="1319" t="s">
        <v>273</v>
      </c>
      <c r="C236" s="1320">
        <v>0</v>
      </c>
      <c r="D236" s="1334"/>
      <c r="E236" s="1335"/>
      <c r="F236" s="1336"/>
      <c r="G236" s="1320">
        <v>0</v>
      </c>
      <c r="H236" s="1334"/>
      <c r="I236" s="1335"/>
      <c r="J236" s="1336"/>
      <c r="K236" s="1320">
        <v>0</v>
      </c>
      <c r="L236" s="1334"/>
      <c r="M236" s="1335"/>
      <c r="N236" s="1336"/>
      <c r="O236" s="1320">
        <v>0</v>
      </c>
      <c r="P236" s="1334"/>
      <c r="Q236" s="1335"/>
      <c r="R236" s="1336"/>
      <c r="S236" s="1320">
        <v>0</v>
      </c>
      <c r="T236" s="1334"/>
      <c r="U236" s="1335"/>
      <c r="V236" s="1336"/>
      <c r="W236" s="1595">
        <f t="shared" si="109"/>
        <v>0</v>
      </c>
      <c r="X236" s="1596"/>
      <c r="Y236" s="1597"/>
      <c r="Z236" s="1598"/>
      <c r="AA236" s="1595">
        <f t="shared" si="110"/>
        <v>0</v>
      </c>
      <c r="AB236" s="1596"/>
      <c r="AC236" s="1597"/>
      <c r="AD236" s="1598"/>
      <c r="AE236" s="3330"/>
      <c r="AF236" s="3334"/>
      <c r="AG236" s="3326"/>
      <c r="AH236" s="3301"/>
      <c r="AI236" s="1333"/>
      <c r="AJ236" s="1432" t="s">
        <v>99</v>
      </c>
      <c r="AK236" s="1344">
        <v>0</v>
      </c>
      <c r="AL236" s="1373"/>
      <c r="AM236" s="1376"/>
      <c r="AN236" s="1377"/>
      <c r="AO236" s="1344">
        <v>0</v>
      </c>
      <c r="AP236" s="1373"/>
      <c r="AQ236" s="1376"/>
      <c r="AR236" s="1377"/>
      <c r="AS236" s="1344">
        <v>0</v>
      </c>
      <c r="AT236" s="1373"/>
      <c r="AU236" s="1376"/>
      <c r="AV236" s="1377"/>
      <c r="AW236" s="1344">
        <v>0</v>
      </c>
      <c r="AX236" s="1373"/>
      <c r="AY236" s="1376"/>
      <c r="AZ236" s="1377"/>
      <c r="BA236" s="1344">
        <v>0</v>
      </c>
      <c r="BB236" s="1373"/>
      <c r="BC236" s="1376"/>
      <c r="BD236" s="1377"/>
      <c r="BE236" s="1606">
        <f t="shared" si="106"/>
        <v>0</v>
      </c>
      <c r="BF236" s="1636"/>
      <c r="BG236" s="1639"/>
      <c r="BH236" s="1640"/>
      <c r="BI236" s="1606">
        <f t="shared" si="107"/>
        <v>0</v>
      </c>
      <c r="BJ236" s="1636"/>
      <c r="BK236" s="1639"/>
      <c r="BL236" s="1640"/>
      <c r="BM236" s="3342"/>
      <c r="BN236" s="3569"/>
      <c r="BO236" s="3353"/>
      <c r="BP236" s="3561"/>
    </row>
    <row r="237" spans="1:68" x14ac:dyDescent="0.2">
      <c r="A237" s="1284"/>
      <c r="B237" s="1326" t="s">
        <v>124</v>
      </c>
      <c r="C237" s="1320">
        <v>0</v>
      </c>
      <c r="D237" s="1334"/>
      <c r="E237" s="1335"/>
      <c r="F237" s="1336"/>
      <c r="G237" s="1320">
        <v>0</v>
      </c>
      <c r="H237" s="1334"/>
      <c r="I237" s="1335"/>
      <c r="J237" s="1336"/>
      <c r="K237" s="1320">
        <v>0</v>
      </c>
      <c r="L237" s="1334"/>
      <c r="M237" s="1335"/>
      <c r="N237" s="1336"/>
      <c r="O237" s="1320">
        <v>0</v>
      </c>
      <c r="P237" s="1334"/>
      <c r="Q237" s="1335"/>
      <c r="R237" s="1336"/>
      <c r="S237" s="1320">
        <v>0</v>
      </c>
      <c r="T237" s="1334"/>
      <c r="U237" s="1335"/>
      <c r="V237" s="1336"/>
      <c r="W237" s="1595">
        <f t="shared" si="109"/>
        <v>0</v>
      </c>
      <c r="X237" s="1596"/>
      <c r="Y237" s="1597"/>
      <c r="Z237" s="1598"/>
      <c r="AA237" s="1595">
        <f t="shared" si="110"/>
        <v>0</v>
      </c>
      <c r="AB237" s="1596"/>
      <c r="AC237" s="1597"/>
      <c r="AD237" s="1598"/>
      <c r="AE237" s="3330"/>
      <c r="AF237" s="3334"/>
      <c r="AG237" s="3326"/>
      <c r="AH237" s="3301"/>
      <c r="AI237" s="1333"/>
      <c r="AJ237" s="1423" t="s">
        <v>259</v>
      </c>
      <c r="AK237" s="1344">
        <v>0</v>
      </c>
      <c r="AL237" s="1373"/>
      <c r="AM237" s="1347"/>
      <c r="AN237" s="1345"/>
      <c r="AO237" s="1344">
        <v>0</v>
      </c>
      <c r="AP237" s="1373"/>
      <c r="AQ237" s="1347"/>
      <c r="AR237" s="1345"/>
      <c r="AS237" s="1344">
        <v>0</v>
      </c>
      <c r="AT237" s="1373"/>
      <c r="AU237" s="1347"/>
      <c r="AV237" s="1345"/>
      <c r="AW237" s="1344">
        <v>0</v>
      </c>
      <c r="AX237" s="1373"/>
      <c r="AY237" s="1347"/>
      <c r="AZ237" s="1345"/>
      <c r="BA237" s="1344">
        <v>0</v>
      </c>
      <c r="BB237" s="1373"/>
      <c r="BC237" s="1347"/>
      <c r="BD237" s="1345"/>
      <c r="BE237" s="1606">
        <f t="shared" si="106"/>
        <v>0</v>
      </c>
      <c r="BF237" s="1636"/>
      <c r="BG237" s="1609"/>
      <c r="BH237" s="1607"/>
      <c r="BI237" s="1606">
        <f t="shared" si="107"/>
        <v>0</v>
      </c>
      <c r="BJ237" s="1636"/>
      <c r="BK237" s="1609"/>
      <c r="BL237" s="1607"/>
      <c r="BM237" s="3342"/>
      <c r="BN237" s="3569"/>
      <c r="BO237" s="3353"/>
      <c r="BP237" s="3561"/>
    </row>
    <row r="238" spans="1:68" ht="24" x14ac:dyDescent="0.2">
      <c r="A238" s="1284"/>
      <c r="B238" s="1378" t="s">
        <v>90</v>
      </c>
      <c r="C238" s="1320">
        <v>0</v>
      </c>
      <c r="D238" s="1334"/>
      <c r="E238" s="1335"/>
      <c r="F238" s="1336"/>
      <c r="G238" s="1320">
        <v>0</v>
      </c>
      <c r="H238" s="1334"/>
      <c r="I238" s="1335"/>
      <c r="J238" s="1336"/>
      <c r="K238" s="1320">
        <v>0</v>
      </c>
      <c r="L238" s="1334"/>
      <c r="M238" s="1335"/>
      <c r="N238" s="1336"/>
      <c r="O238" s="1320">
        <v>0</v>
      </c>
      <c r="P238" s="1334"/>
      <c r="Q238" s="1335"/>
      <c r="R238" s="1336"/>
      <c r="S238" s="1320">
        <v>0</v>
      </c>
      <c r="T238" s="1334"/>
      <c r="U238" s="1335"/>
      <c r="V238" s="1336"/>
      <c r="W238" s="1595">
        <f t="shared" si="109"/>
        <v>0</v>
      </c>
      <c r="X238" s="1596"/>
      <c r="Y238" s="1597"/>
      <c r="Z238" s="1598"/>
      <c r="AA238" s="1595">
        <f t="shared" si="110"/>
        <v>0</v>
      </c>
      <c r="AB238" s="1596"/>
      <c r="AC238" s="1597"/>
      <c r="AD238" s="1598"/>
      <c r="AE238" s="3330"/>
      <c r="AF238" s="3334"/>
      <c r="AG238" s="3326"/>
      <c r="AH238" s="3301"/>
      <c r="AI238" s="1333"/>
      <c r="AJ238" s="1423"/>
      <c r="AK238" s="1344">
        <v>0</v>
      </c>
      <c r="AL238" s="1373"/>
      <c r="AM238" s="1347"/>
      <c r="AN238" s="1345"/>
      <c r="AO238" s="1344">
        <v>0</v>
      </c>
      <c r="AP238" s="1373"/>
      <c r="AQ238" s="1347"/>
      <c r="AR238" s="1345"/>
      <c r="AS238" s="1344">
        <v>0</v>
      </c>
      <c r="AT238" s="1373"/>
      <c r="AU238" s="1347"/>
      <c r="AV238" s="1345"/>
      <c r="AW238" s="1344">
        <v>0</v>
      </c>
      <c r="AX238" s="1373"/>
      <c r="AY238" s="1347"/>
      <c r="AZ238" s="1345"/>
      <c r="BA238" s="1344">
        <v>0</v>
      </c>
      <c r="BB238" s="1373"/>
      <c r="BC238" s="1347"/>
      <c r="BD238" s="1345"/>
      <c r="BE238" s="1606">
        <f t="shared" si="106"/>
        <v>0</v>
      </c>
      <c r="BF238" s="1636"/>
      <c r="BG238" s="1609"/>
      <c r="BH238" s="1607"/>
      <c r="BI238" s="1606">
        <f t="shared" si="107"/>
        <v>0</v>
      </c>
      <c r="BJ238" s="1636"/>
      <c r="BK238" s="1609"/>
      <c r="BL238" s="1607"/>
      <c r="BM238" s="3342"/>
      <c r="BN238" s="3569"/>
      <c r="BO238" s="3353"/>
      <c r="BP238" s="3561"/>
    </row>
    <row r="239" spans="1:68" ht="24" x14ac:dyDescent="0.2">
      <c r="A239" s="1284"/>
      <c r="B239" s="1326" t="s">
        <v>263</v>
      </c>
      <c r="C239" s="1320">
        <v>4033043</v>
      </c>
      <c r="D239" s="1379">
        <v>4033043</v>
      </c>
      <c r="E239" s="1329"/>
      <c r="F239" s="1330"/>
      <c r="G239" s="1320">
        <v>4033043</v>
      </c>
      <c r="H239" s="1379">
        <v>4033043</v>
      </c>
      <c r="I239" s="1329"/>
      <c r="J239" s="1330"/>
      <c r="K239" s="1320">
        <v>5216645</v>
      </c>
      <c r="L239" s="1379">
        <v>5216645</v>
      </c>
      <c r="M239" s="1329"/>
      <c r="N239" s="1330"/>
      <c r="O239" s="1320">
        <v>5216645</v>
      </c>
      <c r="P239" s="1379">
        <v>5216645</v>
      </c>
      <c r="Q239" s="1329"/>
      <c r="R239" s="1330"/>
      <c r="S239" s="1320">
        <v>5216645</v>
      </c>
      <c r="T239" s="1379">
        <v>5216645</v>
      </c>
      <c r="U239" s="1329"/>
      <c r="V239" s="1330"/>
      <c r="W239" s="1595">
        <f t="shared" si="109"/>
        <v>4835573</v>
      </c>
      <c r="X239" s="1642">
        <v>4835573</v>
      </c>
      <c r="Y239" s="1591"/>
      <c r="Z239" s="1592"/>
      <c r="AA239" s="1595">
        <f t="shared" si="110"/>
        <v>4835573</v>
      </c>
      <c r="AB239" s="1642">
        <v>4835573</v>
      </c>
      <c r="AC239" s="1591"/>
      <c r="AD239" s="1592"/>
      <c r="AE239" s="3320">
        <f t="shared" ref="AE239:AE240" si="125">SUM(AA239/W239)*100</f>
        <v>100</v>
      </c>
      <c r="AF239" s="3326">
        <f t="shared" ref="AF239:AF240" si="126">SUM(AB239/X239)*100</f>
        <v>100</v>
      </c>
      <c r="AG239" s="3326"/>
      <c r="AH239" s="3300"/>
      <c r="AI239" s="1327"/>
      <c r="AJ239" s="1359" t="s">
        <v>134</v>
      </c>
      <c r="AK239" s="1344">
        <v>0</v>
      </c>
      <c r="AL239" s="1346"/>
      <c r="AM239" s="1347"/>
      <c r="AN239" s="1345"/>
      <c r="AO239" s="1344">
        <v>0</v>
      </c>
      <c r="AP239" s="1346"/>
      <c r="AQ239" s="1347"/>
      <c r="AR239" s="1345"/>
      <c r="AS239" s="1344">
        <v>0</v>
      </c>
      <c r="AT239" s="1346"/>
      <c r="AU239" s="1347"/>
      <c r="AV239" s="1345"/>
      <c r="AW239" s="1344">
        <v>0</v>
      </c>
      <c r="AX239" s="1346"/>
      <c r="AY239" s="1347"/>
      <c r="AZ239" s="1345"/>
      <c r="BA239" s="1344">
        <v>0</v>
      </c>
      <c r="BB239" s="1346"/>
      <c r="BC239" s="1347"/>
      <c r="BD239" s="1345"/>
      <c r="BE239" s="1606">
        <f t="shared" si="106"/>
        <v>0</v>
      </c>
      <c r="BF239" s="1608"/>
      <c r="BG239" s="1609"/>
      <c r="BH239" s="1607"/>
      <c r="BI239" s="1606">
        <f t="shared" si="107"/>
        <v>0</v>
      </c>
      <c r="BJ239" s="1608"/>
      <c r="BK239" s="1609"/>
      <c r="BL239" s="1607"/>
      <c r="BM239" s="3342"/>
      <c r="BN239" s="3569"/>
      <c r="BO239" s="3353"/>
      <c r="BP239" s="3561"/>
    </row>
    <row r="240" spans="1:68" ht="24.75" thickBot="1" x14ac:dyDescent="0.25">
      <c r="A240" s="1284"/>
      <c r="B240" s="1365" t="s">
        <v>188</v>
      </c>
      <c r="C240" s="1324">
        <v>1989011</v>
      </c>
      <c r="D240" s="1380">
        <v>1989011</v>
      </c>
      <c r="E240" s="1381"/>
      <c r="F240" s="1382"/>
      <c r="G240" s="1324">
        <v>1989011</v>
      </c>
      <c r="H240" s="1380">
        <v>1989011</v>
      </c>
      <c r="I240" s="1381"/>
      <c r="J240" s="1382"/>
      <c r="K240" s="1324">
        <v>1989011</v>
      </c>
      <c r="L240" s="1380">
        <v>1989011</v>
      </c>
      <c r="M240" s="1381"/>
      <c r="N240" s="1382"/>
      <c r="O240" s="1324">
        <v>1989011</v>
      </c>
      <c r="P240" s="1380">
        <v>1989011</v>
      </c>
      <c r="Q240" s="1381"/>
      <c r="R240" s="1382"/>
      <c r="S240" s="1324">
        <v>1989011</v>
      </c>
      <c r="T240" s="1380">
        <v>1989011</v>
      </c>
      <c r="U240" s="1381"/>
      <c r="V240" s="1382"/>
      <c r="W240" s="1595">
        <f t="shared" si="109"/>
        <v>1989011</v>
      </c>
      <c r="X240" s="1643">
        <v>1989011</v>
      </c>
      <c r="Y240" s="1644"/>
      <c r="Z240" s="1645"/>
      <c r="AA240" s="1595">
        <f t="shared" si="110"/>
        <v>1989011</v>
      </c>
      <c r="AB240" s="1643">
        <v>1989011</v>
      </c>
      <c r="AC240" s="1644"/>
      <c r="AD240" s="1645"/>
      <c r="AE240" s="3320">
        <f t="shared" si="125"/>
        <v>100</v>
      </c>
      <c r="AF240" s="3326">
        <f t="shared" si="126"/>
        <v>100</v>
      </c>
      <c r="AG240" s="3327"/>
      <c r="AH240" s="3305"/>
      <c r="AI240" s="1324"/>
      <c r="AJ240" s="1433" t="s">
        <v>121</v>
      </c>
      <c r="AK240" s="1344">
        <v>0</v>
      </c>
      <c r="AL240" s="1337"/>
      <c r="AM240" s="1317"/>
      <c r="AN240" s="1318"/>
      <c r="AO240" s="1344">
        <v>0</v>
      </c>
      <c r="AP240" s="1337"/>
      <c r="AQ240" s="1317"/>
      <c r="AR240" s="1318"/>
      <c r="AS240" s="1344">
        <v>0</v>
      </c>
      <c r="AT240" s="1337"/>
      <c r="AU240" s="1317"/>
      <c r="AV240" s="1318"/>
      <c r="AW240" s="1344">
        <v>0</v>
      </c>
      <c r="AX240" s="1337"/>
      <c r="AY240" s="1317"/>
      <c r="AZ240" s="1318"/>
      <c r="BA240" s="1344">
        <v>0</v>
      </c>
      <c r="BB240" s="1337"/>
      <c r="BC240" s="1317"/>
      <c r="BD240" s="1318"/>
      <c r="BE240" s="1603">
        <f t="shared" si="106"/>
        <v>0</v>
      </c>
      <c r="BF240" s="1599"/>
      <c r="BG240" s="1579"/>
      <c r="BH240" s="1580"/>
      <c r="BI240" s="1603">
        <f t="shared" si="107"/>
        <v>0</v>
      </c>
      <c r="BJ240" s="1599"/>
      <c r="BK240" s="1579"/>
      <c r="BL240" s="1580"/>
      <c r="BM240" s="3342"/>
      <c r="BN240" s="3582"/>
      <c r="BO240" s="3583"/>
      <c r="BP240" s="3564"/>
    </row>
    <row r="241" spans="1:68" ht="13.5" thickBot="1" x14ac:dyDescent="0.25">
      <c r="A241" s="1309"/>
      <c r="B241" s="1383" t="s">
        <v>20</v>
      </c>
      <c r="C241" s="1313">
        <v>6022054</v>
      </c>
      <c r="D241" s="1356">
        <v>6022054</v>
      </c>
      <c r="E241" s="1315">
        <v>0</v>
      </c>
      <c r="F241" s="1357">
        <v>0</v>
      </c>
      <c r="G241" s="1313">
        <v>6022054</v>
      </c>
      <c r="H241" s="1356">
        <v>6022054</v>
      </c>
      <c r="I241" s="1315">
        <v>0</v>
      </c>
      <c r="J241" s="1357">
        <v>0</v>
      </c>
      <c r="K241" s="1313">
        <v>7205656</v>
      </c>
      <c r="L241" s="1356">
        <v>7205656</v>
      </c>
      <c r="M241" s="1315">
        <v>0</v>
      </c>
      <c r="N241" s="1357">
        <v>0</v>
      </c>
      <c r="O241" s="1313">
        <v>7205656</v>
      </c>
      <c r="P241" s="1356">
        <v>7205656</v>
      </c>
      <c r="Q241" s="1315">
        <v>0</v>
      </c>
      <c r="R241" s="1357">
        <v>0</v>
      </c>
      <c r="S241" s="1313">
        <v>7772354</v>
      </c>
      <c r="T241" s="1356">
        <v>7772354</v>
      </c>
      <c r="U241" s="1315">
        <v>0</v>
      </c>
      <c r="V241" s="1357">
        <v>0</v>
      </c>
      <c r="W241" s="1575">
        <f t="shared" si="109"/>
        <v>6824584</v>
      </c>
      <c r="X241" s="1618">
        <f>SUM(X233:X240)</f>
        <v>6824584</v>
      </c>
      <c r="Y241" s="1577">
        <v>0</v>
      </c>
      <c r="Z241" s="1619">
        <v>0</v>
      </c>
      <c r="AA241" s="1575">
        <f t="shared" si="110"/>
        <v>6824584</v>
      </c>
      <c r="AB241" s="1618">
        <f>SUM(AB233:AB240)</f>
        <v>6824584</v>
      </c>
      <c r="AC241" s="1577">
        <v>0</v>
      </c>
      <c r="AD241" s="1619">
        <v>0</v>
      </c>
      <c r="AE241" s="3307">
        <f t="shared" si="111"/>
        <v>100</v>
      </c>
      <c r="AF241" s="3311">
        <f t="shared" si="120"/>
        <v>100</v>
      </c>
      <c r="AG241" s="3288">
        <v>0</v>
      </c>
      <c r="AH241" s="3277">
        <v>0</v>
      </c>
      <c r="AI241" s="1313"/>
      <c r="AJ241" s="1393" t="s">
        <v>177</v>
      </c>
      <c r="AK241" s="1339">
        <v>6022054</v>
      </c>
      <c r="AL241" s="1370">
        <v>0</v>
      </c>
      <c r="AM241" s="1371">
        <v>6022054</v>
      </c>
      <c r="AN241" s="1372">
        <v>0</v>
      </c>
      <c r="AO241" s="1339">
        <v>6022054</v>
      </c>
      <c r="AP241" s="1370">
        <v>0</v>
      </c>
      <c r="AQ241" s="1371">
        <v>6022054</v>
      </c>
      <c r="AR241" s="1372">
        <v>0</v>
      </c>
      <c r="AS241" s="1339">
        <v>7205656</v>
      </c>
      <c r="AT241" s="1370">
        <v>0</v>
      </c>
      <c r="AU241" s="1371">
        <v>7205656</v>
      </c>
      <c r="AV241" s="1372">
        <v>0</v>
      </c>
      <c r="AW241" s="1339">
        <v>7205656</v>
      </c>
      <c r="AX241" s="1370">
        <v>0</v>
      </c>
      <c r="AY241" s="1371">
        <v>7205656</v>
      </c>
      <c r="AZ241" s="1372">
        <v>0</v>
      </c>
      <c r="BA241" s="1339">
        <v>7772354</v>
      </c>
      <c r="BB241" s="1370">
        <v>0</v>
      </c>
      <c r="BC241" s="1371">
        <v>7772354</v>
      </c>
      <c r="BD241" s="1372">
        <v>0</v>
      </c>
      <c r="BE241" s="1680">
        <f t="shared" si="106"/>
        <v>6824584</v>
      </c>
      <c r="BF241" s="1633">
        <v>0</v>
      </c>
      <c r="BG241" s="1634">
        <f>SUM(BG233:BG240)</f>
        <v>6824584</v>
      </c>
      <c r="BH241" s="1635">
        <v>0</v>
      </c>
      <c r="BI241" s="1680">
        <f t="shared" si="107"/>
        <v>6824584</v>
      </c>
      <c r="BJ241" s="1633">
        <v>0</v>
      </c>
      <c r="BK241" s="1634">
        <f>SUM(BK233:BK240)</f>
        <v>6824584</v>
      </c>
      <c r="BL241" s="1635">
        <v>0</v>
      </c>
      <c r="BM241" s="3257">
        <f>SUM(BI241/BE241)*100</f>
        <v>100</v>
      </c>
      <c r="BN241" s="3566">
        <v>0</v>
      </c>
      <c r="BO241" s="3552">
        <f>SUM(BK241/BG241)*100</f>
        <v>100</v>
      </c>
      <c r="BP241" s="3555">
        <v>0</v>
      </c>
    </row>
    <row r="242" spans="1:68" x14ac:dyDescent="0.2">
      <c r="A242" s="1309"/>
      <c r="B242" s="1384" t="s">
        <v>271</v>
      </c>
      <c r="C242" s="1358">
        <v>81750575</v>
      </c>
      <c r="D242" s="1321">
        <v>81750575</v>
      </c>
      <c r="E242" s="1386"/>
      <c r="F242" s="1387"/>
      <c r="G242" s="1358">
        <v>81750575</v>
      </c>
      <c r="H242" s="1321">
        <v>81750575</v>
      </c>
      <c r="I242" s="1386"/>
      <c r="J242" s="1387"/>
      <c r="K242" s="1358">
        <v>88067712</v>
      </c>
      <c r="L242" s="1321">
        <v>88067712</v>
      </c>
      <c r="M242" s="1386"/>
      <c r="N242" s="1387"/>
      <c r="O242" s="1358">
        <v>90735101</v>
      </c>
      <c r="P242" s="1321">
        <v>90735101</v>
      </c>
      <c r="Q242" s="1386"/>
      <c r="R242" s="1387"/>
      <c r="S242" s="1358">
        <v>90735101</v>
      </c>
      <c r="T242" s="1321">
        <v>90735101</v>
      </c>
      <c r="U242" s="1386"/>
      <c r="V242" s="1387"/>
      <c r="W242" s="1586">
        <f t="shared" si="109"/>
        <v>94488295</v>
      </c>
      <c r="X242" s="1583">
        <v>94488295</v>
      </c>
      <c r="Y242" s="1649"/>
      <c r="Z242" s="1650"/>
      <c r="AA242" s="1586">
        <f t="shared" si="110"/>
        <v>94488295</v>
      </c>
      <c r="AB242" s="1583">
        <v>94488295</v>
      </c>
      <c r="AC242" s="1649"/>
      <c r="AD242" s="1650"/>
      <c r="AE242" s="3320">
        <f t="shared" ref="AE242:AE243" si="127">SUM(AA242/W242)*100</f>
        <v>100</v>
      </c>
      <c r="AF242" s="3326">
        <f t="shared" ref="AF242:AF243" si="128">SUM(AB242/X242)*100</f>
        <v>100</v>
      </c>
      <c r="AG242" s="3324"/>
      <c r="AH242" s="3299"/>
      <c r="AI242" s="1388"/>
      <c r="AJ242" s="1384" t="s">
        <v>271</v>
      </c>
      <c r="AK242" s="1344">
        <v>0</v>
      </c>
      <c r="AL242" s="1385"/>
      <c r="AM242" s="1386"/>
      <c r="AN242" s="1389"/>
      <c r="AO242" s="1344">
        <v>0</v>
      </c>
      <c r="AP242" s="1385"/>
      <c r="AQ242" s="1386"/>
      <c r="AR242" s="1389"/>
      <c r="AS242" s="1344">
        <v>0</v>
      </c>
      <c r="AT242" s="1385"/>
      <c r="AU242" s="1386"/>
      <c r="AV242" s="1389"/>
      <c r="AW242" s="1344">
        <v>0</v>
      </c>
      <c r="AX242" s="1385"/>
      <c r="AY242" s="1386"/>
      <c r="AZ242" s="1389"/>
      <c r="BA242" s="1344">
        <v>0</v>
      </c>
      <c r="BB242" s="1385"/>
      <c r="BC242" s="1386"/>
      <c r="BD242" s="1389"/>
      <c r="BE242" s="1680">
        <f t="shared" si="106"/>
        <v>0</v>
      </c>
      <c r="BF242" s="1648"/>
      <c r="BG242" s="1649"/>
      <c r="BH242" s="1653"/>
      <c r="BI242" s="1680">
        <f t="shared" si="107"/>
        <v>0</v>
      </c>
      <c r="BJ242" s="2343"/>
      <c r="BK242" s="2344"/>
      <c r="BL242" s="2345"/>
      <c r="BM242" s="3266"/>
      <c r="BN242" s="3558"/>
      <c r="BO242" s="3343"/>
      <c r="BP242" s="3584"/>
    </row>
    <row r="243" spans="1:68" ht="24" x14ac:dyDescent="0.2">
      <c r="A243" s="1309"/>
      <c r="B243" s="1359" t="s">
        <v>22</v>
      </c>
      <c r="C243" s="1320">
        <v>-81750575</v>
      </c>
      <c r="D243" s="1321">
        <v>-81750575</v>
      </c>
      <c r="E243" s="1322"/>
      <c r="F243" s="1323"/>
      <c r="G243" s="1320">
        <v>-81750575</v>
      </c>
      <c r="H243" s="1321">
        <v>-81750575</v>
      </c>
      <c r="I243" s="1322"/>
      <c r="J243" s="1323"/>
      <c r="K243" s="1320">
        <v>-88067712</v>
      </c>
      <c r="L243" s="1321">
        <v>-88067712</v>
      </c>
      <c r="M243" s="1322"/>
      <c r="N243" s="1323"/>
      <c r="O243" s="1320">
        <v>-90735101</v>
      </c>
      <c r="P243" s="1321">
        <v>-90735101</v>
      </c>
      <c r="Q243" s="1322"/>
      <c r="R243" s="1323"/>
      <c r="S243" s="1320">
        <v>-90735101</v>
      </c>
      <c r="T243" s="1321">
        <v>-90735101</v>
      </c>
      <c r="U243" s="1322"/>
      <c r="V243" s="1323"/>
      <c r="W243" s="1595">
        <f t="shared" si="109"/>
        <v>-94488295</v>
      </c>
      <c r="X243" s="1583">
        <v>-94488295</v>
      </c>
      <c r="Y243" s="1584"/>
      <c r="Z243" s="1585"/>
      <c r="AA243" s="1595">
        <f t="shared" si="110"/>
        <v>-94488295</v>
      </c>
      <c r="AB243" s="1583">
        <v>-94488295</v>
      </c>
      <c r="AC243" s="1584"/>
      <c r="AD243" s="1585"/>
      <c r="AE243" s="3320">
        <f t="shared" si="127"/>
        <v>100</v>
      </c>
      <c r="AF243" s="3326">
        <f t="shared" si="128"/>
        <v>100</v>
      </c>
      <c r="AG243" s="3326"/>
      <c r="AH243" s="3299"/>
      <c r="AI243" s="1320"/>
      <c r="AJ243" s="1359" t="s">
        <v>27</v>
      </c>
      <c r="AK243" s="1344">
        <v>0</v>
      </c>
      <c r="AL243" s="1373"/>
      <c r="AM243" s="1374"/>
      <c r="AN243" s="1342"/>
      <c r="AO243" s="1344">
        <v>0</v>
      </c>
      <c r="AP243" s="1373"/>
      <c r="AQ243" s="1374"/>
      <c r="AR243" s="1342"/>
      <c r="AS243" s="1344">
        <v>0</v>
      </c>
      <c r="AT243" s="1373"/>
      <c r="AU243" s="1374"/>
      <c r="AV243" s="1342"/>
      <c r="AW243" s="1344">
        <v>0</v>
      </c>
      <c r="AX243" s="1373"/>
      <c r="AY243" s="1374"/>
      <c r="AZ243" s="1342"/>
      <c r="BA243" s="1344">
        <v>0</v>
      </c>
      <c r="BB243" s="1373"/>
      <c r="BC243" s="1374"/>
      <c r="BD243" s="1342"/>
      <c r="BE243" s="1606">
        <f t="shared" si="106"/>
        <v>0</v>
      </c>
      <c r="BF243" s="1636"/>
      <c r="BG243" s="1637"/>
      <c r="BH243" s="1604"/>
      <c r="BI243" s="1606">
        <f t="shared" si="107"/>
        <v>0</v>
      </c>
      <c r="BJ243" s="1636"/>
      <c r="BK243" s="1637"/>
      <c r="BL243" s="1604"/>
      <c r="BM243" s="3342"/>
      <c r="BN243" s="3559"/>
      <c r="BO243" s="3344"/>
      <c r="BP243" s="3561"/>
    </row>
    <row r="244" spans="1:68" ht="24" x14ac:dyDescent="0.2">
      <c r="A244" s="1309"/>
      <c r="B244" s="1359" t="s">
        <v>23</v>
      </c>
      <c r="C244" s="1327">
        <v>0</v>
      </c>
      <c r="D244" s="1334"/>
      <c r="E244" s="1335"/>
      <c r="F244" s="1336"/>
      <c r="G244" s="1327">
        <v>0</v>
      </c>
      <c r="H244" s="1334"/>
      <c r="I244" s="1335"/>
      <c r="J244" s="1336"/>
      <c r="K244" s="1327">
        <v>0</v>
      </c>
      <c r="L244" s="1334"/>
      <c r="M244" s="1335"/>
      <c r="N244" s="1336"/>
      <c r="O244" s="1327">
        <v>0</v>
      </c>
      <c r="P244" s="1334"/>
      <c r="Q244" s="1335"/>
      <c r="R244" s="1336"/>
      <c r="S244" s="1327">
        <v>0</v>
      </c>
      <c r="T244" s="1334"/>
      <c r="U244" s="1335"/>
      <c r="V244" s="1336"/>
      <c r="W244" s="1595">
        <f t="shared" si="109"/>
        <v>0</v>
      </c>
      <c r="X244" s="1596"/>
      <c r="Y244" s="1597"/>
      <c r="Z244" s="1598"/>
      <c r="AA244" s="1595">
        <f t="shared" si="110"/>
        <v>0</v>
      </c>
      <c r="AB244" s="1596"/>
      <c r="AC244" s="1597"/>
      <c r="AD244" s="1598"/>
      <c r="AE244" s="3329"/>
      <c r="AF244" s="3278"/>
      <c r="AG244" s="3325"/>
      <c r="AH244" s="3301"/>
      <c r="AI244" s="1333"/>
      <c r="AJ244" s="1423" t="s">
        <v>260</v>
      </c>
      <c r="AK244" s="1344">
        <v>0</v>
      </c>
      <c r="AL244" s="1346"/>
      <c r="AM244" s="1347"/>
      <c r="AN244" s="1345"/>
      <c r="AO244" s="1344">
        <v>0</v>
      </c>
      <c r="AP244" s="1346"/>
      <c r="AQ244" s="1347"/>
      <c r="AR244" s="1345"/>
      <c r="AS244" s="1344">
        <v>0</v>
      </c>
      <c r="AT244" s="1346"/>
      <c r="AU244" s="1347"/>
      <c r="AV244" s="1345"/>
      <c r="AW244" s="1344">
        <v>0</v>
      </c>
      <c r="AX244" s="1346"/>
      <c r="AY244" s="1347"/>
      <c r="AZ244" s="1345"/>
      <c r="BA244" s="1344">
        <v>0</v>
      </c>
      <c r="BB244" s="1346"/>
      <c r="BC244" s="1347"/>
      <c r="BD244" s="1345"/>
      <c r="BE244" s="1606">
        <f t="shared" si="106"/>
        <v>0</v>
      </c>
      <c r="BF244" s="1608"/>
      <c r="BG244" s="1609"/>
      <c r="BH244" s="1607"/>
      <c r="BI244" s="1606">
        <f t="shared" si="107"/>
        <v>0</v>
      </c>
      <c r="BJ244" s="1608"/>
      <c r="BK244" s="1609"/>
      <c r="BL244" s="1607"/>
      <c r="BM244" s="3342"/>
      <c r="BN244" s="3559"/>
      <c r="BO244" s="3344"/>
      <c r="BP244" s="3561"/>
    </row>
    <row r="245" spans="1:68" ht="24" x14ac:dyDescent="0.2">
      <c r="A245" s="1309"/>
      <c r="B245" s="1359" t="s">
        <v>23</v>
      </c>
      <c r="C245" s="1327">
        <v>0</v>
      </c>
      <c r="D245" s="1328"/>
      <c r="E245" s="1329"/>
      <c r="F245" s="1330"/>
      <c r="G245" s="1327">
        <v>0</v>
      </c>
      <c r="H245" s="1328"/>
      <c r="I245" s="1329"/>
      <c r="J245" s="1330"/>
      <c r="K245" s="1327">
        <v>0</v>
      </c>
      <c r="L245" s="1328"/>
      <c r="M245" s="1329"/>
      <c r="N245" s="1330"/>
      <c r="O245" s="1327">
        <v>0</v>
      </c>
      <c r="P245" s="1328"/>
      <c r="Q245" s="1329"/>
      <c r="R245" s="1330"/>
      <c r="S245" s="1327">
        <v>0</v>
      </c>
      <c r="T245" s="1328"/>
      <c r="U245" s="1329"/>
      <c r="V245" s="1330"/>
      <c r="W245" s="1595">
        <f t="shared" si="109"/>
        <v>0</v>
      </c>
      <c r="X245" s="1590"/>
      <c r="Y245" s="1591"/>
      <c r="Z245" s="1592"/>
      <c r="AA245" s="1595">
        <f t="shared" si="110"/>
        <v>0</v>
      </c>
      <c r="AB245" s="1590"/>
      <c r="AC245" s="1591"/>
      <c r="AD245" s="1592"/>
      <c r="AE245" s="3330"/>
      <c r="AF245" s="3334"/>
      <c r="AG245" s="3326"/>
      <c r="AH245" s="3300"/>
      <c r="AI245" s="1327"/>
      <c r="AJ245" s="1375" t="s">
        <v>28</v>
      </c>
      <c r="AK245" s="1344">
        <v>0</v>
      </c>
      <c r="AL245" s="1346"/>
      <c r="AM245" s="1347"/>
      <c r="AN245" s="1345"/>
      <c r="AO245" s="1344">
        <v>0</v>
      </c>
      <c r="AP245" s="1346"/>
      <c r="AQ245" s="1347"/>
      <c r="AR245" s="1345"/>
      <c r="AS245" s="1344">
        <v>0</v>
      </c>
      <c r="AT245" s="1346"/>
      <c r="AU245" s="1347"/>
      <c r="AV245" s="1345"/>
      <c r="AW245" s="1344">
        <v>0</v>
      </c>
      <c r="AX245" s="1346"/>
      <c r="AY245" s="1347"/>
      <c r="AZ245" s="1345"/>
      <c r="BA245" s="1344">
        <v>0</v>
      </c>
      <c r="BB245" s="1346"/>
      <c r="BC245" s="1347"/>
      <c r="BD245" s="1345"/>
      <c r="BE245" s="1606">
        <f t="shared" si="106"/>
        <v>0</v>
      </c>
      <c r="BF245" s="1608"/>
      <c r="BG245" s="1609"/>
      <c r="BH245" s="1607"/>
      <c r="BI245" s="1606">
        <f t="shared" si="107"/>
        <v>0</v>
      </c>
      <c r="BJ245" s="1608"/>
      <c r="BK245" s="1609"/>
      <c r="BL245" s="1607"/>
      <c r="BM245" s="3342"/>
      <c r="BN245" s="3559"/>
      <c r="BO245" s="3344"/>
      <c r="BP245" s="3561"/>
    </row>
    <row r="246" spans="1:68" ht="24" x14ac:dyDescent="0.2">
      <c r="A246" s="1309"/>
      <c r="B246" s="1390" t="s">
        <v>24</v>
      </c>
      <c r="C246" s="1327">
        <v>-1989011</v>
      </c>
      <c r="D246" s="1328">
        <v>-1989011</v>
      </c>
      <c r="E246" s="1329"/>
      <c r="F246" s="1330"/>
      <c r="G246" s="1327">
        <v>-1989011</v>
      </c>
      <c r="H246" s="1328">
        <v>-1989011</v>
      </c>
      <c r="I246" s="1329"/>
      <c r="J246" s="1330"/>
      <c r="K246" s="1327">
        <v>-1989011</v>
      </c>
      <c r="L246" s="1328">
        <v>-1989011</v>
      </c>
      <c r="M246" s="1329"/>
      <c r="N246" s="1330"/>
      <c r="O246" s="1327">
        <v>-1989011</v>
      </c>
      <c r="P246" s="1328">
        <v>-1989011</v>
      </c>
      <c r="Q246" s="1329"/>
      <c r="R246" s="1330"/>
      <c r="S246" s="1327">
        <v>-1989011</v>
      </c>
      <c r="T246" s="1328">
        <v>-1989011</v>
      </c>
      <c r="U246" s="1329"/>
      <c r="V246" s="1330"/>
      <c r="W246" s="1595">
        <f t="shared" si="109"/>
        <v>-1989011</v>
      </c>
      <c r="X246" s="1590">
        <v>-1989011</v>
      </c>
      <c r="Y246" s="1591"/>
      <c r="Z246" s="1592"/>
      <c r="AA246" s="1595">
        <f t="shared" si="110"/>
        <v>-1989011</v>
      </c>
      <c r="AB246" s="1590">
        <v>-1989011</v>
      </c>
      <c r="AC246" s="1591"/>
      <c r="AD246" s="1592"/>
      <c r="AE246" s="3320">
        <f t="shared" ref="AE246:AE247" si="129">SUM(AA246/W246)*100</f>
        <v>100</v>
      </c>
      <c r="AF246" s="3326">
        <f t="shared" ref="AF246:AF247" si="130">SUM(AB246/X246)*100</f>
        <v>100</v>
      </c>
      <c r="AG246" s="3326"/>
      <c r="AH246" s="3300"/>
      <c r="AI246" s="1327"/>
      <c r="AJ246" s="1434"/>
      <c r="AK246" s="1344">
        <v>0</v>
      </c>
      <c r="AL246" s="1346"/>
      <c r="AM246" s="1347"/>
      <c r="AN246" s="1345"/>
      <c r="AO246" s="1344">
        <v>0</v>
      </c>
      <c r="AP246" s="1346"/>
      <c r="AQ246" s="1347"/>
      <c r="AR246" s="1345"/>
      <c r="AS246" s="1344">
        <v>0</v>
      </c>
      <c r="AT246" s="1346"/>
      <c r="AU246" s="1347"/>
      <c r="AV246" s="1345"/>
      <c r="AW246" s="1344">
        <v>0</v>
      </c>
      <c r="AX246" s="1346"/>
      <c r="AY246" s="1347"/>
      <c r="AZ246" s="1345"/>
      <c r="BA246" s="1344">
        <v>0</v>
      </c>
      <c r="BB246" s="1346"/>
      <c r="BC246" s="1347"/>
      <c r="BD246" s="1345"/>
      <c r="BE246" s="1606">
        <f t="shared" si="106"/>
        <v>0</v>
      </c>
      <c r="BF246" s="1608"/>
      <c r="BG246" s="1609"/>
      <c r="BH246" s="1607"/>
      <c r="BI246" s="1606">
        <f t="shared" si="107"/>
        <v>0</v>
      </c>
      <c r="BJ246" s="1608"/>
      <c r="BK246" s="1609"/>
      <c r="BL246" s="1607"/>
      <c r="BM246" s="3342"/>
      <c r="BN246" s="3559"/>
      <c r="BO246" s="3344"/>
      <c r="BP246" s="3561"/>
    </row>
    <row r="247" spans="1:68" x14ac:dyDescent="0.2">
      <c r="A247" s="1309"/>
      <c r="B247" s="1390" t="s">
        <v>226</v>
      </c>
      <c r="C247" s="1327">
        <v>1989011</v>
      </c>
      <c r="D247" s="1328">
        <v>1989011</v>
      </c>
      <c r="E247" s="1329"/>
      <c r="F247" s="1330"/>
      <c r="G247" s="1327">
        <v>1989011</v>
      </c>
      <c r="H247" s="1328">
        <v>1989011</v>
      </c>
      <c r="I247" s="1329"/>
      <c r="J247" s="1330"/>
      <c r="K247" s="1327">
        <v>1989011</v>
      </c>
      <c r="L247" s="1328">
        <v>1989011</v>
      </c>
      <c r="M247" s="1329"/>
      <c r="N247" s="1330"/>
      <c r="O247" s="1327">
        <v>1989011</v>
      </c>
      <c r="P247" s="1328">
        <v>1989011</v>
      </c>
      <c r="Q247" s="1329"/>
      <c r="R247" s="1330"/>
      <c r="S247" s="1327">
        <v>1989011</v>
      </c>
      <c r="T247" s="1328">
        <v>1989011</v>
      </c>
      <c r="U247" s="1329"/>
      <c r="V247" s="1330"/>
      <c r="W247" s="1595">
        <f t="shared" si="109"/>
        <v>1989011</v>
      </c>
      <c r="X247" s="1590">
        <v>1989011</v>
      </c>
      <c r="Y247" s="1591"/>
      <c r="Z247" s="1592"/>
      <c r="AA247" s="1595">
        <f t="shared" si="110"/>
        <v>1989011</v>
      </c>
      <c r="AB247" s="1590">
        <v>1989011</v>
      </c>
      <c r="AC247" s="1591"/>
      <c r="AD247" s="1592"/>
      <c r="AE247" s="3320">
        <f t="shared" si="129"/>
        <v>100</v>
      </c>
      <c r="AF247" s="3326">
        <f t="shared" si="130"/>
        <v>100</v>
      </c>
      <c r="AG247" s="3326"/>
      <c r="AH247" s="3300"/>
      <c r="AI247" s="1320"/>
      <c r="AJ247" s="1384"/>
      <c r="AK247" s="1344">
        <v>0</v>
      </c>
      <c r="AL247" s="1373"/>
      <c r="AM247" s="1374"/>
      <c r="AN247" s="1342"/>
      <c r="AO247" s="1344">
        <v>0</v>
      </c>
      <c r="AP247" s="1373"/>
      <c r="AQ247" s="1374"/>
      <c r="AR247" s="1342"/>
      <c r="AS247" s="1344">
        <v>0</v>
      </c>
      <c r="AT247" s="1373"/>
      <c r="AU247" s="1374"/>
      <c r="AV247" s="1342"/>
      <c r="AW247" s="1344">
        <v>0</v>
      </c>
      <c r="AX247" s="1373"/>
      <c r="AY247" s="1374"/>
      <c r="AZ247" s="1342"/>
      <c r="BA247" s="1344">
        <v>0</v>
      </c>
      <c r="BB247" s="1373"/>
      <c r="BC247" s="1374"/>
      <c r="BD247" s="1342"/>
      <c r="BE247" s="1606">
        <f t="shared" si="106"/>
        <v>0</v>
      </c>
      <c r="BF247" s="1636"/>
      <c r="BG247" s="1637"/>
      <c r="BH247" s="1604"/>
      <c r="BI247" s="1606">
        <f t="shared" si="107"/>
        <v>0</v>
      </c>
      <c r="BJ247" s="1636"/>
      <c r="BK247" s="1637"/>
      <c r="BL247" s="1604"/>
      <c r="BM247" s="3342"/>
      <c r="BN247" s="3559"/>
      <c r="BO247" s="3344"/>
      <c r="BP247" s="3561"/>
    </row>
    <row r="248" spans="1:68" ht="13.5" thickBot="1" x14ac:dyDescent="0.25">
      <c r="A248" s="1309"/>
      <c r="B248" s="1365" t="s">
        <v>133</v>
      </c>
      <c r="C248" s="1324">
        <v>0</v>
      </c>
      <c r="D248" s="1380"/>
      <c r="E248" s="1381"/>
      <c r="F248" s="1382"/>
      <c r="G248" s="1324">
        <v>0</v>
      </c>
      <c r="H248" s="1380"/>
      <c r="I248" s="1381"/>
      <c r="J248" s="1382"/>
      <c r="K248" s="1324">
        <v>0</v>
      </c>
      <c r="L248" s="1380"/>
      <c r="M248" s="1381"/>
      <c r="N248" s="1382"/>
      <c r="O248" s="1324">
        <v>0</v>
      </c>
      <c r="P248" s="1380"/>
      <c r="Q248" s="1381"/>
      <c r="R248" s="1382"/>
      <c r="S248" s="1324">
        <v>0</v>
      </c>
      <c r="T248" s="1380"/>
      <c r="U248" s="1381"/>
      <c r="V248" s="1382"/>
      <c r="W248" s="1595">
        <f t="shared" si="109"/>
        <v>0</v>
      </c>
      <c r="X248" s="1643"/>
      <c r="Y248" s="1644"/>
      <c r="Z248" s="1645"/>
      <c r="AA248" s="1595">
        <f t="shared" si="110"/>
        <v>0</v>
      </c>
      <c r="AB248" s="1643"/>
      <c r="AC248" s="1644"/>
      <c r="AD248" s="1645"/>
      <c r="AE248" s="3335"/>
      <c r="AF248" s="3336"/>
      <c r="AG248" s="3337"/>
      <c r="AH248" s="3305"/>
      <c r="AI248" s="1324"/>
      <c r="AJ248" s="1384" t="s">
        <v>133</v>
      </c>
      <c r="AK248" s="1344">
        <v>0</v>
      </c>
      <c r="AL248" s="1337"/>
      <c r="AM248" s="1317"/>
      <c r="AN248" s="1318"/>
      <c r="AO248" s="1344">
        <v>0</v>
      </c>
      <c r="AP248" s="1337"/>
      <c r="AQ248" s="1317"/>
      <c r="AR248" s="1318"/>
      <c r="AS248" s="1344">
        <v>0</v>
      </c>
      <c r="AT248" s="1337"/>
      <c r="AU248" s="1317"/>
      <c r="AV248" s="1318"/>
      <c r="AW248" s="1344">
        <v>0</v>
      </c>
      <c r="AX248" s="1337"/>
      <c r="AY248" s="1317"/>
      <c r="AZ248" s="1318"/>
      <c r="BA248" s="1344">
        <v>0</v>
      </c>
      <c r="BB248" s="1337"/>
      <c r="BC248" s="1317"/>
      <c r="BD248" s="1318"/>
      <c r="BE248" s="3358">
        <f t="shared" si="106"/>
        <v>0</v>
      </c>
      <c r="BF248" s="1599"/>
      <c r="BG248" s="1579"/>
      <c r="BH248" s="1580"/>
      <c r="BI248" s="3358">
        <f t="shared" si="107"/>
        <v>0</v>
      </c>
      <c r="BJ248" s="1599"/>
      <c r="BK248" s="1579"/>
      <c r="BL248" s="1580"/>
      <c r="BM248" s="3342"/>
      <c r="BN248" s="3562"/>
      <c r="BO248" s="3563"/>
      <c r="BP248" s="3564"/>
    </row>
    <row r="249" spans="1:68" ht="13.5" thickBot="1" x14ac:dyDescent="0.25">
      <c r="A249" s="1309"/>
      <c r="B249" s="1383" t="s">
        <v>272</v>
      </c>
      <c r="C249" s="1313">
        <v>0</v>
      </c>
      <c r="D249" s="1356">
        <v>0</v>
      </c>
      <c r="E249" s="1316">
        <v>0</v>
      </c>
      <c r="F249" s="1424">
        <v>0</v>
      </c>
      <c r="G249" s="1313">
        <v>0</v>
      </c>
      <c r="H249" s="1356">
        <v>0</v>
      </c>
      <c r="I249" s="1316">
        <v>0</v>
      </c>
      <c r="J249" s="1424">
        <v>0</v>
      </c>
      <c r="K249" s="1313">
        <v>0</v>
      </c>
      <c r="L249" s="1356">
        <v>0</v>
      </c>
      <c r="M249" s="1316">
        <v>0</v>
      </c>
      <c r="N249" s="1424">
        <v>0</v>
      </c>
      <c r="O249" s="1313">
        <v>0</v>
      </c>
      <c r="P249" s="1356">
        <v>0</v>
      </c>
      <c r="Q249" s="1316">
        <v>0</v>
      </c>
      <c r="R249" s="1424">
        <v>0</v>
      </c>
      <c r="S249" s="1313">
        <v>0</v>
      </c>
      <c r="T249" s="1356">
        <v>0</v>
      </c>
      <c r="U249" s="1316">
        <v>0</v>
      </c>
      <c r="V249" s="1424">
        <v>0</v>
      </c>
      <c r="W249" s="1575">
        <f t="shared" si="109"/>
        <v>0</v>
      </c>
      <c r="X249" s="1618">
        <v>0</v>
      </c>
      <c r="Y249" s="1578">
        <v>0</v>
      </c>
      <c r="Z249" s="1689">
        <v>0</v>
      </c>
      <c r="AA249" s="1575">
        <f t="shared" si="110"/>
        <v>0</v>
      </c>
      <c r="AB249" s="1618">
        <v>0</v>
      </c>
      <c r="AC249" s="1578">
        <v>0</v>
      </c>
      <c r="AD249" s="1689">
        <v>0</v>
      </c>
      <c r="AE249" s="3307">
        <v>0</v>
      </c>
      <c r="AF249" s="3311">
        <v>0</v>
      </c>
      <c r="AG249" s="3288">
        <v>0</v>
      </c>
      <c r="AH249" s="3285">
        <v>0</v>
      </c>
      <c r="AI249" s="1313"/>
      <c r="AJ249" s="1383" t="s">
        <v>15</v>
      </c>
      <c r="AK249" s="1339">
        <v>0</v>
      </c>
      <c r="AL249" s="1391">
        <v>0</v>
      </c>
      <c r="AM249" s="1371">
        <v>0</v>
      </c>
      <c r="AN249" s="1392">
        <v>0</v>
      </c>
      <c r="AO249" s="1339">
        <v>0</v>
      </c>
      <c r="AP249" s="1391">
        <v>0</v>
      </c>
      <c r="AQ249" s="1371">
        <v>0</v>
      </c>
      <c r="AR249" s="1392">
        <v>0</v>
      </c>
      <c r="AS249" s="1339">
        <v>0</v>
      </c>
      <c r="AT249" s="1391">
        <v>0</v>
      </c>
      <c r="AU249" s="1371">
        <v>0</v>
      </c>
      <c r="AV249" s="1392">
        <v>0</v>
      </c>
      <c r="AW249" s="1339">
        <v>0</v>
      </c>
      <c r="AX249" s="1391">
        <v>0</v>
      </c>
      <c r="AY249" s="1371">
        <v>0</v>
      </c>
      <c r="AZ249" s="1392">
        <v>0</v>
      </c>
      <c r="BA249" s="1339">
        <v>0</v>
      </c>
      <c r="BB249" s="1391">
        <v>0</v>
      </c>
      <c r="BC249" s="1371">
        <v>0</v>
      </c>
      <c r="BD249" s="1392">
        <v>0</v>
      </c>
      <c r="BE249" s="1601">
        <f t="shared" si="106"/>
        <v>0</v>
      </c>
      <c r="BF249" s="1655">
        <v>0</v>
      </c>
      <c r="BG249" s="1634">
        <v>0</v>
      </c>
      <c r="BH249" s="1656">
        <v>0</v>
      </c>
      <c r="BI249" s="1601">
        <f t="shared" si="107"/>
        <v>0</v>
      </c>
      <c r="BJ249" s="1655">
        <v>0</v>
      </c>
      <c r="BK249" s="1634">
        <v>0</v>
      </c>
      <c r="BL249" s="1656">
        <v>0</v>
      </c>
      <c r="BM249" s="3257">
        <v>0</v>
      </c>
      <c r="BN249" s="3354">
        <v>0</v>
      </c>
      <c r="BO249" s="3343">
        <v>0</v>
      </c>
      <c r="BP249" s="3585">
        <v>0</v>
      </c>
    </row>
    <row r="250" spans="1:68" s="20" customFormat="1" ht="13.5" thickBot="1" x14ac:dyDescent="0.25">
      <c r="A250" s="1411"/>
      <c r="B250" s="1393" t="s">
        <v>16</v>
      </c>
      <c r="C250" s="1313">
        <v>105970115</v>
      </c>
      <c r="D250" s="1357">
        <v>91259586</v>
      </c>
      <c r="E250" s="1316">
        <v>14710529</v>
      </c>
      <c r="F250" s="1424">
        <v>0</v>
      </c>
      <c r="G250" s="1313">
        <v>105970115</v>
      </c>
      <c r="H250" s="1357">
        <v>91259586</v>
      </c>
      <c r="I250" s="1316">
        <v>14710529</v>
      </c>
      <c r="J250" s="1424">
        <v>0</v>
      </c>
      <c r="K250" s="1313">
        <v>113470854</v>
      </c>
      <c r="L250" s="1357">
        <v>97576723</v>
      </c>
      <c r="M250" s="1316">
        <v>15894131</v>
      </c>
      <c r="N250" s="1424">
        <v>0</v>
      </c>
      <c r="O250" s="1313">
        <v>116138243</v>
      </c>
      <c r="P250" s="1357">
        <v>100244112</v>
      </c>
      <c r="Q250" s="1316">
        <v>15894131</v>
      </c>
      <c r="R250" s="1424">
        <v>0</v>
      </c>
      <c r="S250" s="1313">
        <v>116704941</v>
      </c>
      <c r="T250" s="1357">
        <v>100810810</v>
      </c>
      <c r="U250" s="1316">
        <v>15894131</v>
      </c>
      <c r="V250" s="1424">
        <v>0</v>
      </c>
      <c r="W250" s="1575">
        <f t="shared" si="109"/>
        <v>105546016</v>
      </c>
      <c r="X250" s="1619">
        <f>SUM(X232+X241+X249)</f>
        <v>103840580</v>
      </c>
      <c r="Y250" s="1578">
        <f>SUM(Y232+Y241+Y249)</f>
        <v>1705436</v>
      </c>
      <c r="Z250" s="1689">
        <v>0</v>
      </c>
      <c r="AA250" s="1575">
        <f t="shared" si="110"/>
        <v>106246016</v>
      </c>
      <c r="AB250" s="1619">
        <f>SUM(AB232+AB241+AB249)</f>
        <v>103840580</v>
      </c>
      <c r="AC250" s="1578">
        <f>SUM(AC232+AC241+AC249)</f>
        <v>2405436</v>
      </c>
      <c r="AD250" s="1689">
        <v>0</v>
      </c>
      <c r="AE250" s="3307">
        <f t="shared" si="111"/>
        <v>99.341151766104801</v>
      </c>
      <c r="AF250" s="3311">
        <f t="shared" si="120"/>
        <v>100</v>
      </c>
      <c r="AG250" s="3288">
        <f t="shared" si="123"/>
        <v>70.899246539920412</v>
      </c>
      <c r="AH250" s="3285">
        <v>0</v>
      </c>
      <c r="AI250" s="1313"/>
      <c r="AJ250" s="1383" t="s">
        <v>18</v>
      </c>
      <c r="AK250" s="1394">
        <v>105970115</v>
      </c>
      <c r="AL250" s="1395">
        <v>91259586</v>
      </c>
      <c r="AM250" s="1315">
        <v>14710529</v>
      </c>
      <c r="AN250" s="1396">
        <v>0</v>
      </c>
      <c r="AO250" s="1394">
        <v>105970115</v>
      </c>
      <c r="AP250" s="1395">
        <v>91259586</v>
      </c>
      <c r="AQ250" s="1315">
        <v>14710529</v>
      </c>
      <c r="AR250" s="1396">
        <v>0</v>
      </c>
      <c r="AS250" s="1394">
        <v>113470854</v>
      </c>
      <c r="AT250" s="1395">
        <v>97576723</v>
      </c>
      <c r="AU250" s="1315">
        <v>15894131</v>
      </c>
      <c r="AV250" s="1396">
        <v>0</v>
      </c>
      <c r="AW250" s="1394">
        <v>116138243</v>
      </c>
      <c r="AX250" s="1395">
        <v>100244112</v>
      </c>
      <c r="AY250" s="1315">
        <v>15894131</v>
      </c>
      <c r="AZ250" s="1396">
        <v>0</v>
      </c>
      <c r="BA250" s="1394">
        <v>116704941</v>
      </c>
      <c r="BB250" s="1395">
        <v>100244112</v>
      </c>
      <c r="BC250" s="1315">
        <v>16460829</v>
      </c>
      <c r="BD250" s="1396">
        <v>0</v>
      </c>
      <c r="BE250" s="1680">
        <f>SUM(BE232+BE241)</f>
        <v>105546016</v>
      </c>
      <c r="BF250" s="1659">
        <f>SUM(BF232+BF2414)</f>
        <v>90032957</v>
      </c>
      <c r="BG250" s="1577">
        <f>SUM(BG232+BG241)</f>
        <v>15513059</v>
      </c>
      <c r="BH250" s="1660">
        <v>0</v>
      </c>
      <c r="BI250" s="1680">
        <f>SUM(BI232+BI241)</f>
        <v>105028603</v>
      </c>
      <c r="BJ250" s="2337">
        <f>SUM(BJ232+BJ2414)</f>
        <v>89515544</v>
      </c>
      <c r="BK250" s="2324">
        <f>SUM(BK232+BK241)</f>
        <v>15513059</v>
      </c>
      <c r="BL250" s="2339">
        <v>0</v>
      </c>
      <c r="BM250" s="3257">
        <f>SUM(BI250/BE250)*100</f>
        <v>99.509774959198836</v>
      </c>
      <c r="BN250" s="3572">
        <f>SUM(BJ250/BF250)*100</f>
        <v>99.425307112816469</v>
      </c>
      <c r="BO250" s="3586">
        <f t="shared" ref="BO250:BO252" si="131">SUM(BK250/BG250)*100</f>
        <v>100</v>
      </c>
      <c r="BP250" s="3587"/>
    </row>
    <row r="251" spans="1:68" ht="13.5" thickBot="1" x14ac:dyDescent="0.25">
      <c r="A251" s="1309"/>
      <c r="B251" s="1397" t="s">
        <v>26</v>
      </c>
      <c r="C251" s="1398">
        <v>0</v>
      </c>
      <c r="D251" s="1399"/>
      <c r="E251" s="1400"/>
      <c r="F251" s="1400"/>
      <c r="G251" s="1398">
        <v>0</v>
      </c>
      <c r="H251" s="1399"/>
      <c r="I251" s="1400"/>
      <c r="J251" s="1400"/>
      <c r="K251" s="1398">
        <v>0</v>
      </c>
      <c r="L251" s="1399"/>
      <c r="M251" s="1400"/>
      <c r="N251" s="1400"/>
      <c r="O251" s="1398">
        <v>0</v>
      </c>
      <c r="P251" s="1399"/>
      <c r="Q251" s="1400"/>
      <c r="R251" s="1400"/>
      <c r="S251" s="1398">
        <v>0</v>
      </c>
      <c r="T251" s="1399"/>
      <c r="U251" s="1400"/>
      <c r="V251" s="1400"/>
      <c r="W251" s="1586">
        <f t="shared" si="109"/>
        <v>0</v>
      </c>
      <c r="X251" s="1663"/>
      <c r="Y251" s="1664"/>
      <c r="Z251" s="1664"/>
      <c r="AA251" s="1586">
        <f t="shared" si="110"/>
        <v>0</v>
      </c>
      <c r="AB251" s="1663"/>
      <c r="AC251" s="1664"/>
      <c r="AD251" s="1664"/>
      <c r="AE251" s="3307"/>
      <c r="AF251" s="3311"/>
      <c r="AG251" s="3288"/>
      <c r="AH251" s="3289"/>
      <c r="AI251" s="1401"/>
      <c r="AJ251" s="1435" t="s">
        <v>26</v>
      </c>
      <c r="AK251" s="1402">
        <v>0</v>
      </c>
      <c r="AL251" s="1403">
        <v>0</v>
      </c>
      <c r="AM251" s="1325"/>
      <c r="AN251" s="1404"/>
      <c r="AO251" s="1402">
        <v>0</v>
      </c>
      <c r="AP251" s="1403">
        <v>0</v>
      </c>
      <c r="AQ251" s="1325"/>
      <c r="AR251" s="1404"/>
      <c r="AS251" s="1402">
        <v>0</v>
      </c>
      <c r="AT251" s="1403">
        <v>0</v>
      </c>
      <c r="AU251" s="1325"/>
      <c r="AV251" s="1404"/>
      <c r="AW251" s="1402">
        <v>0</v>
      </c>
      <c r="AX251" s="1403">
        <v>0</v>
      </c>
      <c r="AY251" s="1325"/>
      <c r="AZ251" s="1404"/>
      <c r="BA251" s="1402">
        <v>0</v>
      </c>
      <c r="BB251" s="1403">
        <v>0</v>
      </c>
      <c r="BC251" s="1325"/>
      <c r="BD251" s="1404"/>
      <c r="BE251" s="1680">
        <f t="shared" si="106"/>
        <v>0</v>
      </c>
      <c r="BF251" s="1667">
        <v>0</v>
      </c>
      <c r="BG251" s="1587"/>
      <c r="BH251" s="1668"/>
      <c r="BI251" s="1680">
        <f t="shared" ref="BI251" si="132">SUM(BJ251:BL251)</f>
        <v>0</v>
      </c>
      <c r="BJ251" s="2340">
        <v>0</v>
      </c>
      <c r="BK251" s="1587"/>
      <c r="BL251" s="1668"/>
      <c r="BM251" s="3339">
        <v>0</v>
      </c>
      <c r="BN251" s="3570">
        <v>0</v>
      </c>
      <c r="BO251" s="3698">
        <v>0</v>
      </c>
      <c r="BP251" s="3587"/>
    </row>
    <row r="252" spans="1:68" ht="13.5" thickBot="1" x14ac:dyDescent="0.25">
      <c r="A252" s="1309"/>
      <c r="B252" s="1405" t="s">
        <v>17</v>
      </c>
      <c r="C252" s="1402">
        <v>105970115</v>
      </c>
      <c r="D252" s="1406">
        <v>91259586</v>
      </c>
      <c r="E252" s="1407">
        <v>14710529</v>
      </c>
      <c r="F252" s="1407">
        <v>0</v>
      </c>
      <c r="G252" s="1402">
        <v>105970115</v>
      </c>
      <c r="H252" s="1406">
        <v>91259586</v>
      </c>
      <c r="I252" s="1407">
        <v>14710529</v>
      </c>
      <c r="J252" s="1407">
        <v>0</v>
      </c>
      <c r="K252" s="1402">
        <v>113470854</v>
      </c>
      <c r="L252" s="1406">
        <v>97576723</v>
      </c>
      <c r="M252" s="1407">
        <v>15894131</v>
      </c>
      <c r="N252" s="1407">
        <v>0</v>
      </c>
      <c r="O252" s="1402">
        <v>116138243</v>
      </c>
      <c r="P252" s="1406">
        <v>100244112</v>
      </c>
      <c r="Q252" s="1407">
        <v>15894131</v>
      </c>
      <c r="R252" s="1407">
        <v>0</v>
      </c>
      <c r="S252" s="1402">
        <v>116704941</v>
      </c>
      <c r="T252" s="1406">
        <v>100810810</v>
      </c>
      <c r="U252" s="1407">
        <v>15894131</v>
      </c>
      <c r="V252" s="1407">
        <v>0</v>
      </c>
      <c r="W252" s="1666">
        <f t="shared" ref="W252:AD252" si="133">SUM(W250:W251)</f>
        <v>105546016</v>
      </c>
      <c r="X252" s="1670">
        <f t="shared" si="133"/>
        <v>103840580</v>
      </c>
      <c r="Y252" s="1671">
        <f t="shared" si="133"/>
        <v>1705436</v>
      </c>
      <c r="Z252" s="1671">
        <f t="shared" si="133"/>
        <v>0</v>
      </c>
      <c r="AA252" s="1666">
        <f t="shared" si="133"/>
        <v>106246016</v>
      </c>
      <c r="AB252" s="1670">
        <f t="shared" si="133"/>
        <v>103840580</v>
      </c>
      <c r="AC252" s="1671">
        <f t="shared" si="133"/>
        <v>2405436</v>
      </c>
      <c r="AD252" s="1671">
        <f t="shared" si="133"/>
        <v>0</v>
      </c>
      <c r="AE252" s="3307">
        <f t="shared" si="111"/>
        <v>99.341151766104801</v>
      </c>
      <c r="AF252" s="3311">
        <f t="shared" si="120"/>
        <v>100</v>
      </c>
      <c r="AG252" s="3288">
        <f t="shared" si="123"/>
        <v>70.899246539920412</v>
      </c>
      <c r="AH252" s="3280">
        <f>SUM(AH250:AH251)</f>
        <v>0</v>
      </c>
      <c r="AI252" s="1402"/>
      <c r="AJ252" s="1383" t="s">
        <v>261</v>
      </c>
      <c r="AK252" s="1402">
        <v>105970115</v>
      </c>
      <c r="AL252" s="1408">
        <v>91259586</v>
      </c>
      <c r="AM252" s="1409">
        <v>14710529</v>
      </c>
      <c r="AN252" s="1410">
        <v>0</v>
      </c>
      <c r="AO252" s="1402">
        <v>105970115</v>
      </c>
      <c r="AP252" s="1408">
        <v>91259586</v>
      </c>
      <c r="AQ252" s="1409">
        <v>14710529</v>
      </c>
      <c r="AR252" s="1410">
        <v>0</v>
      </c>
      <c r="AS252" s="1402">
        <v>113470854</v>
      </c>
      <c r="AT252" s="1408">
        <v>97576723</v>
      </c>
      <c r="AU252" s="1409">
        <v>15894131</v>
      </c>
      <c r="AV252" s="1410">
        <v>0</v>
      </c>
      <c r="AW252" s="1402">
        <v>116138243</v>
      </c>
      <c r="AX252" s="1408">
        <v>100244112</v>
      </c>
      <c r="AY252" s="1409">
        <v>15894131</v>
      </c>
      <c r="AZ252" s="1410">
        <v>0</v>
      </c>
      <c r="BA252" s="1402">
        <v>116704941</v>
      </c>
      <c r="BB252" s="1408">
        <v>100244112</v>
      </c>
      <c r="BC252" s="1409">
        <v>16460829</v>
      </c>
      <c r="BD252" s="1410">
        <v>0</v>
      </c>
      <c r="BE252" s="1672">
        <f>SUM(BE250:BE251)</f>
        <v>105546016</v>
      </c>
      <c r="BF252" s="1672">
        <f>SUM(BF250:BF251)</f>
        <v>90032957</v>
      </c>
      <c r="BG252" s="1673">
        <v>16460829</v>
      </c>
      <c r="BH252" s="1674">
        <v>0</v>
      </c>
      <c r="BI252" s="2327">
        <f>SUM(BI250:BI251)</f>
        <v>105028603</v>
      </c>
      <c r="BJ252" s="2327">
        <f>SUM(BJ250:BJ251)</f>
        <v>89515544</v>
      </c>
      <c r="BK252" s="2328">
        <v>16460829</v>
      </c>
      <c r="BL252" s="2341">
        <v>0</v>
      </c>
      <c r="BM252" s="3258">
        <f>SUM(BI252/BE252)*100</f>
        <v>99.509774959198836</v>
      </c>
      <c r="BN252" s="3572">
        <f t="shared" ref="BN252" si="134">SUM(BJ252/BF252)*100</f>
        <v>99.425307112816469</v>
      </c>
      <c r="BO252" s="3586">
        <f t="shared" si="131"/>
        <v>100</v>
      </c>
      <c r="BP252" s="3587">
        <v>0</v>
      </c>
    </row>
    <row r="253" spans="1:68" x14ac:dyDescent="0.2">
      <c r="A253" s="1309"/>
      <c r="B253" s="1309"/>
      <c r="C253" s="1422">
        <f>SUM(C252-AK252)</f>
        <v>0</v>
      </c>
      <c r="D253" s="1687"/>
      <c r="E253" s="1687"/>
      <c r="F253" s="1687"/>
      <c r="G253" s="1687">
        <f>SUM(G252-AO252)</f>
        <v>0</v>
      </c>
      <c r="H253" s="1687"/>
      <c r="I253" s="1687"/>
      <c r="J253" s="1687"/>
      <c r="K253" s="1687">
        <f>SUM(K252-AS252)</f>
        <v>0</v>
      </c>
      <c r="L253" s="1687"/>
      <c r="M253" s="1687"/>
      <c r="N253" s="1687"/>
      <c r="O253" s="1687">
        <f>SUM(O252-AW252)</f>
        <v>0</v>
      </c>
      <c r="P253" s="1687"/>
      <c r="Q253" s="1687"/>
      <c r="R253" s="1687"/>
      <c r="S253" s="1687">
        <f>SUM(S252-BA252)</f>
        <v>0</v>
      </c>
      <c r="T253" s="1309"/>
      <c r="U253" s="1309"/>
      <c r="V253" s="1309"/>
      <c r="W253" s="1687"/>
      <c r="X253" s="1562"/>
      <c r="Y253" s="1562"/>
      <c r="Z253" s="1562"/>
      <c r="AA253" s="1687"/>
      <c r="AB253" s="1562"/>
      <c r="AC253" s="1562"/>
      <c r="AD253" s="1562"/>
      <c r="AE253" s="3281"/>
      <c r="AF253" s="3283"/>
      <c r="AG253" s="3283"/>
      <c r="AH253" s="3283"/>
      <c r="AI253" s="1309"/>
      <c r="AJ253" s="1309"/>
      <c r="AK253" s="1309"/>
      <c r="AL253" s="1309"/>
      <c r="AM253" s="1309"/>
      <c r="AN253" s="1309"/>
      <c r="AO253" s="1309"/>
      <c r="AP253" s="1309"/>
      <c r="AQ253" s="1309"/>
      <c r="AR253" s="1309"/>
      <c r="AS253" s="1309"/>
      <c r="AT253" s="1309"/>
      <c r="AU253" s="1309"/>
      <c r="AV253" s="1309"/>
      <c r="AW253" s="1309"/>
      <c r="AX253" s="1309"/>
      <c r="AY253" s="1309"/>
      <c r="AZ253" s="1309"/>
      <c r="BA253" s="1309"/>
      <c r="BB253" s="1309"/>
      <c r="BC253" s="1309"/>
      <c r="BD253" s="1309"/>
      <c r="BE253" s="1562"/>
      <c r="BF253" s="1562"/>
      <c r="BG253" s="1562"/>
      <c r="BH253" s="1562"/>
      <c r="BI253" s="2330"/>
      <c r="BJ253" s="2330"/>
      <c r="BK253" s="2330"/>
      <c r="BL253" s="2330"/>
      <c r="BM253" s="3259"/>
      <c r="BN253" s="3259"/>
      <c r="BO253" s="3259"/>
      <c r="BP253" s="3259"/>
    </row>
    <row r="255" spans="1:68" s="27" customFormat="1" ht="12" x14ac:dyDescent="0.2">
      <c r="A255" s="959"/>
      <c r="B255" s="961" t="s">
        <v>595</v>
      </c>
      <c r="C255" s="961"/>
      <c r="D255" s="961"/>
      <c r="E255" s="961"/>
      <c r="F255" s="961"/>
      <c r="G255" s="961"/>
      <c r="H255" s="961"/>
      <c r="I255" s="961"/>
      <c r="J255" s="961"/>
      <c r="K255" s="961"/>
      <c r="L255" s="961"/>
      <c r="M255" s="961"/>
      <c r="N255" s="961"/>
      <c r="O255" s="961"/>
      <c r="P255" s="961"/>
      <c r="Q255" s="961"/>
      <c r="R255" s="961"/>
      <c r="S255" s="961"/>
      <c r="T255" s="961"/>
      <c r="U255" s="961"/>
      <c r="V255" s="961"/>
      <c r="W255" s="961"/>
      <c r="X255" s="961"/>
      <c r="Y255" s="961"/>
      <c r="Z255" s="961"/>
      <c r="AA255" s="961"/>
      <c r="AB255" s="961"/>
      <c r="AC255" s="961"/>
      <c r="AD255" s="961"/>
      <c r="AE255" s="3284"/>
      <c r="AF255" s="3284"/>
      <c r="AG255" s="3284"/>
      <c r="AH255" s="3284"/>
      <c r="AI255" s="961"/>
      <c r="AJ255" s="961" t="s">
        <v>595</v>
      </c>
      <c r="AK255" s="961"/>
      <c r="AL255" s="961"/>
      <c r="AM255" s="961"/>
      <c r="AN255" s="961"/>
      <c r="AO255" s="961"/>
      <c r="AP255" s="961"/>
      <c r="AQ255" s="961"/>
      <c r="AR255" s="961"/>
      <c r="AS255" s="961"/>
      <c r="AT255" s="961"/>
      <c r="AU255" s="961"/>
      <c r="AV255" s="961"/>
      <c r="AW255" s="961"/>
      <c r="AX255" s="961"/>
      <c r="AY255" s="961"/>
      <c r="AZ255" s="961"/>
      <c r="BA255" s="961"/>
      <c r="BB255" s="961"/>
      <c r="BC255" s="961"/>
      <c r="BD255" s="961"/>
      <c r="BE255" s="961"/>
      <c r="BF255" s="961"/>
      <c r="BG255" s="961"/>
      <c r="BH255" s="961"/>
      <c r="BI255" s="2342"/>
      <c r="BJ255" s="2342"/>
      <c r="BK255" s="2342"/>
      <c r="BL255" s="2342"/>
      <c r="BM255" s="3263"/>
      <c r="BN255" s="3263"/>
      <c r="BO255" s="3263"/>
      <c r="BP255" s="3263"/>
    </row>
    <row r="256" spans="1:68" s="27" customFormat="1" ht="12" x14ac:dyDescent="0.2">
      <c r="A256" s="959"/>
      <c r="B256" s="953"/>
      <c r="C256" s="953"/>
      <c r="D256" s="953"/>
      <c r="E256" s="953"/>
      <c r="F256" s="953"/>
      <c r="G256" s="953"/>
      <c r="H256" s="953"/>
      <c r="I256" s="953"/>
      <c r="J256" s="953"/>
      <c r="K256" s="953"/>
      <c r="L256" s="953"/>
      <c r="M256" s="953"/>
      <c r="N256" s="953"/>
      <c r="O256" s="953"/>
      <c r="P256" s="953"/>
      <c r="Q256" s="953"/>
      <c r="R256" s="953"/>
      <c r="S256" s="953"/>
      <c r="T256" s="953"/>
      <c r="U256" s="953"/>
      <c r="V256" s="953"/>
      <c r="W256" s="953"/>
      <c r="X256" s="953"/>
      <c r="Y256" s="953"/>
      <c r="Z256" s="953"/>
      <c r="AA256" s="953"/>
      <c r="AB256" s="953"/>
      <c r="AC256" s="953"/>
      <c r="AD256" s="953"/>
      <c r="AE256" s="3271"/>
      <c r="AF256" s="3271"/>
      <c r="AG256" s="3271"/>
      <c r="AH256" s="3271"/>
      <c r="AI256" s="953"/>
      <c r="AJ256" s="953"/>
      <c r="AK256" s="953"/>
      <c r="AL256" s="953"/>
      <c r="AM256" s="953"/>
      <c r="AN256" s="953"/>
      <c r="AO256" s="953"/>
      <c r="AP256" s="953"/>
      <c r="AQ256" s="953"/>
      <c r="AR256" s="953"/>
      <c r="AS256" s="953"/>
      <c r="AT256" s="953"/>
      <c r="AU256" s="953"/>
      <c r="AV256" s="953"/>
      <c r="AW256" s="953"/>
      <c r="AX256" s="953"/>
      <c r="AY256" s="953"/>
      <c r="AZ256" s="953"/>
      <c r="BA256" s="953"/>
      <c r="BB256" s="953"/>
      <c r="BC256" s="953"/>
      <c r="BD256" s="953"/>
      <c r="BE256" s="953"/>
      <c r="BF256" s="953"/>
      <c r="BG256" s="953"/>
      <c r="BH256" s="953"/>
      <c r="BI256" s="2314"/>
      <c r="BJ256" s="2314"/>
      <c r="BK256" s="2314"/>
      <c r="BL256" s="2314"/>
      <c r="BM256" s="3251"/>
      <c r="BN256" s="3251"/>
      <c r="BO256" s="3251"/>
      <c r="BP256" s="3251"/>
    </row>
    <row r="257" spans="1:68" ht="13.5" thickBot="1" x14ac:dyDescent="0.25">
      <c r="A257" s="946"/>
      <c r="B257" s="954"/>
      <c r="C257" s="954"/>
      <c r="D257" s="954"/>
      <c r="E257" s="954"/>
      <c r="F257" s="954"/>
      <c r="G257" s="954"/>
      <c r="H257" s="954"/>
      <c r="I257" s="954"/>
      <c r="J257" s="954"/>
      <c r="K257" s="954"/>
      <c r="L257" s="954"/>
      <c r="M257" s="954"/>
      <c r="N257" s="954">
        <v>4</v>
      </c>
      <c r="O257" s="954"/>
      <c r="P257" s="954"/>
      <c r="Q257" s="954"/>
      <c r="R257" s="955"/>
      <c r="S257" s="954"/>
      <c r="T257" s="954"/>
      <c r="U257" s="954"/>
      <c r="V257" s="955"/>
      <c r="W257" s="954"/>
      <c r="X257" s="954"/>
      <c r="Y257" s="954"/>
      <c r="Z257" s="955"/>
      <c r="AA257" s="954"/>
      <c r="AB257" s="954"/>
      <c r="AC257" s="954"/>
      <c r="AD257" s="955" t="s">
        <v>269</v>
      </c>
      <c r="AE257" s="3272"/>
      <c r="AF257" s="3272"/>
      <c r="AG257" s="3272"/>
      <c r="AH257" s="3314" t="s">
        <v>1786</v>
      </c>
      <c r="AI257" s="953"/>
      <c r="AJ257" s="954"/>
      <c r="AK257" s="954"/>
      <c r="AL257" s="954"/>
      <c r="AM257" s="954"/>
      <c r="AN257" s="955"/>
      <c r="AO257" s="954"/>
      <c r="AP257" s="954"/>
      <c r="AQ257" s="954"/>
      <c r="AR257" s="955"/>
      <c r="AS257" s="954"/>
      <c r="AT257" s="954"/>
      <c r="AU257" s="954"/>
      <c r="AV257" s="955"/>
      <c r="AW257" s="954"/>
      <c r="AX257" s="954"/>
      <c r="AY257" s="954"/>
      <c r="AZ257" s="955"/>
      <c r="BA257" s="954"/>
      <c r="BB257" s="954"/>
      <c r="BC257" s="954"/>
      <c r="BD257" s="944"/>
      <c r="BE257" s="954"/>
      <c r="BF257" s="954"/>
      <c r="BG257" s="954"/>
      <c r="BH257" s="944"/>
      <c r="BI257" s="2315"/>
      <c r="BJ257" s="2315"/>
      <c r="BK257" s="2315"/>
      <c r="BL257" s="2333" t="s">
        <v>269</v>
      </c>
      <c r="BM257" s="3252"/>
      <c r="BN257" s="3252"/>
      <c r="BO257" s="3252"/>
      <c r="BP257" s="3262" t="s">
        <v>1786</v>
      </c>
    </row>
    <row r="258" spans="1:68" s="1" customFormat="1" ht="13.5" thickBot="1" x14ac:dyDescent="0.25">
      <c r="A258" s="1551">
        <v>4</v>
      </c>
      <c r="B258" s="1437" t="s">
        <v>243</v>
      </c>
      <c r="C258" s="3770" t="s">
        <v>267</v>
      </c>
      <c r="D258" s="3771"/>
      <c r="E258" s="3771"/>
      <c r="F258" s="3772"/>
      <c r="G258" s="3770" t="s">
        <v>851</v>
      </c>
      <c r="H258" s="3771"/>
      <c r="I258" s="3771"/>
      <c r="J258" s="3772"/>
      <c r="K258" s="3770" t="s">
        <v>852</v>
      </c>
      <c r="L258" s="3771"/>
      <c r="M258" s="3771"/>
      <c r="N258" s="3772"/>
      <c r="O258" s="3770" t="s">
        <v>853</v>
      </c>
      <c r="P258" s="3771"/>
      <c r="Q258" s="3771"/>
      <c r="R258" s="3772"/>
      <c r="S258" s="3770" t="s">
        <v>854</v>
      </c>
      <c r="T258" s="3771"/>
      <c r="U258" s="3771"/>
      <c r="V258" s="3772"/>
      <c r="W258" s="3770" t="s">
        <v>894</v>
      </c>
      <c r="X258" s="3771"/>
      <c r="Y258" s="3771"/>
      <c r="Z258" s="3772"/>
      <c r="AA258" s="3770" t="s">
        <v>1785</v>
      </c>
      <c r="AB258" s="3771"/>
      <c r="AC258" s="3771"/>
      <c r="AD258" s="3771"/>
      <c r="AE258" s="3771"/>
      <c r="AF258" s="3771"/>
      <c r="AG258" s="3771"/>
      <c r="AH258" s="3772"/>
      <c r="AI258" s="1438"/>
      <c r="AJ258" s="1437" t="s">
        <v>94</v>
      </c>
      <c r="AK258" s="3770" t="s">
        <v>267</v>
      </c>
      <c r="AL258" s="3771"/>
      <c r="AM258" s="3771"/>
      <c r="AN258" s="3772"/>
      <c r="AO258" s="3770" t="s">
        <v>851</v>
      </c>
      <c r="AP258" s="3771"/>
      <c r="AQ258" s="3771"/>
      <c r="AR258" s="3772"/>
      <c r="AS258" s="3770" t="s">
        <v>852</v>
      </c>
      <c r="AT258" s="3771"/>
      <c r="AU258" s="3771"/>
      <c r="AV258" s="3772"/>
      <c r="AW258" s="3770" t="s">
        <v>853</v>
      </c>
      <c r="AX258" s="3771"/>
      <c r="AY258" s="3771"/>
      <c r="AZ258" s="3772"/>
      <c r="BA258" s="3770" t="s">
        <v>854</v>
      </c>
      <c r="BB258" s="3771"/>
      <c r="BC258" s="3771"/>
      <c r="BD258" s="3772"/>
      <c r="BE258" s="3770" t="s">
        <v>894</v>
      </c>
      <c r="BF258" s="3771"/>
      <c r="BG258" s="3771"/>
      <c r="BH258" s="3772"/>
      <c r="BI258" s="3783" t="s">
        <v>1785</v>
      </c>
      <c r="BJ258" s="3784"/>
      <c r="BK258" s="3784"/>
      <c r="BL258" s="3784"/>
      <c r="BM258" s="3784"/>
      <c r="BN258" s="3784"/>
      <c r="BO258" s="3784"/>
      <c r="BP258" s="3785"/>
    </row>
    <row r="259" spans="1:68" s="1" customFormat="1" ht="13.5" thickBot="1" x14ac:dyDescent="0.25">
      <c r="A259" s="1551"/>
      <c r="B259" s="1552"/>
      <c r="C259" s="3767">
        <v>44197</v>
      </c>
      <c r="D259" s="3771"/>
      <c r="E259" s="3771"/>
      <c r="F259" s="3772"/>
      <c r="G259" s="3767">
        <v>44377</v>
      </c>
      <c r="H259" s="3771"/>
      <c r="I259" s="3771"/>
      <c r="J259" s="3772"/>
      <c r="K259" s="3767">
        <v>44469</v>
      </c>
      <c r="L259" s="3771"/>
      <c r="M259" s="3771"/>
      <c r="N259" s="3772"/>
      <c r="O259" s="3767">
        <v>44530</v>
      </c>
      <c r="P259" s="3771"/>
      <c r="Q259" s="3771"/>
      <c r="R259" s="3772"/>
      <c r="S259" s="3767">
        <v>44561</v>
      </c>
      <c r="T259" s="3771"/>
      <c r="U259" s="3771"/>
      <c r="V259" s="3772"/>
      <c r="W259" s="3767">
        <v>44561</v>
      </c>
      <c r="X259" s="3771"/>
      <c r="Y259" s="3771"/>
      <c r="Z259" s="3772"/>
      <c r="AA259" s="3767">
        <v>44561</v>
      </c>
      <c r="AB259" s="3771"/>
      <c r="AC259" s="3771"/>
      <c r="AD259" s="3772"/>
      <c r="AE259" s="3777">
        <v>44561</v>
      </c>
      <c r="AF259" s="3778"/>
      <c r="AG259" s="3778"/>
      <c r="AH259" s="3779"/>
      <c r="AI259" s="1553"/>
      <c r="AJ259" s="1552"/>
      <c r="AK259" s="3767">
        <v>44197</v>
      </c>
      <c r="AL259" s="3771"/>
      <c r="AM259" s="3771"/>
      <c r="AN259" s="3772"/>
      <c r="AO259" s="3767">
        <v>44377</v>
      </c>
      <c r="AP259" s="3771"/>
      <c r="AQ259" s="3771"/>
      <c r="AR259" s="3772"/>
      <c r="AS259" s="3767">
        <v>44469</v>
      </c>
      <c r="AT259" s="3771"/>
      <c r="AU259" s="3771"/>
      <c r="AV259" s="3772"/>
      <c r="AW259" s="3767">
        <v>44530</v>
      </c>
      <c r="AX259" s="3771"/>
      <c r="AY259" s="3771"/>
      <c r="AZ259" s="3772"/>
      <c r="BA259" s="3767">
        <v>44561</v>
      </c>
      <c r="BB259" s="3771"/>
      <c r="BC259" s="3771"/>
      <c r="BD259" s="3772"/>
      <c r="BE259" s="3767">
        <v>44561</v>
      </c>
      <c r="BF259" s="3771"/>
      <c r="BG259" s="3771"/>
      <c r="BH259" s="3772"/>
      <c r="BI259" s="3780">
        <v>44561</v>
      </c>
      <c r="BJ259" s="3781"/>
      <c r="BK259" s="3781"/>
      <c r="BL259" s="3781"/>
      <c r="BM259" s="3781"/>
      <c r="BN259" s="3781"/>
      <c r="BO259" s="3781"/>
      <c r="BP259" s="3782"/>
    </row>
    <row r="260" spans="1:68" s="213" customFormat="1" ht="39" customHeight="1" thickBot="1" x14ac:dyDescent="0.25">
      <c r="A260" s="1436"/>
      <c r="B260" s="2188" t="s">
        <v>244</v>
      </c>
      <c r="C260" s="1568" t="s">
        <v>245</v>
      </c>
      <c r="D260" s="1569" t="s">
        <v>246</v>
      </c>
      <c r="E260" s="1570" t="s">
        <v>946</v>
      </c>
      <c r="F260" s="1571" t="s">
        <v>1930</v>
      </c>
      <c r="G260" s="1568" t="s">
        <v>245</v>
      </c>
      <c r="H260" s="1569" t="s">
        <v>246</v>
      </c>
      <c r="I260" s="1570" t="s">
        <v>946</v>
      </c>
      <c r="J260" s="1571" t="s">
        <v>1930</v>
      </c>
      <c r="K260" s="1568" t="s">
        <v>245</v>
      </c>
      <c r="L260" s="1569" t="s">
        <v>246</v>
      </c>
      <c r="M260" s="1570" t="s">
        <v>946</v>
      </c>
      <c r="N260" s="1571" t="s">
        <v>1930</v>
      </c>
      <c r="O260" s="1568" t="s">
        <v>245</v>
      </c>
      <c r="P260" s="1569" t="s">
        <v>246</v>
      </c>
      <c r="Q260" s="1570" t="s">
        <v>946</v>
      </c>
      <c r="R260" s="1571" t="s">
        <v>1930</v>
      </c>
      <c r="S260" s="1568" t="s">
        <v>245</v>
      </c>
      <c r="T260" s="1569" t="s">
        <v>246</v>
      </c>
      <c r="U260" s="1570" t="s">
        <v>946</v>
      </c>
      <c r="V260" s="1571" t="s">
        <v>1930</v>
      </c>
      <c r="W260" s="1568" t="s">
        <v>245</v>
      </c>
      <c r="X260" s="1569" t="s">
        <v>246</v>
      </c>
      <c r="Y260" s="1570" t="s">
        <v>946</v>
      </c>
      <c r="Z260" s="1571" t="s">
        <v>1930</v>
      </c>
      <c r="AA260" s="1568" t="s">
        <v>245</v>
      </c>
      <c r="AB260" s="1569" t="s">
        <v>246</v>
      </c>
      <c r="AC260" s="1570" t="s">
        <v>946</v>
      </c>
      <c r="AD260" s="1571" t="s">
        <v>1930</v>
      </c>
      <c r="AE260" s="3290" t="s">
        <v>245</v>
      </c>
      <c r="AF260" s="3275" t="s">
        <v>246</v>
      </c>
      <c r="AG260" s="3275" t="s">
        <v>946</v>
      </c>
      <c r="AH260" s="3310" t="s">
        <v>1930</v>
      </c>
      <c r="AI260" s="1572"/>
      <c r="AJ260" s="2188" t="s">
        <v>244</v>
      </c>
      <c r="AK260" s="1568" t="s">
        <v>245</v>
      </c>
      <c r="AL260" s="1569" t="s">
        <v>246</v>
      </c>
      <c r="AM260" s="1570" t="s">
        <v>946</v>
      </c>
      <c r="AN260" s="1573" t="s">
        <v>1930</v>
      </c>
      <c r="AO260" s="1568" t="s">
        <v>245</v>
      </c>
      <c r="AP260" s="1569" t="s">
        <v>246</v>
      </c>
      <c r="AQ260" s="1570" t="s">
        <v>946</v>
      </c>
      <c r="AR260" s="1573" t="s">
        <v>1930</v>
      </c>
      <c r="AS260" s="1568" t="s">
        <v>245</v>
      </c>
      <c r="AT260" s="1569" t="s">
        <v>246</v>
      </c>
      <c r="AU260" s="1570" t="s">
        <v>946</v>
      </c>
      <c r="AV260" s="1573" t="s">
        <v>1930</v>
      </c>
      <c r="AW260" s="1568" t="s">
        <v>245</v>
      </c>
      <c r="AX260" s="1569" t="s">
        <v>246</v>
      </c>
      <c r="AY260" s="1570" t="s">
        <v>946</v>
      </c>
      <c r="AZ260" s="1573" t="s">
        <v>1930</v>
      </c>
      <c r="BA260" s="1568" t="s">
        <v>245</v>
      </c>
      <c r="BB260" s="1569" t="s">
        <v>246</v>
      </c>
      <c r="BC260" s="1570" t="s">
        <v>946</v>
      </c>
      <c r="BD260" s="1573" t="s">
        <v>1930</v>
      </c>
      <c r="BE260" s="1568" t="s">
        <v>245</v>
      </c>
      <c r="BF260" s="1569" t="s">
        <v>246</v>
      </c>
      <c r="BG260" s="1570" t="s">
        <v>946</v>
      </c>
      <c r="BH260" s="1573" t="s">
        <v>1930</v>
      </c>
      <c r="BI260" s="2316" t="s">
        <v>245</v>
      </c>
      <c r="BJ260" s="2317" t="s">
        <v>246</v>
      </c>
      <c r="BK260" s="2318" t="s">
        <v>946</v>
      </c>
      <c r="BL260" s="2319" t="s">
        <v>1930</v>
      </c>
      <c r="BM260" s="3253" t="s">
        <v>245</v>
      </c>
      <c r="BN260" s="3254" t="s">
        <v>246</v>
      </c>
      <c r="BO260" s="3264" t="s">
        <v>946</v>
      </c>
      <c r="BP260" s="3265" t="s">
        <v>1930</v>
      </c>
    </row>
    <row r="261" spans="1:68" ht="13.5" thickBot="1" x14ac:dyDescent="0.25">
      <c r="A261" s="1436"/>
      <c r="B261" s="1439" t="s">
        <v>122</v>
      </c>
      <c r="C261" s="1440">
        <v>0</v>
      </c>
      <c r="D261" s="1441">
        <v>0</v>
      </c>
      <c r="E261" s="1442">
        <v>0</v>
      </c>
      <c r="F261" s="1443">
        <v>0</v>
      </c>
      <c r="G261" s="1440">
        <v>0</v>
      </c>
      <c r="H261" s="1441">
        <v>0</v>
      </c>
      <c r="I261" s="1442">
        <v>0</v>
      </c>
      <c r="J261" s="1443">
        <v>0</v>
      </c>
      <c r="K261" s="1440">
        <v>3027750</v>
      </c>
      <c r="L261" s="1441">
        <v>3027750</v>
      </c>
      <c r="M261" s="1442">
        <v>0</v>
      </c>
      <c r="N261" s="1443">
        <v>0</v>
      </c>
      <c r="O261" s="1440">
        <v>8327750</v>
      </c>
      <c r="P261" s="1441">
        <v>8327750</v>
      </c>
      <c r="Q261" s="1442">
        <v>0</v>
      </c>
      <c r="R261" s="1443">
        <v>0</v>
      </c>
      <c r="S261" s="1440">
        <v>8327750</v>
      </c>
      <c r="T261" s="1441">
        <v>8327750</v>
      </c>
      <c r="U261" s="1442">
        <v>0</v>
      </c>
      <c r="V261" s="1443">
        <v>0</v>
      </c>
      <c r="W261" s="1575">
        <f>SUM(X261:Z261)</f>
        <v>8997857</v>
      </c>
      <c r="X261" s="1576">
        <f>SUM(X262:X265)</f>
        <v>8997857</v>
      </c>
      <c r="Y261" s="1577">
        <v>0</v>
      </c>
      <c r="Z261" s="1578">
        <v>0</v>
      </c>
      <c r="AA261" s="1575">
        <f>SUM(AB261:AD261)</f>
        <v>8997857</v>
      </c>
      <c r="AB261" s="1576">
        <f>SUM(AB262:AB265)</f>
        <v>8997857</v>
      </c>
      <c r="AC261" s="1577">
        <v>0</v>
      </c>
      <c r="AD261" s="1578">
        <v>0</v>
      </c>
      <c r="AE261" s="3279">
        <f t="shared" ref="AE261:AE315" si="135">SUM(W261/AA261)*100</f>
        <v>100</v>
      </c>
      <c r="AF261" s="3288">
        <f t="shared" ref="AF261:AF315" si="136">SUM(X261/AB261)*100</f>
        <v>100</v>
      </c>
      <c r="AG261" s="3288">
        <v>0</v>
      </c>
      <c r="AH261" s="3277">
        <v>0</v>
      </c>
      <c r="AI261" s="1440"/>
      <c r="AJ261" s="1541" t="s">
        <v>195</v>
      </c>
      <c r="AK261" s="1542">
        <v>40824162</v>
      </c>
      <c r="AL261" s="1543">
        <v>36826429</v>
      </c>
      <c r="AM261" s="1544">
        <v>3997733</v>
      </c>
      <c r="AN261" s="1545"/>
      <c r="AO261" s="1542">
        <v>40824162</v>
      </c>
      <c r="AP261" s="1543">
        <v>36826429</v>
      </c>
      <c r="AQ261" s="1544">
        <v>3997733</v>
      </c>
      <c r="AR261" s="1545"/>
      <c r="AS261" s="1542">
        <v>42925898</v>
      </c>
      <c r="AT261" s="1543">
        <v>38928165</v>
      </c>
      <c r="AU261" s="1544">
        <v>3997733</v>
      </c>
      <c r="AV261" s="1545"/>
      <c r="AW261" s="1542">
        <v>42925898</v>
      </c>
      <c r="AX261" s="1543">
        <v>38928165</v>
      </c>
      <c r="AY261" s="1544">
        <v>3997733</v>
      </c>
      <c r="AZ261" s="1545"/>
      <c r="BA261" s="1542">
        <v>42925898</v>
      </c>
      <c r="BB261" s="1543">
        <v>38928165</v>
      </c>
      <c r="BC261" s="1544">
        <v>3997733</v>
      </c>
      <c r="BD261" s="1545"/>
      <c r="BE261" s="1680">
        <f>SUM(BF261:BH261)</f>
        <v>39033781</v>
      </c>
      <c r="BF261" s="1681">
        <v>35036048</v>
      </c>
      <c r="BG261" s="1682">
        <v>3997733</v>
      </c>
      <c r="BH261" s="1683"/>
      <c r="BI261" s="1680">
        <f>SUM(BJ261:BL261)</f>
        <v>39033781</v>
      </c>
      <c r="BJ261" s="1681">
        <v>35036048</v>
      </c>
      <c r="BK261" s="1682">
        <v>3997733</v>
      </c>
      <c r="BL261" s="1683"/>
      <c r="BM261" s="3257">
        <f t="shared" ref="BM261:BN263" si="137">SUM(BI261/BE261)*100</f>
        <v>100</v>
      </c>
      <c r="BN261" s="3350">
        <f t="shared" si="137"/>
        <v>100</v>
      </c>
      <c r="BO261" s="3351">
        <f t="shared" ref="BO261:BO263" si="138">SUM(BK261/BG261)*100</f>
        <v>100</v>
      </c>
      <c r="BP261" s="3346"/>
    </row>
    <row r="262" spans="1:68" x14ac:dyDescent="0.2">
      <c r="A262" s="1436"/>
      <c r="B262" s="1446" t="s">
        <v>29</v>
      </c>
      <c r="C262" s="1447">
        <v>0</v>
      </c>
      <c r="D262" s="1448"/>
      <c r="E262" s="1449"/>
      <c r="F262" s="1450"/>
      <c r="G262" s="1447">
        <v>0</v>
      </c>
      <c r="H262" s="1448"/>
      <c r="I262" s="1449"/>
      <c r="J262" s="1450"/>
      <c r="K262" s="1447">
        <v>0</v>
      </c>
      <c r="L262" s="1448"/>
      <c r="M262" s="1449"/>
      <c r="N262" s="1450"/>
      <c r="O262" s="1447">
        <v>0</v>
      </c>
      <c r="P262" s="1448"/>
      <c r="Q262" s="1449"/>
      <c r="R262" s="1450"/>
      <c r="S262" s="1447">
        <v>0</v>
      </c>
      <c r="T262" s="1448"/>
      <c r="U262" s="1449"/>
      <c r="V262" s="1450"/>
      <c r="W262" s="1620">
        <f t="shared" ref="W262:W314" si="139">SUM(X262:Z262)</f>
        <v>0</v>
      </c>
      <c r="X262" s="1583"/>
      <c r="Y262" s="1584"/>
      <c r="Z262" s="1585"/>
      <c r="AA262" s="1620">
        <f t="shared" ref="AA262:AA294" si="140">SUM(AB262:AD262)</f>
        <v>0</v>
      </c>
      <c r="AB262" s="1583"/>
      <c r="AC262" s="1584"/>
      <c r="AD262" s="1585"/>
      <c r="AE262" s="3291"/>
      <c r="AF262" s="3295"/>
      <c r="AG262" s="3295"/>
      <c r="AH262" s="3299"/>
      <c r="AI262" s="1451"/>
      <c r="AJ262" s="1546" t="s">
        <v>126</v>
      </c>
      <c r="AK262" s="1471">
        <v>6258563</v>
      </c>
      <c r="AL262" s="1547">
        <v>5647965</v>
      </c>
      <c r="AM262" s="1474">
        <v>610598</v>
      </c>
      <c r="AN262" s="1472"/>
      <c r="AO262" s="1471">
        <v>6258563</v>
      </c>
      <c r="AP262" s="1547">
        <v>5647965</v>
      </c>
      <c r="AQ262" s="1474">
        <v>610598</v>
      </c>
      <c r="AR262" s="1472"/>
      <c r="AS262" s="1471">
        <v>6342807</v>
      </c>
      <c r="AT262" s="1547">
        <v>5732209</v>
      </c>
      <c r="AU262" s="1474">
        <v>610598</v>
      </c>
      <c r="AV262" s="1472"/>
      <c r="AW262" s="1471">
        <v>6342807</v>
      </c>
      <c r="AX262" s="1547">
        <v>5732209</v>
      </c>
      <c r="AY262" s="1474">
        <v>610598</v>
      </c>
      <c r="AZ262" s="1472"/>
      <c r="BA262" s="1471">
        <v>6342807</v>
      </c>
      <c r="BB262" s="1547">
        <v>5732209</v>
      </c>
      <c r="BC262" s="1474">
        <v>610598</v>
      </c>
      <c r="BD262" s="1472"/>
      <c r="BE262" s="1606">
        <f t="shared" ref="BE262:BE314" si="141">SUM(BF262:BH262)</f>
        <v>5787156</v>
      </c>
      <c r="BF262" s="1685">
        <v>5176558</v>
      </c>
      <c r="BG262" s="1609">
        <v>610598</v>
      </c>
      <c r="BH262" s="1607"/>
      <c r="BI262" s="1606">
        <f t="shared" ref="BI262:BI303" si="142">SUM(BJ262:BL262)</f>
        <v>5787156</v>
      </c>
      <c r="BJ262" s="1685">
        <v>5176558</v>
      </c>
      <c r="BK262" s="1609">
        <v>610598</v>
      </c>
      <c r="BL262" s="1607"/>
      <c r="BM262" s="3340">
        <f t="shared" si="137"/>
        <v>100</v>
      </c>
      <c r="BN262" s="3352">
        <f t="shared" si="137"/>
        <v>100</v>
      </c>
      <c r="BO262" s="3353">
        <f t="shared" si="138"/>
        <v>100</v>
      </c>
      <c r="BP262" s="3347"/>
    </row>
    <row r="263" spans="1:68" x14ac:dyDescent="0.2">
      <c r="A263" s="1436"/>
      <c r="B263" s="1453" t="s">
        <v>247</v>
      </c>
      <c r="C263" s="1454">
        <v>0</v>
      </c>
      <c r="D263" s="1455"/>
      <c r="E263" s="1456"/>
      <c r="F263" s="1457"/>
      <c r="G263" s="1454">
        <v>0</v>
      </c>
      <c r="H263" s="1455"/>
      <c r="I263" s="1456"/>
      <c r="J263" s="1457"/>
      <c r="K263" s="1454">
        <v>0</v>
      </c>
      <c r="L263" s="1455"/>
      <c r="M263" s="1456"/>
      <c r="N263" s="1457"/>
      <c r="O263" s="1454">
        <v>0</v>
      </c>
      <c r="P263" s="1455"/>
      <c r="Q263" s="1456"/>
      <c r="R263" s="1457"/>
      <c r="S263" s="1454">
        <v>0</v>
      </c>
      <c r="T263" s="1455"/>
      <c r="U263" s="1456"/>
      <c r="V263" s="1457"/>
      <c r="W263" s="1589">
        <f t="shared" si="139"/>
        <v>0</v>
      </c>
      <c r="X263" s="1590"/>
      <c r="Y263" s="1591"/>
      <c r="Z263" s="1592"/>
      <c r="AA263" s="1589">
        <f t="shared" si="140"/>
        <v>0</v>
      </c>
      <c r="AB263" s="1590"/>
      <c r="AC263" s="1591"/>
      <c r="AD263" s="1592"/>
      <c r="AE263" s="3292"/>
      <c r="AF263" s="3296"/>
      <c r="AG263" s="3296"/>
      <c r="AH263" s="3300"/>
      <c r="AI263" s="1451"/>
      <c r="AJ263" s="1546" t="s">
        <v>196</v>
      </c>
      <c r="AK263" s="1471">
        <v>24212000</v>
      </c>
      <c r="AL263" s="1547">
        <v>20152000</v>
      </c>
      <c r="AM263" s="1474">
        <v>4060000</v>
      </c>
      <c r="AN263" s="1472"/>
      <c r="AO263" s="1471">
        <v>24212000</v>
      </c>
      <c r="AP263" s="1547">
        <v>20152000</v>
      </c>
      <c r="AQ263" s="1474">
        <v>4060000</v>
      </c>
      <c r="AR263" s="1472"/>
      <c r="AS263" s="1471">
        <v>27852898</v>
      </c>
      <c r="AT263" s="1547">
        <v>23792898</v>
      </c>
      <c r="AU263" s="1474">
        <v>4060000</v>
      </c>
      <c r="AV263" s="1472"/>
      <c r="AW263" s="1471">
        <v>33152898</v>
      </c>
      <c r="AX263" s="1547">
        <v>29092898</v>
      </c>
      <c r="AY263" s="1474">
        <v>4060000</v>
      </c>
      <c r="AZ263" s="1472"/>
      <c r="BA263" s="1471">
        <v>33152898</v>
      </c>
      <c r="BB263" s="1547">
        <v>29092898</v>
      </c>
      <c r="BC263" s="1474">
        <v>4060000</v>
      </c>
      <c r="BD263" s="1472"/>
      <c r="BE263" s="1606">
        <f t="shared" si="141"/>
        <v>26020271</v>
      </c>
      <c r="BF263" s="1685">
        <v>21960271</v>
      </c>
      <c r="BG263" s="1609">
        <v>4060000</v>
      </c>
      <c r="BH263" s="1607"/>
      <c r="BI263" s="1606">
        <f t="shared" si="142"/>
        <v>18072872</v>
      </c>
      <c r="BJ263" s="1685">
        <v>14012872</v>
      </c>
      <c r="BK263" s="1609">
        <v>4060000</v>
      </c>
      <c r="BL263" s="1607"/>
      <c r="BM263" s="3340">
        <f t="shared" si="137"/>
        <v>69.456893819437923</v>
      </c>
      <c r="BN263" s="3352">
        <f t="shared" si="137"/>
        <v>63.810105075661404</v>
      </c>
      <c r="BO263" s="3353">
        <f t="shared" si="138"/>
        <v>100</v>
      </c>
      <c r="BP263" s="3347"/>
    </row>
    <row r="264" spans="1:68" ht="24" x14ac:dyDescent="0.2">
      <c r="A264" s="1436"/>
      <c r="B264" s="1453" t="s">
        <v>125</v>
      </c>
      <c r="C264" s="1454">
        <v>0</v>
      </c>
      <c r="D264" s="1455"/>
      <c r="E264" s="1458"/>
      <c r="F264" s="1457"/>
      <c r="G264" s="1454">
        <v>0</v>
      </c>
      <c r="H264" s="1455"/>
      <c r="I264" s="1458"/>
      <c r="J264" s="1457"/>
      <c r="K264" s="1454">
        <v>0</v>
      </c>
      <c r="L264" s="1455"/>
      <c r="M264" s="1458"/>
      <c r="N264" s="1457"/>
      <c r="O264" s="1454">
        <v>0</v>
      </c>
      <c r="P264" s="1455"/>
      <c r="Q264" s="1458"/>
      <c r="R264" s="1457"/>
      <c r="S264" s="1454">
        <v>0</v>
      </c>
      <c r="T264" s="1455"/>
      <c r="U264" s="1458"/>
      <c r="V264" s="1457"/>
      <c r="W264" s="1589">
        <f t="shared" si="139"/>
        <v>0</v>
      </c>
      <c r="X264" s="1590"/>
      <c r="Y264" s="1593"/>
      <c r="Z264" s="1592"/>
      <c r="AA264" s="1589">
        <f t="shared" si="140"/>
        <v>0</v>
      </c>
      <c r="AB264" s="1590"/>
      <c r="AC264" s="1593"/>
      <c r="AD264" s="1592"/>
      <c r="AE264" s="3292"/>
      <c r="AF264" s="3296"/>
      <c r="AG264" s="3296"/>
      <c r="AH264" s="3300"/>
      <c r="AI264" s="1451"/>
      <c r="AJ264" s="1546" t="s">
        <v>197</v>
      </c>
      <c r="AK264" s="1471">
        <v>0</v>
      </c>
      <c r="AL264" s="1547"/>
      <c r="AM264" s="1474"/>
      <c r="AN264" s="1472"/>
      <c r="AO264" s="1471">
        <v>0</v>
      </c>
      <c r="AP264" s="1547"/>
      <c r="AQ264" s="1474"/>
      <c r="AR264" s="1472"/>
      <c r="AS264" s="1471">
        <v>0</v>
      </c>
      <c r="AT264" s="1547"/>
      <c r="AU264" s="1474"/>
      <c r="AV264" s="1472"/>
      <c r="AW264" s="1471">
        <v>0</v>
      </c>
      <c r="AX264" s="1547"/>
      <c r="AY264" s="1474"/>
      <c r="AZ264" s="1472"/>
      <c r="BA264" s="1471">
        <v>0</v>
      </c>
      <c r="BB264" s="1547"/>
      <c r="BC264" s="1474"/>
      <c r="BD264" s="1472"/>
      <c r="BE264" s="1603">
        <f t="shared" si="141"/>
        <v>0</v>
      </c>
      <c r="BF264" s="1685"/>
      <c r="BG264" s="1609"/>
      <c r="BH264" s="1607"/>
      <c r="BI264" s="1603">
        <f t="shared" si="142"/>
        <v>0</v>
      </c>
      <c r="BJ264" s="1685"/>
      <c r="BK264" s="1609"/>
      <c r="BL264" s="1607"/>
      <c r="BM264" s="3340"/>
      <c r="BN264" s="3342"/>
      <c r="BO264" s="3344"/>
      <c r="BP264" s="3347"/>
    </row>
    <row r="265" spans="1:68" ht="24.75" thickBot="1" x14ac:dyDescent="0.25">
      <c r="A265" s="1436"/>
      <c r="B265" s="1459" t="s">
        <v>270</v>
      </c>
      <c r="C265" s="1460">
        <v>0</v>
      </c>
      <c r="D265" s="1461"/>
      <c r="E265" s="1462"/>
      <c r="F265" s="1463"/>
      <c r="G265" s="1460">
        <v>0</v>
      </c>
      <c r="H265" s="1461"/>
      <c r="I265" s="1462"/>
      <c r="J265" s="1463"/>
      <c r="K265" s="1460">
        <v>3027750</v>
      </c>
      <c r="L265" s="1461">
        <v>3027750</v>
      </c>
      <c r="M265" s="1462"/>
      <c r="N265" s="1463"/>
      <c r="O265" s="1460">
        <v>8327750</v>
      </c>
      <c r="P265" s="1461">
        <v>8327750</v>
      </c>
      <c r="Q265" s="1462"/>
      <c r="R265" s="1463"/>
      <c r="S265" s="1460">
        <v>8327750</v>
      </c>
      <c r="T265" s="1461">
        <v>8327750</v>
      </c>
      <c r="U265" s="1462"/>
      <c r="V265" s="1463"/>
      <c r="W265" s="1731">
        <f t="shared" si="139"/>
        <v>8997857</v>
      </c>
      <c r="X265" s="1596">
        <v>8997857</v>
      </c>
      <c r="Y265" s="1597"/>
      <c r="Z265" s="1598"/>
      <c r="AA265" s="1731">
        <f>SUM(AB265:AD265)</f>
        <v>8997857</v>
      </c>
      <c r="AB265" s="1596">
        <v>8997857</v>
      </c>
      <c r="AC265" s="1597"/>
      <c r="AD265" s="1598"/>
      <c r="AE265" s="3320">
        <f t="shared" ref="AE265" si="143">SUM(AA265/W265)*100</f>
        <v>100</v>
      </c>
      <c r="AF265" s="3326">
        <f t="shared" ref="AF265" si="144">SUM(AB265/X265)*100</f>
        <v>100</v>
      </c>
      <c r="AG265" s="3297"/>
      <c r="AH265" s="3301"/>
      <c r="AI265" s="1451"/>
      <c r="AJ265" s="1546" t="s">
        <v>234</v>
      </c>
      <c r="AK265" s="1471">
        <v>0</v>
      </c>
      <c r="AL265" s="1473"/>
      <c r="AM265" s="1474"/>
      <c r="AN265" s="1472"/>
      <c r="AO265" s="1471">
        <v>0</v>
      </c>
      <c r="AP265" s="1473"/>
      <c r="AQ265" s="1474"/>
      <c r="AR265" s="1472"/>
      <c r="AS265" s="1471">
        <v>0</v>
      </c>
      <c r="AT265" s="1473"/>
      <c r="AU265" s="1474"/>
      <c r="AV265" s="1472"/>
      <c r="AW265" s="1471">
        <v>0</v>
      </c>
      <c r="AX265" s="1473"/>
      <c r="AY265" s="1474"/>
      <c r="AZ265" s="1472"/>
      <c r="BA265" s="1471">
        <v>0</v>
      </c>
      <c r="BB265" s="1473"/>
      <c r="BC265" s="1474"/>
      <c r="BD265" s="1472"/>
      <c r="BE265" s="1606">
        <f t="shared" si="141"/>
        <v>0</v>
      </c>
      <c r="BF265" s="1608"/>
      <c r="BG265" s="1609"/>
      <c r="BH265" s="1607"/>
      <c r="BI265" s="1606">
        <f t="shared" si="142"/>
        <v>0</v>
      </c>
      <c r="BJ265" s="1608"/>
      <c r="BK265" s="1609"/>
      <c r="BL265" s="1607"/>
      <c r="BM265" s="3340"/>
      <c r="BN265" s="3342"/>
      <c r="BO265" s="3344"/>
      <c r="BP265" s="3347"/>
    </row>
    <row r="266" spans="1:68" ht="13.5" thickBot="1" x14ac:dyDescent="0.25">
      <c r="A266" s="1436"/>
      <c r="B266" s="1465" t="s">
        <v>248</v>
      </c>
      <c r="C266" s="1440">
        <v>0</v>
      </c>
      <c r="D266" s="1441">
        <v>0</v>
      </c>
      <c r="E266" s="1442">
        <v>0</v>
      </c>
      <c r="F266" s="1443">
        <v>0</v>
      </c>
      <c r="G266" s="1440">
        <v>0</v>
      </c>
      <c r="H266" s="1441">
        <v>0</v>
      </c>
      <c r="I266" s="1442">
        <v>0</v>
      </c>
      <c r="J266" s="1443">
        <v>0</v>
      </c>
      <c r="K266" s="1440">
        <v>0</v>
      </c>
      <c r="L266" s="1441">
        <v>0</v>
      </c>
      <c r="M266" s="1442">
        <v>0</v>
      </c>
      <c r="N266" s="1443">
        <v>0</v>
      </c>
      <c r="O266" s="1440">
        <v>0</v>
      </c>
      <c r="P266" s="1441">
        <v>0</v>
      </c>
      <c r="Q266" s="1442">
        <v>0</v>
      </c>
      <c r="R266" s="1443">
        <v>0</v>
      </c>
      <c r="S266" s="1440">
        <v>0</v>
      </c>
      <c r="T266" s="1441">
        <v>0</v>
      </c>
      <c r="U266" s="1442">
        <v>0</v>
      </c>
      <c r="V266" s="1443">
        <v>0</v>
      </c>
      <c r="W266" s="1575">
        <f t="shared" si="139"/>
        <v>0</v>
      </c>
      <c r="X266" s="1576">
        <v>0</v>
      </c>
      <c r="Y266" s="1577">
        <v>0</v>
      </c>
      <c r="Z266" s="1578">
        <v>0</v>
      </c>
      <c r="AA266" s="1575">
        <f t="shared" si="140"/>
        <v>0</v>
      </c>
      <c r="AB266" s="1576">
        <v>0</v>
      </c>
      <c r="AC266" s="1577">
        <v>0</v>
      </c>
      <c r="AD266" s="1578">
        <v>0</v>
      </c>
      <c r="AE266" s="3279">
        <v>0</v>
      </c>
      <c r="AF266" s="3288">
        <v>0</v>
      </c>
      <c r="AG266" s="3288">
        <v>0</v>
      </c>
      <c r="AH266" s="3277">
        <v>0</v>
      </c>
      <c r="AI266" s="1440"/>
      <c r="AJ266" s="1548" t="s">
        <v>249</v>
      </c>
      <c r="AK266" s="1471">
        <v>0</v>
      </c>
      <c r="AL266" s="1473"/>
      <c r="AM266" s="1474"/>
      <c r="AN266" s="1472"/>
      <c r="AO266" s="1471">
        <v>0</v>
      </c>
      <c r="AP266" s="1473"/>
      <c r="AQ266" s="1474"/>
      <c r="AR266" s="1472"/>
      <c r="AS266" s="1471">
        <v>0</v>
      </c>
      <c r="AT266" s="1473"/>
      <c r="AU266" s="1474"/>
      <c r="AV266" s="1472"/>
      <c r="AW266" s="1471">
        <v>0</v>
      </c>
      <c r="AX266" s="1473"/>
      <c r="AY266" s="1474"/>
      <c r="AZ266" s="1472"/>
      <c r="BA266" s="1471">
        <v>0</v>
      </c>
      <c r="BB266" s="1473"/>
      <c r="BC266" s="1474"/>
      <c r="BD266" s="1472"/>
      <c r="BE266" s="1606">
        <f t="shared" si="141"/>
        <v>0</v>
      </c>
      <c r="BF266" s="1608"/>
      <c r="BG266" s="1609"/>
      <c r="BH266" s="1607"/>
      <c r="BI266" s="1606">
        <f t="shared" si="142"/>
        <v>0</v>
      </c>
      <c r="BJ266" s="1608"/>
      <c r="BK266" s="1609"/>
      <c r="BL266" s="1607"/>
      <c r="BM266" s="3340"/>
      <c r="BN266" s="3342"/>
      <c r="BO266" s="3344"/>
      <c r="BP266" s="3347"/>
    </row>
    <row r="267" spans="1:68" x14ac:dyDescent="0.2">
      <c r="A267" s="1436"/>
      <c r="B267" s="1467" t="s">
        <v>0</v>
      </c>
      <c r="C267" s="1447">
        <v>0</v>
      </c>
      <c r="D267" s="1448"/>
      <c r="E267" s="1449"/>
      <c r="F267" s="1450"/>
      <c r="G267" s="1447">
        <v>0</v>
      </c>
      <c r="H267" s="1448"/>
      <c r="I267" s="1449"/>
      <c r="J267" s="1450"/>
      <c r="K267" s="1447">
        <v>0</v>
      </c>
      <c r="L267" s="1448"/>
      <c r="M267" s="1449"/>
      <c r="N267" s="1450"/>
      <c r="O267" s="1447">
        <v>0</v>
      </c>
      <c r="P267" s="1448"/>
      <c r="Q267" s="1449"/>
      <c r="R267" s="1450"/>
      <c r="S267" s="1447">
        <v>0</v>
      </c>
      <c r="T267" s="1448"/>
      <c r="U267" s="1449"/>
      <c r="V267" s="1450"/>
      <c r="W267" s="1620">
        <f t="shared" si="139"/>
        <v>0</v>
      </c>
      <c r="X267" s="1583"/>
      <c r="Y267" s="1584"/>
      <c r="Z267" s="1585"/>
      <c r="AA267" s="1620">
        <f t="shared" si="140"/>
        <v>0</v>
      </c>
      <c r="AB267" s="1583"/>
      <c r="AC267" s="1584"/>
      <c r="AD267" s="1585"/>
      <c r="AE267" s="3292"/>
      <c r="AF267" s="3296"/>
      <c r="AG267" s="3296"/>
      <c r="AH267" s="3299"/>
      <c r="AI267" s="1447"/>
      <c r="AJ267" s="1554"/>
      <c r="AK267" s="1468">
        <v>0</v>
      </c>
      <c r="AL267" s="1448"/>
      <c r="AM267" s="1449"/>
      <c r="AN267" s="1469"/>
      <c r="AO267" s="1468">
        <v>0</v>
      </c>
      <c r="AP267" s="1448"/>
      <c r="AQ267" s="1449"/>
      <c r="AR267" s="1469"/>
      <c r="AS267" s="1468">
        <v>0</v>
      </c>
      <c r="AT267" s="1448"/>
      <c r="AU267" s="1449"/>
      <c r="AV267" s="1469"/>
      <c r="AW267" s="1468">
        <v>0</v>
      </c>
      <c r="AX267" s="1448"/>
      <c r="AY267" s="1449"/>
      <c r="AZ267" s="1469"/>
      <c r="BA267" s="1468">
        <v>0</v>
      </c>
      <c r="BB267" s="1448"/>
      <c r="BC267" s="1449"/>
      <c r="BD267" s="1469"/>
      <c r="BE267" s="1606">
        <f t="shared" si="141"/>
        <v>0</v>
      </c>
      <c r="BF267" s="1583"/>
      <c r="BG267" s="1584"/>
      <c r="BH267" s="1604"/>
      <c r="BI267" s="1606">
        <f t="shared" si="142"/>
        <v>0</v>
      </c>
      <c r="BJ267" s="2320"/>
      <c r="BK267" s="2334"/>
      <c r="BL267" s="1604"/>
      <c r="BM267" s="3340"/>
      <c r="BN267" s="3342"/>
      <c r="BO267" s="3344"/>
      <c r="BP267" s="3347"/>
    </row>
    <row r="268" spans="1:68" x14ac:dyDescent="0.2">
      <c r="A268" s="1436"/>
      <c r="B268" s="1470" t="s">
        <v>1</v>
      </c>
      <c r="C268" s="1454">
        <v>0</v>
      </c>
      <c r="D268" s="1455"/>
      <c r="E268" s="1456"/>
      <c r="F268" s="1457"/>
      <c r="G268" s="1454">
        <v>0</v>
      </c>
      <c r="H268" s="1455"/>
      <c r="I268" s="1456"/>
      <c r="J268" s="1457"/>
      <c r="K268" s="1454">
        <v>0</v>
      </c>
      <c r="L268" s="1455"/>
      <c r="M268" s="1456"/>
      <c r="N268" s="1457"/>
      <c r="O268" s="1454">
        <v>0</v>
      </c>
      <c r="P268" s="1455"/>
      <c r="Q268" s="1456"/>
      <c r="R268" s="1457"/>
      <c r="S268" s="1454">
        <v>0</v>
      </c>
      <c r="T268" s="1455"/>
      <c r="U268" s="1456"/>
      <c r="V268" s="1457"/>
      <c r="W268" s="1589">
        <f t="shared" si="139"/>
        <v>0</v>
      </c>
      <c r="X268" s="1590"/>
      <c r="Y268" s="1591"/>
      <c r="Z268" s="1592"/>
      <c r="AA268" s="1589">
        <f t="shared" si="140"/>
        <v>0</v>
      </c>
      <c r="AB268" s="1590"/>
      <c r="AC268" s="1591"/>
      <c r="AD268" s="1592"/>
      <c r="AE268" s="3292"/>
      <c r="AF268" s="3296"/>
      <c r="AG268" s="3296"/>
      <c r="AH268" s="3300"/>
      <c r="AI268" s="1454"/>
      <c r="AJ268" s="1555"/>
      <c r="AK268" s="1471">
        <v>0</v>
      </c>
      <c r="AL268" s="1455"/>
      <c r="AM268" s="1456"/>
      <c r="AN268" s="1472"/>
      <c r="AO268" s="1471">
        <v>0</v>
      </c>
      <c r="AP268" s="1455"/>
      <c r="AQ268" s="1456"/>
      <c r="AR268" s="1472"/>
      <c r="AS268" s="1471">
        <v>0</v>
      </c>
      <c r="AT268" s="1455"/>
      <c r="AU268" s="1456"/>
      <c r="AV268" s="1472"/>
      <c r="AW268" s="1471">
        <v>0</v>
      </c>
      <c r="AX268" s="1455"/>
      <c r="AY268" s="1456"/>
      <c r="AZ268" s="1472"/>
      <c r="BA268" s="1471">
        <v>0</v>
      </c>
      <c r="BB268" s="1455"/>
      <c r="BC268" s="1456"/>
      <c r="BD268" s="1472"/>
      <c r="BE268" s="1606">
        <f t="shared" si="141"/>
        <v>0</v>
      </c>
      <c r="BF268" s="1590"/>
      <c r="BG268" s="1591"/>
      <c r="BH268" s="1607"/>
      <c r="BI268" s="1606">
        <f t="shared" si="142"/>
        <v>0</v>
      </c>
      <c r="BJ268" s="2321"/>
      <c r="BK268" s="1593"/>
      <c r="BL268" s="1607"/>
      <c r="BM268" s="3340"/>
      <c r="BN268" s="3342"/>
      <c r="BO268" s="3344"/>
      <c r="BP268" s="3347"/>
    </row>
    <row r="269" spans="1:68" x14ac:dyDescent="0.2">
      <c r="A269" s="1436"/>
      <c r="B269" s="1453" t="s">
        <v>250</v>
      </c>
      <c r="C269" s="1454">
        <v>0</v>
      </c>
      <c r="D269" s="1455"/>
      <c r="E269" s="1456"/>
      <c r="F269" s="1457"/>
      <c r="G269" s="1454">
        <v>0</v>
      </c>
      <c r="H269" s="1455"/>
      <c r="I269" s="1456"/>
      <c r="J269" s="1457"/>
      <c r="K269" s="1454">
        <v>0</v>
      </c>
      <c r="L269" s="1455"/>
      <c r="M269" s="1456"/>
      <c r="N269" s="1457"/>
      <c r="O269" s="1454">
        <v>0</v>
      </c>
      <c r="P269" s="1455"/>
      <c r="Q269" s="1456"/>
      <c r="R269" s="1457"/>
      <c r="S269" s="1454">
        <v>0</v>
      </c>
      <c r="T269" s="1455"/>
      <c r="U269" s="1456"/>
      <c r="V269" s="1457"/>
      <c r="W269" s="1589">
        <f t="shared" si="139"/>
        <v>0</v>
      </c>
      <c r="X269" s="1590"/>
      <c r="Y269" s="1591"/>
      <c r="Z269" s="1592"/>
      <c r="AA269" s="1589">
        <f t="shared" si="140"/>
        <v>0</v>
      </c>
      <c r="AB269" s="1590"/>
      <c r="AC269" s="1591"/>
      <c r="AD269" s="1592"/>
      <c r="AE269" s="3292"/>
      <c r="AF269" s="3296"/>
      <c r="AG269" s="3296"/>
      <c r="AH269" s="3300"/>
      <c r="AI269" s="1454"/>
      <c r="AJ269" s="1555"/>
      <c r="AK269" s="1471">
        <v>0</v>
      </c>
      <c r="AL269" s="1455"/>
      <c r="AM269" s="1456"/>
      <c r="AN269" s="1472"/>
      <c r="AO269" s="1471">
        <v>0</v>
      </c>
      <c r="AP269" s="1455"/>
      <c r="AQ269" s="1456"/>
      <c r="AR269" s="1472"/>
      <c r="AS269" s="1471">
        <v>0</v>
      </c>
      <c r="AT269" s="1455"/>
      <c r="AU269" s="1456"/>
      <c r="AV269" s="1472"/>
      <c r="AW269" s="1471">
        <v>0</v>
      </c>
      <c r="AX269" s="1455"/>
      <c r="AY269" s="1456"/>
      <c r="AZ269" s="1472"/>
      <c r="BA269" s="1471">
        <v>0</v>
      </c>
      <c r="BB269" s="1455"/>
      <c r="BC269" s="1456"/>
      <c r="BD269" s="1472"/>
      <c r="BE269" s="1606">
        <f t="shared" si="141"/>
        <v>0</v>
      </c>
      <c r="BF269" s="1590"/>
      <c r="BG269" s="1591"/>
      <c r="BH269" s="1607"/>
      <c r="BI269" s="1606">
        <f t="shared" si="142"/>
        <v>0</v>
      </c>
      <c r="BJ269" s="2321"/>
      <c r="BK269" s="1593"/>
      <c r="BL269" s="1607"/>
      <c r="BM269" s="3340"/>
      <c r="BN269" s="3342"/>
      <c r="BO269" s="3344"/>
      <c r="BP269" s="3347"/>
    </row>
    <row r="270" spans="1:68" x14ac:dyDescent="0.2">
      <c r="A270" s="1436"/>
      <c r="B270" s="1453" t="s">
        <v>127</v>
      </c>
      <c r="C270" s="1454">
        <v>0</v>
      </c>
      <c r="D270" s="1455"/>
      <c r="E270" s="1456"/>
      <c r="F270" s="1457"/>
      <c r="G270" s="1454">
        <v>0</v>
      </c>
      <c r="H270" s="1455"/>
      <c r="I270" s="1456"/>
      <c r="J270" s="1457"/>
      <c r="K270" s="1454">
        <v>0</v>
      </c>
      <c r="L270" s="1455"/>
      <c r="M270" s="1456"/>
      <c r="N270" s="1457"/>
      <c r="O270" s="1454">
        <v>0</v>
      </c>
      <c r="P270" s="1455"/>
      <c r="Q270" s="1456"/>
      <c r="R270" s="1457"/>
      <c r="S270" s="1454">
        <v>0</v>
      </c>
      <c r="T270" s="1455"/>
      <c r="U270" s="1456"/>
      <c r="V270" s="1457"/>
      <c r="W270" s="1589">
        <f t="shared" si="139"/>
        <v>0</v>
      </c>
      <c r="X270" s="1590"/>
      <c r="Y270" s="1591"/>
      <c r="Z270" s="1592"/>
      <c r="AA270" s="1589">
        <f t="shared" si="140"/>
        <v>0</v>
      </c>
      <c r="AB270" s="1590"/>
      <c r="AC270" s="1591"/>
      <c r="AD270" s="1592"/>
      <c r="AE270" s="3292"/>
      <c r="AF270" s="3296"/>
      <c r="AG270" s="3296"/>
      <c r="AH270" s="3300"/>
      <c r="AI270" s="1454"/>
      <c r="AJ270" s="1555"/>
      <c r="AK270" s="1471">
        <v>0</v>
      </c>
      <c r="AL270" s="1473"/>
      <c r="AM270" s="1474"/>
      <c r="AN270" s="1472"/>
      <c r="AO270" s="1471">
        <v>0</v>
      </c>
      <c r="AP270" s="1473"/>
      <c r="AQ270" s="1474"/>
      <c r="AR270" s="1472"/>
      <c r="AS270" s="1471">
        <v>0</v>
      </c>
      <c r="AT270" s="1473"/>
      <c r="AU270" s="1474"/>
      <c r="AV270" s="1472"/>
      <c r="AW270" s="1471">
        <v>0</v>
      </c>
      <c r="AX270" s="1473"/>
      <c r="AY270" s="1474"/>
      <c r="AZ270" s="1472"/>
      <c r="BA270" s="1471">
        <v>0</v>
      </c>
      <c r="BB270" s="1473"/>
      <c r="BC270" s="1474"/>
      <c r="BD270" s="1472"/>
      <c r="BE270" s="1606">
        <f t="shared" si="141"/>
        <v>0</v>
      </c>
      <c r="BF270" s="1608"/>
      <c r="BG270" s="1609"/>
      <c r="BH270" s="1607"/>
      <c r="BI270" s="1606">
        <f t="shared" si="142"/>
        <v>0</v>
      </c>
      <c r="BJ270" s="1608"/>
      <c r="BK270" s="1609"/>
      <c r="BL270" s="1607"/>
      <c r="BM270" s="3340"/>
      <c r="BN270" s="3342"/>
      <c r="BO270" s="3344"/>
      <c r="BP270" s="3347"/>
    </row>
    <row r="271" spans="1:68" x14ac:dyDescent="0.2">
      <c r="A271" s="1436"/>
      <c r="B271" s="1453" t="s">
        <v>2</v>
      </c>
      <c r="C271" s="1454">
        <v>0</v>
      </c>
      <c r="D271" s="1455"/>
      <c r="E271" s="1456"/>
      <c r="F271" s="1457"/>
      <c r="G271" s="1454">
        <v>0</v>
      </c>
      <c r="H271" s="1455"/>
      <c r="I271" s="1456"/>
      <c r="J271" s="1457"/>
      <c r="K271" s="1454">
        <v>0</v>
      </c>
      <c r="L271" s="1455"/>
      <c r="M271" s="1456"/>
      <c r="N271" s="1457"/>
      <c r="O271" s="1454">
        <v>0</v>
      </c>
      <c r="P271" s="1455"/>
      <c r="Q271" s="1456"/>
      <c r="R271" s="1457"/>
      <c r="S271" s="1454">
        <v>0</v>
      </c>
      <c r="T271" s="1455"/>
      <c r="U271" s="1456"/>
      <c r="V271" s="1457"/>
      <c r="W271" s="1582">
        <f t="shared" si="139"/>
        <v>0</v>
      </c>
      <c r="X271" s="1590"/>
      <c r="Y271" s="1591"/>
      <c r="Z271" s="1592"/>
      <c r="AA271" s="1582">
        <f t="shared" si="140"/>
        <v>0</v>
      </c>
      <c r="AB271" s="1590"/>
      <c r="AC271" s="1591"/>
      <c r="AD271" s="1592"/>
      <c r="AE271" s="3292"/>
      <c r="AF271" s="3296"/>
      <c r="AG271" s="3296"/>
      <c r="AH271" s="3300"/>
      <c r="AI271" s="1454"/>
      <c r="AJ271" s="1555"/>
      <c r="AK271" s="1471">
        <v>0</v>
      </c>
      <c r="AL271" s="1473"/>
      <c r="AM271" s="1474"/>
      <c r="AN271" s="1472"/>
      <c r="AO271" s="1471">
        <v>0</v>
      </c>
      <c r="AP271" s="1473"/>
      <c r="AQ271" s="1474"/>
      <c r="AR271" s="1472"/>
      <c r="AS271" s="1471">
        <v>0</v>
      </c>
      <c r="AT271" s="1473"/>
      <c r="AU271" s="1474"/>
      <c r="AV271" s="1472"/>
      <c r="AW271" s="1471">
        <v>0</v>
      </c>
      <c r="AX271" s="1473"/>
      <c r="AY271" s="1474"/>
      <c r="AZ271" s="1472"/>
      <c r="BA271" s="1471">
        <v>0</v>
      </c>
      <c r="BB271" s="1473"/>
      <c r="BC271" s="1474"/>
      <c r="BD271" s="1472"/>
      <c r="BE271" s="1606">
        <f t="shared" si="141"/>
        <v>0</v>
      </c>
      <c r="BF271" s="1608"/>
      <c r="BG271" s="1609"/>
      <c r="BH271" s="1607"/>
      <c r="BI271" s="1606">
        <f t="shared" si="142"/>
        <v>0</v>
      </c>
      <c r="BJ271" s="1608"/>
      <c r="BK271" s="1609"/>
      <c r="BL271" s="1607"/>
      <c r="BM271" s="3340"/>
      <c r="BN271" s="3342"/>
      <c r="BO271" s="3344"/>
      <c r="BP271" s="3347"/>
    </row>
    <row r="272" spans="1:68" x14ac:dyDescent="0.2">
      <c r="A272" s="1436"/>
      <c r="B272" s="1475" t="s">
        <v>3</v>
      </c>
      <c r="C272" s="1454">
        <v>0</v>
      </c>
      <c r="D272" s="1455"/>
      <c r="E272" s="1456"/>
      <c r="F272" s="1457"/>
      <c r="G272" s="1454">
        <v>0</v>
      </c>
      <c r="H272" s="1455"/>
      <c r="I272" s="1456"/>
      <c r="J272" s="1457"/>
      <c r="K272" s="1454">
        <v>0</v>
      </c>
      <c r="L272" s="1455"/>
      <c r="M272" s="1456"/>
      <c r="N272" s="1457"/>
      <c r="O272" s="1454">
        <v>0</v>
      </c>
      <c r="P272" s="1455"/>
      <c r="Q272" s="1456"/>
      <c r="R272" s="1457"/>
      <c r="S272" s="1454">
        <v>0</v>
      </c>
      <c r="T272" s="1455"/>
      <c r="U272" s="1456"/>
      <c r="V272" s="1457"/>
      <c r="W272" s="1589">
        <f t="shared" si="139"/>
        <v>0</v>
      </c>
      <c r="X272" s="1590"/>
      <c r="Y272" s="1591"/>
      <c r="Z272" s="1592"/>
      <c r="AA272" s="1589">
        <f t="shared" si="140"/>
        <v>0</v>
      </c>
      <c r="AB272" s="1590"/>
      <c r="AC272" s="1591"/>
      <c r="AD272" s="1592"/>
      <c r="AE272" s="3292"/>
      <c r="AF272" s="3296"/>
      <c r="AG272" s="3296"/>
      <c r="AH272" s="3300"/>
      <c r="AI272" s="1454"/>
      <c r="AJ272" s="1555"/>
      <c r="AK272" s="1471">
        <v>0</v>
      </c>
      <c r="AL272" s="1473"/>
      <c r="AM272" s="1474"/>
      <c r="AN272" s="1472"/>
      <c r="AO272" s="1471">
        <v>0</v>
      </c>
      <c r="AP272" s="1473"/>
      <c r="AQ272" s="1474"/>
      <c r="AR272" s="1472"/>
      <c r="AS272" s="1471">
        <v>0</v>
      </c>
      <c r="AT272" s="1473"/>
      <c r="AU272" s="1474"/>
      <c r="AV272" s="1472"/>
      <c r="AW272" s="1471">
        <v>0</v>
      </c>
      <c r="AX272" s="1473"/>
      <c r="AY272" s="1474"/>
      <c r="AZ272" s="1472"/>
      <c r="BA272" s="1471">
        <v>0</v>
      </c>
      <c r="BB272" s="1473"/>
      <c r="BC272" s="1474"/>
      <c r="BD272" s="1472"/>
      <c r="BE272" s="1606">
        <f t="shared" si="141"/>
        <v>0</v>
      </c>
      <c r="BF272" s="1608"/>
      <c r="BG272" s="1609"/>
      <c r="BH272" s="1607"/>
      <c r="BI272" s="1606">
        <f t="shared" si="142"/>
        <v>0</v>
      </c>
      <c r="BJ272" s="1608"/>
      <c r="BK272" s="1609"/>
      <c r="BL272" s="1607"/>
      <c r="BM272" s="3340"/>
      <c r="BN272" s="3342"/>
      <c r="BO272" s="3344"/>
      <c r="BP272" s="3347"/>
    </row>
    <row r="273" spans="1:68" x14ac:dyDescent="0.2">
      <c r="A273" s="1411"/>
      <c r="B273" s="1475" t="s">
        <v>4</v>
      </c>
      <c r="C273" s="1454">
        <v>0</v>
      </c>
      <c r="D273" s="1455"/>
      <c r="E273" s="1456"/>
      <c r="F273" s="1457"/>
      <c r="G273" s="1454">
        <v>0</v>
      </c>
      <c r="H273" s="1455"/>
      <c r="I273" s="1456"/>
      <c r="J273" s="1457"/>
      <c r="K273" s="1454">
        <v>0</v>
      </c>
      <c r="L273" s="1455"/>
      <c r="M273" s="1456"/>
      <c r="N273" s="1457"/>
      <c r="O273" s="1454">
        <v>0</v>
      </c>
      <c r="P273" s="1455"/>
      <c r="Q273" s="1456"/>
      <c r="R273" s="1457"/>
      <c r="S273" s="1454">
        <v>0</v>
      </c>
      <c r="T273" s="1455"/>
      <c r="U273" s="1456"/>
      <c r="V273" s="1457"/>
      <c r="W273" s="1589">
        <f t="shared" si="139"/>
        <v>0</v>
      </c>
      <c r="X273" s="1590"/>
      <c r="Y273" s="1591"/>
      <c r="Z273" s="1592"/>
      <c r="AA273" s="1589">
        <f t="shared" si="140"/>
        <v>0</v>
      </c>
      <c r="AB273" s="1590"/>
      <c r="AC273" s="1591"/>
      <c r="AD273" s="1592"/>
      <c r="AE273" s="3292"/>
      <c r="AF273" s="3296"/>
      <c r="AG273" s="3296"/>
      <c r="AH273" s="3300"/>
      <c r="AI273" s="1454"/>
      <c r="AJ273" s="1555"/>
      <c r="AK273" s="1471">
        <v>0</v>
      </c>
      <c r="AL273" s="1473"/>
      <c r="AM273" s="1474"/>
      <c r="AN273" s="1472"/>
      <c r="AO273" s="1471">
        <v>0</v>
      </c>
      <c r="AP273" s="1473"/>
      <c r="AQ273" s="1474"/>
      <c r="AR273" s="1472"/>
      <c r="AS273" s="1471">
        <v>0</v>
      </c>
      <c r="AT273" s="1473"/>
      <c r="AU273" s="1474"/>
      <c r="AV273" s="1472"/>
      <c r="AW273" s="1471">
        <v>0</v>
      </c>
      <c r="AX273" s="1473"/>
      <c r="AY273" s="1474"/>
      <c r="AZ273" s="1472"/>
      <c r="BA273" s="1471">
        <v>0</v>
      </c>
      <c r="BB273" s="1473"/>
      <c r="BC273" s="1474"/>
      <c r="BD273" s="1472"/>
      <c r="BE273" s="1603">
        <f t="shared" si="141"/>
        <v>0</v>
      </c>
      <c r="BF273" s="1608"/>
      <c r="BG273" s="1609"/>
      <c r="BH273" s="1607"/>
      <c r="BI273" s="1603">
        <f t="shared" si="142"/>
        <v>0</v>
      </c>
      <c r="BJ273" s="1608"/>
      <c r="BK273" s="1609"/>
      <c r="BL273" s="1607"/>
      <c r="BM273" s="3340"/>
      <c r="BN273" s="3342"/>
      <c r="BO273" s="3344"/>
      <c r="BP273" s="3347"/>
    </row>
    <row r="274" spans="1:68" x14ac:dyDescent="0.2">
      <c r="A274" s="1411"/>
      <c r="B274" s="1476" t="s">
        <v>5</v>
      </c>
      <c r="C274" s="1454">
        <v>0</v>
      </c>
      <c r="D274" s="1455"/>
      <c r="E274" s="1456"/>
      <c r="F274" s="1457"/>
      <c r="G274" s="1454">
        <v>0</v>
      </c>
      <c r="H274" s="1455"/>
      <c r="I274" s="1456"/>
      <c r="J274" s="1457"/>
      <c r="K274" s="1454">
        <v>0</v>
      </c>
      <c r="L274" s="1455"/>
      <c r="M274" s="1456"/>
      <c r="N274" s="1457"/>
      <c r="O274" s="1454">
        <v>0</v>
      </c>
      <c r="P274" s="1455"/>
      <c r="Q274" s="1456"/>
      <c r="R274" s="1457"/>
      <c r="S274" s="1454">
        <v>0</v>
      </c>
      <c r="T274" s="1455"/>
      <c r="U274" s="1456"/>
      <c r="V274" s="1457"/>
      <c r="W274" s="1589">
        <f t="shared" si="139"/>
        <v>0</v>
      </c>
      <c r="X274" s="1590"/>
      <c r="Y274" s="1591"/>
      <c r="Z274" s="1592"/>
      <c r="AA274" s="1589">
        <f t="shared" si="140"/>
        <v>0</v>
      </c>
      <c r="AB274" s="1590"/>
      <c r="AC274" s="1591"/>
      <c r="AD274" s="1592"/>
      <c r="AE274" s="3292"/>
      <c r="AF274" s="3296"/>
      <c r="AG274" s="3296"/>
      <c r="AH274" s="3300"/>
      <c r="AI274" s="1454"/>
      <c r="AJ274" s="1555"/>
      <c r="AK274" s="1471">
        <v>0</v>
      </c>
      <c r="AL274" s="1473"/>
      <c r="AM274" s="1474"/>
      <c r="AN274" s="1472"/>
      <c r="AO274" s="1471">
        <v>0</v>
      </c>
      <c r="AP274" s="1473"/>
      <c r="AQ274" s="1474"/>
      <c r="AR274" s="1472"/>
      <c r="AS274" s="1471">
        <v>0</v>
      </c>
      <c r="AT274" s="1473"/>
      <c r="AU274" s="1474"/>
      <c r="AV274" s="1472"/>
      <c r="AW274" s="1471">
        <v>0</v>
      </c>
      <c r="AX274" s="1473"/>
      <c r="AY274" s="1474"/>
      <c r="AZ274" s="1472"/>
      <c r="BA274" s="1471">
        <v>0</v>
      </c>
      <c r="BB274" s="1473"/>
      <c r="BC274" s="1474"/>
      <c r="BD274" s="1472"/>
      <c r="BE274" s="1606">
        <f t="shared" si="141"/>
        <v>0</v>
      </c>
      <c r="BF274" s="1608"/>
      <c r="BG274" s="1609"/>
      <c r="BH274" s="1607"/>
      <c r="BI274" s="1606">
        <f t="shared" si="142"/>
        <v>0</v>
      </c>
      <c r="BJ274" s="1608"/>
      <c r="BK274" s="1609"/>
      <c r="BL274" s="1607"/>
      <c r="BM274" s="3340"/>
      <c r="BN274" s="3342"/>
      <c r="BO274" s="3344"/>
      <c r="BP274" s="3347"/>
    </row>
    <row r="275" spans="1:68" ht="13.5" thickBot="1" x14ac:dyDescent="0.25">
      <c r="A275" s="1411"/>
      <c r="B275" s="1459" t="s">
        <v>251</v>
      </c>
      <c r="C275" s="1460">
        <v>0</v>
      </c>
      <c r="D275" s="1461"/>
      <c r="E275" s="1462"/>
      <c r="F275" s="1463"/>
      <c r="G275" s="1460">
        <v>0</v>
      </c>
      <c r="H275" s="1461"/>
      <c r="I275" s="1462"/>
      <c r="J275" s="1463"/>
      <c r="K275" s="1460">
        <v>0</v>
      </c>
      <c r="L275" s="1461"/>
      <c r="M275" s="1462"/>
      <c r="N275" s="1463"/>
      <c r="O275" s="1460">
        <v>0</v>
      </c>
      <c r="P275" s="1461"/>
      <c r="Q275" s="1462"/>
      <c r="R275" s="1463"/>
      <c r="S275" s="1460">
        <v>0</v>
      </c>
      <c r="T275" s="1461"/>
      <c r="U275" s="1462"/>
      <c r="V275" s="1463"/>
      <c r="W275" s="1731">
        <f t="shared" si="139"/>
        <v>0</v>
      </c>
      <c r="X275" s="1596"/>
      <c r="Y275" s="1597"/>
      <c r="Z275" s="1598"/>
      <c r="AA275" s="1731">
        <f t="shared" si="140"/>
        <v>0</v>
      </c>
      <c r="AB275" s="1596"/>
      <c r="AC275" s="1597"/>
      <c r="AD275" s="1598"/>
      <c r="AE275" s="3292"/>
      <c r="AF275" s="3296"/>
      <c r="AG275" s="3296"/>
      <c r="AH275" s="3301"/>
      <c r="AI275" s="1460"/>
      <c r="AJ275" s="1555"/>
      <c r="AK275" s="1471">
        <v>0</v>
      </c>
      <c r="AL275" s="1473"/>
      <c r="AM275" s="1474"/>
      <c r="AN275" s="1472"/>
      <c r="AO275" s="1471">
        <v>0</v>
      </c>
      <c r="AP275" s="1473"/>
      <c r="AQ275" s="1474"/>
      <c r="AR275" s="1472"/>
      <c r="AS275" s="1471">
        <v>0</v>
      </c>
      <c r="AT275" s="1473"/>
      <c r="AU275" s="1474"/>
      <c r="AV275" s="1472"/>
      <c r="AW275" s="1471">
        <v>0</v>
      </c>
      <c r="AX275" s="1473"/>
      <c r="AY275" s="1474"/>
      <c r="AZ275" s="1472"/>
      <c r="BA275" s="1471">
        <v>0</v>
      </c>
      <c r="BB275" s="1473"/>
      <c r="BC275" s="1474"/>
      <c r="BD275" s="1472"/>
      <c r="BE275" s="1606">
        <f t="shared" si="141"/>
        <v>0</v>
      </c>
      <c r="BF275" s="1608"/>
      <c r="BG275" s="1609"/>
      <c r="BH275" s="1607"/>
      <c r="BI275" s="1606">
        <f t="shared" si="142"/>
        <v>0</v>
      </c>
      <c r="BJ275" s="1608"/>
      <c r="BK275" s="1609"/>
      <c r="BL275" s="1607"/>
      <c r="BM275" s="3340"/>
      <c r="BN275" s="3342"/>
      <c r="BO275" s="3344"/>
      <c r="BP275" s="3347"/>
    </row>
    <row r="276" spans="1:68" ht="13.5" thickBot="1" x14ac:dyDescent="0.25">
      <c r="A276" s="1411"/>
      <c r="B276" s="1465" t="s">
        <v>252</v>
      </c>
      <c r="C276" s="1440">
        <v>6781800</v>
      </c>
      <c r="D276" s="1441">
        <v>3606800</v>
      </c>
      <c r="E276" s="1442">
        <v>3175000</v>
      </c>
      <c r="F276" s="1443">
        <v>0</v>
      </c>
      <c r="G276" s="1440">
        <v>6781800</v>
      </c>
      <c r="H276" s="1441">
        <v>3606800</v>
      </c>
      <c r="I276" s="1442">
        <v>3175000</v>
      </c>
      <c r="J276" s="1443">
        <v>0</v>
      </c>
      <c r="K276" s="1440">
        <v>6781800</v>
      </c>
      <c r="L276" s="1441">
        <v>3606800</v>
      </c>
      <c r="M276" s="1442">
        <v>3175000</v>
      </c>
      <c r="N276" s="1443">
        <v>0</v>
      </c>
      <c r="O276" s="1440">
        <v>6781800</v>
      </c>
      <c r="P276" s="1441">
        <v>3606800</v>
      </c>
      <c r="Q276" s="1442">
        <v>3175000</v>
      </c>
      <c r="R276" s="1443">
        <v>0</v>
      </c>
      <c r="S276" s="1440">
        <v>6781800</v>
      </c>
      <c r="T276" s="1441">
        <v>3606800</v>
      </c>
      <c r="U276" s="1442">
        <v>3175000</v>
      </c>
      <c r="V276" s="1443">
        <v>0</v>
      </c>
      <c r="W276" s="1575">
        <f t="shared" si="139"/>
        <v>4226549</v>
      </c>
      <c r="X276" s="1576">
        <f>SUM(X277:X287)</f>
        <v>3515733</v>
      </c>
      <c r="Y276" s="1577">
        <f>SUM(Y277:Y287)</f>
        <v>710816</v>
      </c>
      <c r="Z276" s="1577">
        <f>SUM(Z277:Z287)</f>
        <v>0</v>
      </c>
      <c r="AA276" s="1575">
        <f t="shared" si="140"/>
        <v>4226549</v>
      </c>
      <c r="AB276" s="1576">
        <f>SUM(AB277:AB287)</f>
        <v>3515733</v>
      </c>
      <c r="AC276" s="1577">
        <f>SUM(AC277:AC287)</f>
        <v>710816</v>
      </c>
      <c r="AD276" s="1577">
        <f>SUM(AD277:AD287)</f>
        <v>0</v>
      </c>
      <c r="AE276" s="3279">
        <f t="shared" si="135"/>
        <v>100</v>
      </c>
      <c r="AF276" s="3288">
        <f t="shared" si="136"/>
        <v>100</v>
      </c>
      <c r="AG276" s="3288">
        <f t="shared" ref="AG276:AG315" si="145">SUM(Y276/AC276)*100</f>
        <v>100</v>
      </c>
      <c r="AH276" s="3311">
        <f>SUM(AH277:AH287)</f>
        <v>0</v>
      </c>
      <c r="AI276" s="1440"/>
      <c r="AJ276" s="1555"/>
      <c r="AK276" s="1471">
        <v>0</v>
      </c>
      <c r="AL276" s="1473"/>
      <c r="AM276" s="1474"/>
      <c r="AN276" s="1472"/>
      <c r="AO276" s="1471">
        <v>0</v>
      </c>
      <c r="AP276" s="1473"/>
      <c r="AQ276" s="1474"/>
      <c r="AR276" s="1472"/>
      <c r="AS276" s="1471">
        <v>0</v>
      </c>
      <c r="AT276" s="1473"/>
      <c r="AU276" s="1474"/>
      <c r="AV276" s="1472"/>
      <c r="AW276" s="1471">
        <v>0</v>
      </c>
      <c r="AX276" s="1473"/>
      <c r="AY276" s="1474"/>
      <c r="AZ276" s="1472"/>
      <c r="BA276" s="1471">
        <v>0</v>
      </c>
      <c r="BB276" s="1473"/>
      <c r="BC276" s="1474"/>
      <c r="BD276" s="1472"/>
      <c r="BE276" s="1606">
        <f t="shared" si="141"/>
        <v>0</v>
      </c>
      <c r="BF276" s="1608"/>
      <c r="BG276" s="1609"/>
      <c r="BH276" s="1607"/>
      <c r="BI276" s="1606">
        <f t="shared" si="142"/>
        <v>0</v>
      </c>
      <c r="BJ276" s="1608"/>
      <c r="BK276" s="1609"/>
      <c r="BL276" s="1607"/>
      <c r="BM276" s="3340"/>
      <c r="BN276" s="3342"/>
      <c r="BO276" s="3344"/>
      <c r="BP276" s="3347"/>
    </row>
    <row r="277" spans="1:68" x14ac:dyDescent="0.2">
      <c r="A277" s="1411"/>
      <c r="B277" s="1446" t="s">
        <v>182</v>
      </c>
      <c r="C277" s="1447">
        <v>0</v>
      </c>
      <c r="D277" s="1448"/>
      <c r="E277" s="1449"/>
      <c r="F277" s="1450"/>
      <c r="G277" s="1447">
        <v>0</v>
      </c>
      <c r="H277" s="1448"/>
      <c r="I277" s="1449"/>
      <c r="J277" s="1450"/>
      <c r="K277" s="1447">
        <v>0</v>
      </c>
      <c r="L277" s="1448"/>
      <c r="M277" s="1449"/>
      <c r="N277" s="1450"/>
      <c r="O277" s="1447">
        <v>0</v>
      </c>
      <c r="P277" s="1448"/>
      <c r="Q277" s="1449"/>
      <c r="R277" s="1450"/>
      <c r="S277" s="1447">
        <v>0</v>
      </c>
      <c r="T277" s="1448"/>
      <c r="U277" s="1449"/>
      <c r="V277" s="1450"/>
      <c r="W277" s="1620">
        <f t="shared" si="139"/>
        <v>0</v>
      </c>
      <c r="X277" s="1583"/>
      <c r="Y277" s="1584"/>
      <c r="Z277" s="1585"/>
      <c r="AA277" s="1620">
        <f t="shared" si="140"/>
        <v>0</v>
      </c>
      <c r="AB277" s="1583"/>
      <c r="AC277" s="1584"/>
      <c r="AD277" s="1585"/>
      <c r="AE277" s="3318"/>
      <c r="AF277" s="3324"/>
      <c r="AG277" s="3324"/>
      <c r="AH277" s="3299"/>
      <c r="AI277" s="1447"/>
      <c r="AJ277" s="1555"/>
      <c r="AK277" s="1471">
        <v>0</v>
      </c>
      <c r="AL277" s="1473"/>
      <c r="AM277" s="1474"/>
      <c r="AN277" s="1472"/>
      <c r="AO277" s="1471">
        <v>0</v>
      </c>
      <c r="AP277" s="1473"/>
      <c r="AQ277" s="1474"/>
      <c r="AR277" s="1472"/>
      <c r="AS277" s="1471">
        <v>0</v>
      </c>
      <c r="AT277" s="1473"/>
      <c r="AU277" s="1474"/>
      <c r="AV277" s="1472"/>
      <c r="AW277" s="1471">
        <v>0</v>
      </c>
      <c r="AX277" s="1473"/>
      <c r="AY277" s="1474"/>
      <c r="AZ277" s="1472"/>
      <c r="BA277" s="1471">
        <v>0</v>
      </c>
      <c r="BB277" s="1473"/>
      <c r="BC277" s="1474"/>
      <c r="BD277" s="1472"/>
      <c r="BE277" s="1606">
        <f t="shared" si="141"/>
        <v>0</v>
      </c>
      <c r="BF277" s="1608"/>
      <c r="BG277" s="1609"/>
      <c r="BH277" s="1607"/>
      <c r="BI277" s="1606">
        <f t="shared" si="142"/>
        <v>0</v>
      </c>
      <c r="BJ277" s="1608"/>
      <c r="BK277" s="1609"/>
      <c r="BL277" s="1607"/>
      <c r="BM277" s="3340"/>
      <c r="BN277" s="3342"/>
      <c r="BO277" s="3344"/>
      <c r="BP277" s="3347"/>
    </row>
    <row r="278" spans="1:68" x14ac:dyDescent="0.2">
      <c r="A278" s="1411"/>
      <c r="B278" s="1453" t="s">
        <v>183</v>
      </c>
      <c r="C278" s="1454">
        <v>5340000</v>
      </c>
      <c r="D278" s="1477">
        <v>2840000</v>
      </c>
      <c r="E278" s="1478">
        <v>2500000</v>
      </c>
      <c r="F278" s="1479"/>
      <c r="G278" s="1454">
        <v>5340000</v>
      </c>
      <c r="H278" s="1477">
        <v>2840000</v>
      </c>
      <c r="I278" s="1478">
        <v>2500000</v>
      </c>
      <c r="J278" s="1479"/>
      <c r="K278" s="1454">
        <v>5340000</v>
      </c>
      <c r="L278" s="1477">
        <v>2840000</v>
      </c>
      <c r="M278" s="1478">
        <v>2500000</v>
      </c>
      <c r="N278" s="1479"/>
      <c r="O278" s="1454">
        <v>5340000</v>
      </c>
      <c r="P278" s="1477">
        <v>2840000</v>
      </c>
      <c r="Q278" s="1478">
        <v>2500000</v>
      </c>
      <c r="R278" s="1479"/>
      <c r="S278" s="1454">
        <v>5340000</v>
      </c>
      <c r="T278" s="1477">
        <v>2840000</v>
      </c>
      <c r="U278" s="1478">
        <v>2500000</v>
      </c>
      <c r="V278" s="1479"/>
      <c r="W278" s="1589">
        <f t="shared" si="139"/>
        <v>3550816</v>
      </c>
      <c r="X278" s="1612">
        <v>2840000</v>
      </c>
      <c r="Y278" s="1613">
        <v>710816</v>
      </c>
      <c r="Z278" s="1614"/>
      <c r="AA278" s="1589">
        <f t="shared" si="140"/>
        <v>3550816</v>
      </c>
      <c r="AB278" s="1612">
        <v>2840000</v>
      </c>
      <c r="AC278" s="1613">
        <v>710816</v>
      </c>
      <c r="AD278" s="1614"/>
      <c r="AE278" s="3320">
        <f t="shared" ref="AE278" si="146">SUM(AA278/W278)*100</f>
        <v>100</v>
      </c>
      <c r="AF278" s="3326">
        <f t="shared" ref="AF278" si="147">SUM(AB278/X278)*100</f>
        <v>100</v>
      </c>
      <c r="AG278" s="3325">
        <f t="shared" si="145"/>
        <v>100</v>
      </c>
      <c r="AH278" s="3302"/>
      <c r="AI278" s="1454"/>
      <c r="AJ278" s="1555"/>
      <c r="AK278" s="1471">
        <v>0</v>
      </c>
      <c r="AL278" s="1473"/>
      <c r="AM278" s="1474"/>
      <c r="AN278" s="1472"/>
      <c r="AO278" s="1471">
        <v>0</v>
      </c>
      <c r="AP278" s="1473"/>
      <c r="AQ278" s="1474"/>
      <c r="AR278" s="1472"/>
      <c r="AS278" s="1471">
        <v>0</v>
      </c>
      <c r="AT278" s="1473"/>
      <c r="AU278" s="1474"/>
      <c r="AV278" s="1472"/>
      <c r="AW278" s="1471">
        <v>0</v>
      </c>
      <c r="AX278" s="1473"/>
      <c r="AY278" s="1474"/>
      <c r="AZ278" s="1472"/>
      <c r="BA278" s="1471">
        <v>0</v>
      </c>
      <c r="BB278" s="1473"/>
      <c r="BC278" s="1474"/>
      <c r="BD278" s="1472"/>
      <c r="BE278" s="1606">
        <f t="shared" si="141"/>
        <v>0</v>
      </c>
      <c r="BF278" s="1608"/>
      <c r="BG278" s="1609"/>
      <c r="BH278" s="1607"/>
      <c r="BI278" s="1606">
        <f t="shared" si="142"/>
        <v>0</v>
      </c>
      <c r="BJ278" s="1608"/>
      <c r="BK278" s="1609"/>
      <c r="BL278" s="1607"/>
      <c r="BM278" s="3340"/>
      <c r="BN278" s="3342"/>
      <c r="BO278" s="3344"/>
      <c r="BP278" s="3347"/>
    </row>
    <row r="279" spans="1:68" x14ac:dyDescent="0.2">
      <c r="A279" s="1411"/>
      <c r="B279" s="1453" t="s">
        <v>184</v>
      </c>
      <c r="C279" s="1454">
        <v>0</v>
      </c>
      <c r="D279" s="1477"/>
      <c r="E279" s="1456"/>
      <c r="F279" s="1457"/>
      <c r="G279" s="1454">
        <v>0</v>
      </c>
      <c r="H279" s="1477"/>
      <c r="I279" s="1456"/>
      <c r="J279" s="1457"/>
      <c r="K279" s="1454">
        <v>0</v>
      </c>
      <c r="L279" s="1477"/>
      <c r="M279" s="1456"/>
      <c r="N279" s="1457"/>
      <c r="O279" s="1454">
        <v>0</v>
      </c>
      <c r="P279" s="1477"/>
      <c r="Q279" s="1456"/>
      <c r="R279" s="1457"/>
      <c r="S279" s="1454">
        <v>0</v>
      </c>
      <c r="T279" s="1477"/>
      <c r="U279" s="1456"/>
      <c r="V279" s="1457"/>
      <c r="W279" s="1589">
        <f t="shared" si="139"/>
        <v>0</v>
      </c>
      <c r="X279" s="1612"/>
      <c r="Y279" s="1591"/>
      <c r="Z279" s="1592"/>
      <c r="AA279" s="1589">
        <f t="shared" si="140"/>
        <v>0</v>
      </c>
      <c r="AB279" s="1612"/>
      <c r="AC279" s="1591"/>
      <c r="AD279" s="1592"/>
      <c r="AE279" s="3319"/>
      <c r="AF279" s="3325"/>
      <c r="AG279" s="3325"/>
      <c r="AH279" s="3300"/>
      <c r="AI279" s="1454"/>
      <c r="AJ279" s="1555"/>
      <c r="AK279" s="1471">
        <v>0</v>
      </c>
      <c r="AL279" s="1473"/>
      <c r="AM279" s="1474"/>
      <c r="AN279" s="1472"/>
      <c r="AO279" s="1471">
        <v>0</v>
      </c>
      <c r="AP279" s="1473"/>
      <c r="AQ279" s="1474"/>
      <c r="AR279" s="1472"/>
      <c r="AS279" s="1471">
        <v>0</v>
      </c>
      <c r="AT279" s="1473"/>
      <c r="AU279" s="1474"/>
      <c r="AV279" s="1472"/>
      <c r="AW279" s="1471">
        <v>0</v>
      </c>
      <c r="AX279" s="1473"/>
      <c r="AY279" s="1474"/>
      <c r="AZ279" s="1472"/>
      <c r="BA279" s="1471">
        <v>0</v>
      </c>
      <c r="BB279" s="1473"/>
      <c r="BC279" s="1474"/>
      <c r="BD279" s="1472"/>
      <c r="BE279" s="1606">
        <f t="shared" si="141"/>
        <v>0</v>
      </c>
      <c r="BF279" s="1608"/>
      <c r="BG279" s="1609"/>
      <c r="BH279" s="1607"/>
      <c r="BI279" s="1606">
        <f t="shared" si="142"/>
        <v>0</v>
      </c>
      <c r="BJ279" s="1608"/>
      <c r="BK279" s="1609"/>
      <c r="BL279" s="1607"/>
      <c r="BM279" s="3340"/>
      <c r="BN279" s="3342"/>
      <c r="BO279" s="3344"/>
      <c r="BP279" s="3347"/>
    </row>
    <row r="280" spans="1:68" x14ac:dyDescent="0.2">
      <c r="A280" s="1411"/>
      <c r="B280" s="1453" t="s">
        <v>185</v>
      </c>
      <c r="C280" s="1454">
        <v>0</v>
      </c>
      <c r="D280" s="1477"/>
      <c r="E280" s="1456"/>
      <c r="F280" s="1457"/>
      <c r="G280" s="1454">
        <v>0</v>
      </c>
      <c r="H280" s="1477"/>
      <c r="I280" s="1456"/>
      <c r="J280" s="1457"/>
      <c r="K280" s="1454">
        <v>0</v>
      </c>
      <c r="L280" s="1477"/>
      <c r="M280" s="1456"/>
      <c r="N280" s="1457"/>
      <c r="O280" s="1454">
        <v>0</v>
      </c>
      <c r="P280" s="1477"/>
      <c r="Q280" s="1456"/>
      <c r="R280" s="1457"/>
      <c r="S280" s="1454">
        <v>0</v>
      </c>
      <c r="T280" s="1477"/>
      <c r="U280" s="1456"/>
      <c r="V280" s="1457"/>
      <c r="W280" s="1582">
        <f t="shared" si="139"/>
        <v>0</v>
      </c>
      <c r="X280" s="1612"/>
      <c r="Y280" s="1591"/>
      <c r="Z280" s="1592"/>
      <c r="AA280" s="1582">
        <f t="shared" si="140"/>
        <v>0</v>
      </c>
      <c r="AB280" s="1612"/>
      <c r="AC280" s="1591"/>
      <c r="AD280" s="1592"/>
      <c r="AE280" s="3320"/>
      <c r="AF280" s="3326"/>
      <c r="AG280" s="3326"/>
      <c r="AH280" s="3300"/>
      <c r="AI280" s="1454"/>
      <c r="AJ280" s="1555"/>
      <c r="AK280" s="1471">
        <v>0</v>
      </c>
      <c r="AL280" s="1473"/>
      <c r="AM280" s="1474"/>
      <c r="AN280" s="1472"/>
      <c r="AO280" s="1471">
        <v>0</v>
      </c>
      <c r="AP280" s="1473"/>
      <c r="AQ280" s="1474"/>
      <c r="AR280" s="1472"/>
      <c r="AS280" s="1471">
        <v>0</v>
      </c>
      <c r="AT280" s="1473"/>
      <c r="AU280" s="1474"/>
      <c r="AV280" s="1472"/>
      <c r="AW280" s="1471">
        <v>0</v>
      </c>
      <c r="AX280" s="1473"/>
      <c r="AY280" s="1474"/>
      <c r="AZ280" s="1472"/>
      <c r="BA280" s="1471">
        <v>0</v>
      </c>
      <c r="BB280" s="1473"/>
      <c r="BC280" s="1474"/>
      <c r="BD280" s="1472"/>
      <c r="BE280" s="1606">
        <f t="shared" si="141"/>
        <v>0</v>
      </c>
      <c r="BF280" s="1608"/>
      <c r="BG280" s="1609"/>
      <c r="BH280" s="1607"/>
      <c r="BI280" s="1606">
        <f t="shared" si="142"/>
        <v>0</v>
      </c>
      <c r="BJ280" s="1608"/>
      <c r="BK280" s="1609"/>
      <c r="BL280" s="1607"/>
      <c r="BM280" s="3340"/>
      <c r="BN280" s="3342"/>
      <c r="BO280" s="3344"/>
      <c r="BP280" s="3347"/>
    </row>
    <row r="281" spans="1:68" x14ac:dyDescent="0.2">
      <c r="A281" s="1411"/>
      <c r="B281" s="1453" t="s">
        <v>186</v>
      </c>
      <c r="C281" s="1454">
        <v>0</v>
      </c>
      <c r="D281" s="1477"/>
      <c r="E281" s="1456"/>
      <c r="F281" s="1457"/>
      <c r="G281" s="1454">
        <v>0</v>
      </c>
      <c r="H281" s="1477"/>
      <c r="I281" s="1456"/>
      <c r="J281" s="1457"/>
      <c r="K281" s="1454">
        <v>0</v>
      </c>
      <c r="L281" s="1477"/>
      <c r="M281" s="1456"/>
      <c r="N281" s="1457"/>
      <c r="O281" s="1454">
        <v>0</v>
      </c>
      <c r="P281" s="1477"/>
      <c r="Q281" s="1456"/>
      <c r="R281" s="1457"/>
      <c r="S281" s="1454">
        <v>0</v>
      </c>
      <c r="T281" s="1477"/>
      <c r="U281" s="1456"/>
      <c r="V281" s="1457"/>
      <c r="W281" s="1589">
        <f t="shared" si="139"/>
        <v>0</v>
      </c>
      <c r="X281" s="1612"/>
      <c r="Y281" s="1591"/>
      <c r="Z281" s="1592"/>
      <c r="AA281" s="1589">
        <f t="shared" si="140"/>
        <v>0</v>
      </c>
      <c r="AB281" s="1612"/>
      <c r="AC281" s="1591"/>
      <c r="AD281" s="1592"/>
      <c r="AE281" s="3320"/>
      <c r="AF281" s="3326"/>
      <c r="AG281" s="3326"/>
      <c r="AH281" s="3300"/>
      <c r="AI281" s="1454"/>
      <c r="AJ281" s="1555"/>
      <c r="AK281" s="1471">
        <v>0</v>
      </c>
      <c r="AL281" s="1473"/>
      <c r="AM281" s="1474"/>
      <c r="AN281" s="1472"/>
      <c r="AO281" s="1471">
        <v>0</v>
      </c>
      <c r="AP281" s="1473"/>
      <c r="AQ281" s="1474"/>
      <c r="AR281" s="1472"/>
      <c r="AS281" s="1471">
        <v>0</v>
      </c>
      <c r="AT281" s="1473"/>
      <c r="AU281" s="1474"/>
      <c r="AV281" s="1472"/>
      <c r="AW281" s="1471">
        <v>0</v>
      </c>
      <c r="AX281" s="1473"/>
      <c r="AY281" s="1474"/>
      <c r="AZ281" s="1472"/>
      <c r="BA281" s="1471">
        <v>0</v>
      </c>
      <c r="BB281" s="1473"/>
      <c r="BC281" s="1474"/>
      <c r="BD281" s="1472"/>
      <c r="BE281" s="1603">
        <f t="shared" si="141"/>
        <v>0</v>
      </c>
      <c r="BF281" s="1608"/>
      <c r="BG281" s="1609"/>
      <c r="BH281" s="1607"/>
      <c r="BI281" s="1603">
        <f t="shared" si="142"/>
        <v>0</v>
      </c>
      <c r="BJ281" s="1608"/>
      <c r="BK281" s="1609"/>
      <c r="BL281" s="1607"/>
      <c r="BM281" s="3340"/>
      <c r="BN281" s="3342"/>
      <c r="BO281" s="3344"/>
      <c r="BP281" s="3347"/>
    </row>
    <row r="282" spans="1:68" x14ac:dyDescent="0.2">
      <c r="A282" s="1411"/>
      <c r="B282" s="1480" t="s">
        <v>6</v>
      </c>
      <c r="C282" s="1454">
        <v>1441800</v>
      </c>
      <c r="D282" s="1477">
        <v>766800</v>
      </c>
      <c r="E282" s="1456">
        <v>675000</v>
      </c>
      <c r="F282" s="1457"/>
      <c r="G282" s="1454">
        <v>1441800</v>
      </c>
      <c r="H282" s="1477">
        <v>766800</v>
      </c>
      <c r="I282" s="1456">
        <v>675000</v>
      </c>
      <c r="J282" s="1457"/>
      <c r="K282" s="1454">
        <v>1441800</v>
      </c>
      <c r="L282" s="1477">
        <v>766800</v>
      </c>
      <c r="M282" s="1456">
        <v>675000</v>
      </c>
      <c r="N282" s="1457"/>
      <c r="O282" s="1454">
        <v>1441800</v>
      </c>
      <c r="P282" s="1477">
        <v>766800</v>
      </c>
      <c r="Q282" s="1456">
        <v>675000</v>
      </c>
      <c r="R282" s="1457"/>
      <c r="S282" s="1454">
        <v>1441800</v>
      </c>
      <c r="T282" s="1477">
        <v>766800</v>
      </c>
      <c r="U282" s="1456">
        <v>675000</v>
      </c>
      <c r="V282" s="1457"/>
      <c r="W282" s="1589">
        <f t="shared" si="139"/>
        <v>488914</v>
      </c>
      <c r="X282" s="1612">
        <v>488914</v>
      </c>
      <c r="Y282" s="1591"/>
      <c r="Z282" s="1592"/>
      <c r="AA282" s="1589">
        <f t="shared" si="140"/>
        <v>488914</v>
      </c>
      <c r="AB282" s="1612">
        <v>488914</v>
      </c>
      <c r="AC282" s="1591"/>
      <c r="AD282" s="1592"/>
      <c r="AE282" s="3320">
        <f t="shared" ref="AE282" si="148">SUM(AA282/W282)*100</f>
        <v>100</v>
      </c>
      <c r="AF282" s="3326">
        <f t="shared" ref="AF282" si="149">SUM(AB282/X282)*100</f>
        <v>100</v>
      </c>
      <c r="AG282" s="3326"/>
      <c r="AH282" s="3300"/>
      <c r="AI282" s="1454"/>
      <c r="AJ282" s="1555"/>
      <c r="AK282" s="1471">
        <v>0</v>
      </c>
      <c r="AL282" s="1473"/>
      <c r="AM282" s="1474"/>
      <c r="AN282" s="1472"/>
      <c r="AO282" s="1471">
        <v>0</v>
      </c>
      <c r="AP282" s="1473"/>
      <c r="AQ282" s="1474"/>
      <c r="AR282" s="1472"/>
      <c r="AS282" s="1471">
        <v>0</v>
      </c>
      <c r="AT282" s="1473"/>
      <c r="AU282" s="1474"/>
      <c r="AV282" s="1472"/>
      <c r="AW282" s="1471">
        <v>0</v>
      </c>
      <c r="AX282" s="1473"/>
      <c r="AY282" s="1474"/>
      <c r="AZ282" s="1472"/>
      <c r="BA282" s="1471">
        <v>0</v>
      </c>
      <c r="BB282" s="1473"/>
      <c r="BC282" s="1474"/>
      <c r="BD282" s="1472"/>
      <c r="BE282" s="1606">
        <f t="shared" si="141"/>
        <v>0</v>
      </c>
      <c r="BF282" s="1608"/>
      <c r="BG282" s="1609"/>
      <c r="BH282" s="1607"/>
      <c r="BI282" s="1606">
        <f t="shared" si="142"/>
        <v>0</v>
      </c>
      <c r="BJ282" s="1608"/>
      <c r="BK282" s="1609"/>
      <c r="BL282" s="1607"/>
      <c r="BM282" s="3340"/>
      <c r="BN282" s="3342"/>
      <c r="BO282" s="3344"/>
      <c r="BP282" s="3347"/>
    </row>
    <row r="283" spans="1:68" x14ac:dyDescent="0.2">
      <c r="A283" s="1411"/>
      <c r="B283" s="1480" t="s">
        <v>7</v>
      </c>
      <c r="C283" s="1454">
        <v>0</v>
      </c>
      <c r="D283" s="1477"/>
      <c r="E283" s="1456"/>
      <c r="F283" s="1457"/>
      <c r="G283" s="1454">
        <v>0</v>
      </c>
      <c r="H283" s="1477"/>
      <c r="I283" s="1456"/>
      <c r="J283" s="1457"/>
      <c r="K283" s="1454">
        <v>0</v>
      </c>
      <c r="L283" s="1477"/>
      <c r="M283" s="1456"/>
      <c r="N283" s="1457"/>
      <c r="O283" s="1454">
        <v>0</v>
      </c>
      <c r="P283" s="1477"/>
      <c r="Q283" s="1456"/>
      <c r="R283" s="1457"/>
      <c r="S283" s="1454">
        <v>0</v>
      </c>
      <c r="T283" s="1477"/>
      <c r="U283" s="1456"/>
      <c r="V283" s="1457"/>
      <c r="W283" s="1589">
        <f t="shared" si="139"/>
        <v>0</v>
      </c>
      <c r="X283" s="1612"/>
      <c r="Y283" s="1591"/>
      <c r="Z283" s="1592"/>
      <c r="AA283" s="1589">
        <f t="shared" si="140"/>
        <v>0</v>
      </c>
      <c r="AB283" s="1612"/>
      <c r="AC283" s="1591"/>
      <c r="AD283" s="1592"/>
      <c r="AE283" s="3319"/>
      <c r="AF283" s="3325"/>
      <c r="AG283" s="3325"/>
      <c r="AH283" s="3300"/>
      <c r="AI283" s="1454"/>
      <c r="AJ283" s="1555"/>
      <c r="AK283" s="1471">
        <v>0</v>
      </c>
      <c r="AL283" s="1473"/>
      <c r="AM283" s="1474"/>
      <c r="AN283" s="1472"/>
      <c r="AO283" s="1471">
        <v>0</v>
      </c>
      <c r="AP283" s="1473"/>
      <c r="AQ283" s="1474"/>
      <c r="AR283" s="1472"/>
      <c r="AS283" s="1471">
        <v>0</v>
      </c>
      <c r="AT283" s="1473"/>
      <c r="AU283" s="1474"/>
      <c r="AV283" s="1472"/>
      <c r="AW283" s="1471">
        <v>0</v>
      </c>
      <c r="AX283" s="1473"/>
      <c r="AY283" s="1474"/>
      <c r="AZ283" s="1472"/>
      <c r="BA283" s="1471">
        <v>0</v>
      </c>
      <c r="BB283" s="1473"/>
      <c r="BC283" s="1474"/>
      <c r="BD283" s="1472"/>
      <c r="BE283" s="1606">
        <f t="shared" si="141"/>
        <v>0</v>
      </c>
      <c r="BF283" s="1608"/>
      <c r="BG283" s="1609"/>
      <c r="BH283" s="1607"/>
      <c r="BI283" s="1606">
        <f t="shared" si="142"/>
        <v>0</v>
      </c>
      <c r="BJ283" s="1608"/>
      <c r="BK283" s="1609"/>
      <c r="BL283" s="1607"/>
      <c r="BM283" s="3340"/>
      <c r="BN283" s="3342"/>
      <c r="BO283" s="3344"/>
      <c r="BP283" s="3347"/>
    </row>
    <row r="284" spans="1:68" x14ac:dyDescent="0.2">
      <c r="A284" s="1411"/>
      <c r="B284" s="1480" t="s">
        <v>8</v>
      </c>
      <c r="C284" s="1454">
        <v>0</v>
      </c>
      <c r="D284" s="1477"/>
      <c r="E284" s="1456"/>
      <c r="F284" s="1457"/>
      <c r="G284" s="1454">
        <v>0</v>
      </c>
      <c r="H284" s="1477"/>
      <c r="I284" s="1456"/>
      <c r="J284" s="1457"/>
      <c r="K284" s="1454">
        <v>0</v>
      </c>
      <c r="L284" s="1477"/>
      <c r="M284" s="1456"/>
      <c r="N284" s="1457"/>
      <c r="O284" s="1454">
        <v>0</v>
      </c>
      <c r="P284" s="1477"/>
      <c r="Q284" s="1456"/>
      <c r="R284" s="1457"/>
      <c r="S284" s="1454">
        <v>0</v>
      </c>
      <c r="T284" s="1477"/>
      <c r="U284" s="1456"/>
      <c r="V284" s="1457"/>
      <c r="W284" s="1589">
        <f t="shared" si="139"/>
        <v>0</v>
      </c>
      <c r="X284" s="1612"/>
      <c r="Y284" s="1591"/>
      <c r="Z284" s="1592"/>
      <c r="AA284" s="1589">
        <f t="shared" si="140"/>
        <v>0</v>
      </c>
      <c r="AB284" s="1612"/>
      <c r="AC284" s="1591"/>
      <c r="AD284" s="1592"/>
      <c r="AE284" s="3320"/>
      <c r="AF284" s="3326"/>
      <c r="AG284" s="3326"/>
      <c r="AH284" s="3300"/>
      <c r="AI284" s="1454"/>
      <c r="AJ284" s="1555"/>
      <c r="AK284" s="1471">
        <v>0</v>
      </c>
      <c r="AL284" s="1473"/>
      <c r="AM284" s="1474"/>
      <c r="AN284" s="1472"/>
      <c r="AO284" s="1471">
        <v>0</v>
      </c>
      <c r="AP284" s="1473"/>
      <c r="AQ284" s="1474"/>
      <c r="AR284" s="1472"/>
      <c r="AS284" s="1471">
        <v>0</v>
      </c>
      <c r="AT284" s="1473"/>
      <c r="AU284" s="1474"/>
      <c r="AV284" s="1472"/>
      <c r="AW284" s="1471">
        <v>0</v>
      </c>
      <c r="AX284" s="1473"/>
      <c r="AY284" s="1474"/>
      <c r="AZ284" s="1472"/>
      <c r="BA284" s="1471">
        <v>0</v>
      </c>
      <c r="BB284" s="1473"/>
      <c r="BC284" s="1474"/>
      <c r="BD284" s="1472"/>
      <c r="BE284" s="1606">
        <f t="shared" si="141"/>
        <v>0</v>
      </c>
      <c r="BF284" s="1608"/>
      <c r="BG284" s="1609"/>
      <c r="BH284" s="1607"/>
      <c r="BI284" s="1606">
        <f t="shared" si="142"/>
        <v>0</v>
      </c>
      <c r="BJ284" s="1608"/>
      <c r="BK284" s="1609"/>
      <c r="BL284" s="1607"/>
      <c r="BM284" s="3340"/>
      <c r="BN284" s="3342"/>
      <c r="BO284" s="3344"/>
      <c r="BP284" s="3347"/>
    </row>
    <row r="285" spans="1:68" x14ac:dyDescent="0.2">
      <c r="A285" s="1411"/>
      <c r="B285" s="1481" t="s">
        <v>9</v>
      </c>
      <c r="C285" s="1454">
        <v>0</v>
      </c>
      <c r="D285" s="1477"/>
      <c r="E285" s="1456"/>
      <c r="F285" s="1457"/>
      <c r="G285" s="1454">
        <v>0</v>
      </c>
      <c r="H285" s="1477"/>
      <c r="I285" s="1456"/>
      <c r="J285" s="1457"/>
      <c r="K285" s="1454">
        <v>0</v>
      </c>
      <c r="L285" s="1477"/>
      <c r="M285" s="1456"/>
      <c r="N285" s="1457"/>
      <c r="O285" s="1454">
        <v>0</v>
      </c>
      <c r="P285" s="1477"/>
      <c r="Q285" s="1456"/>
      <c r="R285" s="1457"/>
      <c r="S285" s="1454">
        <v>0</v>
      </c>
      <c r="T285" s="1477"/>
      <c r="U285" s="1456"/>
      <c r="V285" s="1457"/>
      <c r="W285" s="1589">
        <f t="shared" si="139"/>
        <v>5</v>
      </c>
      <c r="X285" s="1612">
        <v>5</v>
      </c>
      <c r="Y285" s="1591"/>
      <c r="Z285" s="1592"/>
      <c r="AA285" s="1589">
        <f t="shared" si="140"/>
        <v>5</v>
      </c>
      <c r="AB285" s="1612">
        <v>5</v>
      </c>
      <c r="AC285" s="1591"/>
      <c r="AD285" s="1592"/>
      <c r="AE285" s="3320">
        <f t="shared" ref="AE285" si="150">SUM(AA285/W285)*100</f>
        <v>100</v>
      </c>
      <c r="AF285" s="3326">
        <f t="shared" ref="AF285" si="151">SUM(AB285/X285)*100</f>
        <v>100</v>
      </c>
      <c r="AG285" s="3326"/>
      <c r="AH285" s="3300"/>
      <c r="AI285" s="1454"/>
      <c r="AJ285" s="1555"/>
      <c r="AK285" s="1471">
        <v>0</v>
      </c>
      <c r="AL285" s="1473"/>
      <c r="AM285" s="1474"/>
      <c r="AN285" s="1472"/>
      <c r="AO285" s="1471">
        <v>0</v>
      </c>
      <c r="AP285" s="1473"/>
      <c r="AQ285" s="1474"/>
      <c r="AR285" s="1472"/>
      <c r="AS285" s="1471">
        <v>0</v>
      </c>
      <c r="AT285" s="1473"/>
      <c r="AU285" s="1474"/>
      <c r="AV285" s="1472"/>
      <c r="AW285" s="1471">
        <v>0</v>
      </c>
      <c r="AX285" s="1473"/>
      <c r="AY285" s="1474"/>
      <c r="AZ285" s="1472"/>
      <c r="BA285" s="1471">
        <v>0</v>
      </c>
      <c r="BB285" s="1473"/>
      <c r="BC285" s="1474"/>
      <c r="BD285" s="1472"/>
      <c r="BE285" s="1606">
        <f t="shared" si="141"/>
        <v>0</v>
      </c>
      <c r="BF285" s="1608"/>
      <c r="BG285" s="1609"/>
      <c r="BH285" s="1607"/>
      <c r="BI285" s="1606">
        <f t="shared" si="142"/>
        <v>0</v>
      </c>
      <c r="BJ285" s="1608"/>
      <c r="BK285" s="1609"/>
      <c r="BL285" s="1607"/>
      <c r="BM285" s="3340"/>
      <c r="BN285" s="3342"/>
      <c r="BO285" s="3344"/>
      <c r="BP285" s="3347"/>
    </row>
    <row r="286" spans="1:68" x14ac:dyDescent="0.2">
      <c r="A286" s="1411"/>
      <c r="B286" s="1480" t="s">
        <v>10</v>
      </c>
      <c r="C286" s="1454">
        <v>0</v>
      </c>
      <c r="D286" s="1477"/>
      <c r="E286" s="1456"/>
      <c r="F286" s="1457"/>
      <c r="G286" s="1454">
        <v>0</v>
      </c>
      <c r="H286" s="1477"/>
      <c r="I286" s="1456"/>
      <c r="J286" s="1457"/>
      <c r="K286" s="1454">
        <v>0</v>
      </c>
      <c r="L286" s="1477"/>
      <c r="M286" s="1456"/>
      <c r="N286" s="1457"/>
      <c r="O286" s="1454">
        <v>0</v>
      </c>
      <c r="P286" s="1477"/>
      <c r="Q286" s="1456"/>
      <c r="R286" s="1457"/>
      <c r="S286" s="1454">
        <v>0</v>
      </c>
      <c r="T286" s="1477"/>
      <c r="U286" s="1456"/>
      <c r="V286" s="1457"/>
      <c r="W286" s="1582">
        <f t="shared" si="139"/>
        <v>0</v>
      </c>
      <c r="X286" s="1612"/>
      <c r="Y286" s="1591"/>
      <c r="Z286" s="1592"/>
      <c r="AA286" s="1582">
        <f t="shared" si="140"/>
        <v>0</v>
      </c>
      <c r="AB286" s="1612"/>
      <c r="AC286" s="1591"/>
      <c r="AD286" s="1592"/>
      <c r="AE286" s="3320"/>
      <c r="AF286" s="3326"/>
      <c r="AG286" s="3326"/>
      <c r="AH286" s="3300"/>
      <c r="AI286" s="1454"/>
      <c r="AJ286" s="1555"/>
      <c r="AK286" s="1471">
        <v>0</v>
      </c>
      <c r="AL286" s="1473"/>
      <c r="AM286" s="1474"/>
      <c r="AN286" s="1472"/>
      <c r="AO286" s="1471">
        <v>0</v>
      </c>
      <c r="AP286" s="1473"/>
      <c r="AQ286" s="1474"/>
      <c r="AR286" s="1472"/>
      <c r="AS286" s="1471">
        <v>0</v>
      </c>
      <c r="AT286" s="1473"/>
      <c r="AU286" s="1474"/>
      <c r="AV286" s="1472"/>
      <c r="AW286" s="1471">
        <v>0</v>
      </c>
      <c r="AX286" s="1473"/>
      <c r="AY286" s="1474"/>
      <c r="AZ286" s="1472"/>
      <c r="BA286" s="1471">
        <v>0</v>
      </c>
      <c r="BB286" s="1473"/>
      <c r="BC286" s="1474"/>
      <c r="BD286" s="1472"/>
      <c r="BE286" s="1606">
        <f t="shared" si="141"/>
        <v>0</v>
      </c>
      <c r="BF286" s="1608"/>
      <c r="BG286" s="1609"/>
      <c r="BH286" s="1607"/>
      <c r="BI286" s="1606">
        <f t="shared" si="142"/>
        <v>0</v>
      </c>
      <c r="BJ286" s="1608"/>
      <c r="BK286" s="1609"/>
      <c r="BL286" s="1607"/>
      <c r="BM286" s="3340"/>
      <c r="BN286" s="3342"/>
      <c r="BO286" s="3344"/>
      <c r="BP286" s="3347"/>
    </row>
    <row r="287" spans="1:68" ht="13.5" thickBot="1" x14ac:dyDescent="0.25">
      <c r="A287" s="1411"/>
      <c r="B287" s="1482" t="s">
        <v>11</v>
      </c>
      <c r="C287" s="1460">
        <v>0</v>
      </c>
      <c r="D287" s="1477"/>
      <c r="E287" s="1462"/>
      <c r="F287" s="1463"/>
      <c r="G287" s="1460">
        <v>0</v>
      </c>
      <c r="H287" s="1477"/>
      <c r="I287" s="1462"/>
      <c r="J287" s="1463"/>
      <c r="K287" s="1460">
        <v>0</v>
      </c>
      <c r="L287" s="1477"/>
      <c r="M287" s="1462"/>
      <c r="N287" s="1463"/>
      <c r="O287" s="1460">
        <v>0</v>
      </c>
      <c r="P287" s="1477"/>
      <c r="Q287" s="1462"/>
      <c r="R287" s="1463"/>
      <c r="S287" s="1460">
        <v>0</v>
      </c>
      <c r="T287" s="1477"/>
      <c r="U287" s="1462"/>
      <c r="V287" s="1463"/>
      <c r="W287" s="1731">
        <f t="shared" si="139"/>
        <v>186814</v>
      </c>
      <c r="X287" s="1612">
        <v>186814</v>
      </c>
      <c r="Y287" s="1597"/>
      <c r="Z287" s="1598"/>
      <c r="AA287" s="1731">
        <f t="shared" si="140"/>
        <v>186814</v>
      </c>
      <c r="AB287" s="1612">
        <v>186814</v>
      </c>
      <c r="AC287" s="1597"/>
      <c r="AD287" s="1598"/>
      <c r="AE287" s="3320">
        <f t="shared" ref="AE287" si="152">SUM(AA287/W287)*100</f>
        <v>100</v>
      </c>
      <c r="AF287" s="3326">
        <f t="shared" ref="AF287" si="153">SUM(AB287/X287)*100</f>
        <v>100</v>
      </c>
      <c r="AG287" s="3327"/>
      <c r="AH287" s="3301"/>
      <c r="AI287" s="1460"/>
      <c r="AJ287" s="1555"/>
      <c r="AK287" s="1471">
        <v>0</v>
      </c>
      <c r="AL287" s="1473"/>
      <c r="AM287" s="1474"/>
      <c r="AN287" s="1472"/>
      <c r="AO287" s="1471">
        <v>0</v>
      </c>
      <c r="AP287" s="1473"/>
      <c r="AQ287" s="1474"/>
      <c r="AR287" s="1472"/>
      <c r="AS287" s="1471">
        <v>0</v>
      </c>
      <c r="AT287" s="1473"/>
      <c r="AU287" s="1474"/>
      <c r="AV287" s="1472"/>
      <c r="AW287" s="1471">
        <v>0</v>
      </c>
      <c r="AX287" s="1473"/>
      <c r="AY287" s="1474"/>
      <c r="AZ287" s="1472"/>
      <c r="BA287" s="1471">
        <v>0</v>
      </c>
      <c r="BB287" s="1473"/>
      <c r="BC287" s="1474"/>
      <c r="BD287" s="1472"/>
      <c r="BE287" s="1606">
        <f t="shared" si="141"/>
        <v>0</v>
      </c>
      <c r="BF287" s="1608"/>
      <c r="BG287" s="1609"/>
      <c r="BH287" s="1607"/>
      <c r="BI287" s="1606">
        <f t="shared" si="142"/>
        <v>0</v>
      </c>
      <c r="BJ287" s="1608"/>
      <c r="BK287" s="1609"/>
      <c r="BL287" s="1607"/>
      <c r="BM287" s="3340"/>
      <c r="BN287" s="3342"/>
      <c r="BO287" s="3344"/>
      <c r="BP287" s="3347"/>
    </row>
    <row r="288" spans="1:68" ht="13.5" thickBot="1" x14ac:dyDescent="0.25">
      <c r="A288" s="1411"/>
      <c r="B288" s="1465" t="s">
        <v>255</v>
      </c>
      <c r="C288" s="1440">
        <v>64512925</v>
      </c>
      <c r="D288" s="1483">
        <v>64512925</v>
      </c>
      <c r="E288" s="1442">
        <v>0</v>
      </c>
      <c r="F288" s="1484">
        <v>0</v>
      </c>
      <c r="G288" s="1440">
        <v>64512925</v>
      </c>
      <c r="H288" s="1483">
        <v>64512925</v>
      </c>
      <c r="I288" s="1442">
        <v>0</v>
      </c>
      <c r="J288" s="1484">
        <v>0</v>
      </c>
      <c r="K288" s="1440">
        <v>67312053</v>
      </c>
      <c r="L288" s="1483">
        <v>67312053</v>
      </c>
      <c r="M288" s="1442">
        <v>0</v>
      </c>
      <c r="N288" s="1484">
        <v>0</v>
      </c>
      <c r="O288" s="1440">
        <v>67312053</v>
      </c>
      <c r="P288" s="1483">
        <v>67312053</v>
      </c>
      <c r="Q288" s="1442">
        <v>0</v>
      </c>
      <c r="R288" s="1484">
        <v>0</v>
      </c>
      <c r="S288" s="1440">
        <v>67312053</v>
      </c>
      <c r="T288" s="1483">
        <v>67312053</v>
      </c>
      <c r="U288" s="1442">
        <v>0</v>
      </c>
      <c r="V288" s="1484">
        <v>0</v>
      </c>
      <c r="W288" s="1575">
        <f t="shared" si="139"/>
        <v>57616802</v>
      </c>
      <c r="X288" s="1618">
        <f>SUM(X289:X294)</f>
        <v>57616802</v>
      </c>
      <c r="Y288" s="1577">
        <v>0</v>
      </c>
      <c r="Z288" s="1619">
        <v>0</v>
      </c>
      <c r="AA288" s="1575">
        <f t="shared" si="140"/>
        <v>59956911</v>
      </c>
      <c r="AB288" s="1618">
        <f>SUM(AB289:AB294)</f>
        <v>59956911</v>
      </c>
      <c r="AC288" s="1577">
        <v>0</v>
      </c>
      <c r="AD288" s="1619">
        <v>0</v>
      </c>
      <c r="AE288" s="3279">
        <f t="shared" si="135"/>
        <v>96.09701540494639</v>
      </c>
      <c r="AF288" s="3288">
        <f t="shared" si="136"/>
        <v>96.09701540494639</v>
      </c>
      <c r="AG288" s="3288">
        <v>0</v>
      </c>
      <c r="AH288" s="3277">
        <v>0</v>
      </c>
      <c r="AI288" s="1440"/>
      <c r="AJ288" s="1555"/>
      <c r="AK288" s="1471">
        <v>0</v>
      </c>
      <c r="AL288" s="1473"/>
      <c r="AM288" s="1474"/>
      <c r="AN288" s="1472"/>
      <c r="AO288" s="1471">
        <v>0</v>
      </c>
      <c r="AP288" s="1473"/>
      <c r="AQ288" s="1474"/>
      <c r="AR288" s="1472"/>
      <c r="AS288" s="1471">
        <v>0</v>
      </c>
      <c r="AT288" s="1473"/>
      <c r="AU288" s="1474"/>
      <c r="AV288" s="1472"/>
      <c r="AW288" s="1471">
        <v>0</v>
      </c>
      <c r="AX288" s="1473"/>
      <c r="AY288" s="1474"/>
      <c r="AZ288" s="1472"/>
      <c r="BA288" s="1471">
        <v>0</v>
      </c>
      <c r="BB288" s="1473"/>
      <c r="BC288" s="1474"/>
      <c r="BD288" s="1472"/>
      <c r="BE288" s="1603">
        <f t="shared" si="141"/>
        <v>0</v>
      </c>
      <c r="BF288" s="1608"/>
      <c r="BG288" s="1609"/>
      <c r="BH288" s="1607"/>
      <c r="BI288" s="1603">
        <f t="shared" si="142"/>
        <v>0</v>
      </c>
      <c r="BJ288" s="1608"/>
      <c r="BK288" s="1609"/>
      <c r="BL288" s="1607"/>
      <c r="BM288" s="3340"/>
      <c r="BN288" s="3342"/>
      <c r="BO288" s="3344"/>
      <c r="BP288" s="3347"/>
    </row>
    <row r="289" spans="1:68" x14ac:dyDescent="0.2">
      <c r="A289" s="1411"/>
      <c r="B289" s="1446" t="s">
        <v>14</v>
      </c>
      <c r="C289" s="1485">
        <v>0</v>
      </c>
      <c r="D289" s="1448"/>
      <c r="E289" s="1449"/>
      <c r="F289" s="1450"/>
      <c r="G289" s="1485">
        <v>0</v>
      </c>
      <c r="H289" s="1448"/>
      <c r="I289" s="1449"/>
      <c r="J289" s="1450"/>
      <c r="K289" s="1485">
        <v>0</v>
      </c>
      <c r="L289" s="1448"/>
      <c r="M289" s="1449"/>
      <c r="N289" s="1450"/>
      <c r="O289" s="1485">
        <v>0</v>
      </c>
      <c r="P289" s="1448"/>
      <c r="Q289" s="1449"/>
      <c r="R289" s="1450"/>
      <c r="S289" s="1485">
        <v>0</v>
      </c>
      <c r="T289" s="1448"/>
      <c r="U289" s="1449"/>
      <c r="V289" s="1450"/>
      <c r="W289" s="1620">
        <f t="shared" si="139"/>
        <v>0</v>
      </c>
      <c r="X289" s="1583"/>
      <c r="Y289" s="1584"/>
      <c r="Z289" s="1585"/>
      <c r="AA289" s="1620">
        <f t="shared" si="140"/>
        <v>0</v>
      </c>
      <c r="AB289" s="1583"/>
      <c r="AC289" s="1584"/>
      <c r="AD289" s="1585"/>
      <c r="AE289" s="3318"/>
      <c r="AF289" s="3324"/>
      <c r="AG289" s="3295"/>
      <c r="AH289" s="3299"/>
      <c r="AI289" s="1447"/>
      <c r="AJ289" s="1555"/>
      <c r="AK289" s="1471">
        <v>0</v>
      </c>
      <c r="AL289" s="1473"/>
      <c r="AM289" s="1474"/>
      <c r="AN289" s="1472"/>
      <c r="AO289" s="1471">
        <v>0</v>
      </c>
      <c r="AP289" s="1473"/>
      <c r="AQ289" s="1474"/>
      <c r="AR289" s="1472"/>
      <c r="AS289" s="1471">
        <v>0</v>
      </c>
      <c r="AT289" s="1473"/>
      <c r="AU289" s="1474"/>
      <c r="AV289" s="1472"/>
      <c r="AW289" s="1471">
        <v>0</v>
      </c>
      <c r="AX289" s="1473"/>
      <c r="AY289" s="1474"/>
      <c r="AZ289" s="1472"/>
      <c r="BA289" s="1471">
        <v>0</v>
      </c>
      <c r="BB289" s="1473"/>
      <c r="BC289" s="1474"/>
      <c r="BD289" s="1472"/>
      <c r="BE289" s="1606">
        <f t="shared" si="141"/>
        <v>0</v>
      </c>
      <c r="BF289" s="1608"/>
      <c r="BG289" s="1609"/>
      <c r="BH289" s="1607"/>
      <c r="BI289" s="1606">
        <f t="shared" si="142"/>
        <v>0</v>
      </c>
      <c r="BJ289" s="1608"/>
      <c r="BK289" s="1609"/>
      <c r="BL289" s="1607"/>
      <c r="BM289" s="3340"/>
      <c r="BN289" s="3342"/>
      <c r="BO289" s="3344"/>
      <c r="BP289" s="3347"/>
    </row>
    <row r="290" spans="1:68" x14ac:dyDescent="0.2">
      <c r="A290" s="1411"/>
      <c r="B290" s="1453" t="s">
        <v>775</v>
      </c>
      <c r="C290" s="1454">
        <v>0</v>
      </c>
      <c r="D290" s="1455"/>
      <c r="E290" s="1456"/>
      <c r="F290" s="1457"/>
      <c r="G290" s="1454">
        <v>0</v>
      </c>
      <c r="H290" s="1455"/>
      <c r="I290" s="1456"/>
      <c r="J290" s="1457"/>
      <c r="K290" s="1454">
        <v>1549498</v>
      </c>
      <c r="L290" s="1455">
        <v>1549498</v>
      </c>
      <c r="M290" s="1456"/>
      <c r="N290" s="1457"/>
      <c r="O290" s="1454">
        <v>1549498</v>
      </c>
      <c r="P290" s="1455">
        <v>1549498</v>
      </c>
      <c r="Q290" s="1456"/>
      <c r="R290" s="1457"/>
      <c r="S290" s="1454">
        <v>1549498</v>
      </c>
      <c r="T290" s="1455">
        <v>1549498</v>
      </c>
      <c r="U290" s="1456"/>
      <c r="V290" s="1457"/>
      <c r="W290" s="1589">
        <f t="shared" si="139"/>
        <v>1849498</v>
      </c>
      <c r="X290" s="1590">
        <v>1849498</v>
      </c>
      <c r="Y290" s="1591"/>
      <c r="Z290" s="1592"/>
      <c r="AA290" s="1589">
        <f t="shared" si="140"/>
        <v>1849498</v>
      </c>
      <c r="AB290" s="1590">
        <v>1849498</v>
      </c>
      <c r="AC290" s="1591"/>
      <c r="AD290" s="1592"/>
      <c r="AE290" s="3320">
        <f t="shared" ref="AE290" si="154">SUM(AA290/W290)*100</f>
        <v>100</v>
      </c>
      <c r="AF290" s="3326">
        <f t="shared" ref="AF290" si="155">SUM(AB290/X290)*100</f>
        <v>100</v>
      </c>
      <c r="AG290" s="3298"/>
      <c r="AH290" s="3300"/>
      <c r="AI290" s="1454"/>
      <c r="AJ290" s="1555"/>
      <c r="AK290" s="1471">
        <v>0</v>
      </c>
      <c r="AL290" s="1473"/>
      <c r="AM290" s="1474"/>
      <c r="AN290" s="1472"/>
      <c r="AO290" s="1471">
        <v>0</v>
      </c>
      <c r="AP290" s="1473"/>
      <c r="AQ290" s="1474"/>
      <c r="AR290" s="1472"/>
      <c r="AS290" s="1471">
        <v>0</v>
      </c>
      <c r="AT290" s="1473"/>
      <c r="AU290" s="1474"/>
      <c r="AV290" s="1472"/>
      <c r="AW290" s="1471">
        <v>0</v>
      </c>
      <c r="AX290" s="1473"/>
      <c r="AY290" s="1474"/>
      <c r="AZ290" s="1472"/>
      <c r="BA290" s="1471">
        <v>0</v>
      </c>
      <c r="BB290" s="1473"/>
      <c r="BC290" s="1474"/>
      <c r="BD290" s="1472"/>
      <c r="BE290" s="1606">
        <f t="shared" si="141"/>
        <v>0</v>
      </c>
      <c r="BF290" s="1608"/>
      <c r="BG290" s="1609"/>
      <c r="BH290" s="1607"/>
      <c r="BI290" s="1606">
        <f t="shared" si="142"/>
        <v>0</v>
      </c>
      <c r="BJ290" s="1608"/>
      <c r="BK290" s="1609"/>
      <c r="BL290" s="1607"/>
      <c r="BM290" s="3340"/>
      <c r="BN290" s="3342"/>
      <c r="BO290" s="3344"/>
      <c r="BP290" s="3347"/>
    </row>
    <row r="291" spans="1:68" x14ac:dyDescent="0.2">
      <c r="A291" s="1411"/>
      <c r="B291" s="1486" t="s">
        <v>13</v>
      </c>
      <c r="C291" s="1454">
        <v>0</v>
      </c>
      <c r="D291" s="1488"/>
      <c r="E291" s="1489"/>
      <c r="F291" s="1490"/>
      <c r="G291" s="1454">
        <v>0</v>
      </c>
      <c r="H291" s="1488"/>
      <c r="I291" s="1489"/>
      <c r="J291" s="1490"/>
      <c r="K291" s="1454">
        <v>0</v>
      </c>
      <c r="L291" s="1488"/>
      <c r="M291" s="1489"/>
      <c r="N291" s="1490"/>
      <c r="O291" s="1454">
        <v>0</v>
      </c>
      <c r="P291" s="1488"/>
      <c r="Q291" s="1489"/>
      <c r="R291" s="1490"/>
      <c r="S291" s="1454">
        <v>0</v>
      </c>
      <c r="T291" s="1488"/>
      <c r="U291" s="1489"/>
      <c r="V291" s="1490"/>
      <c r="W291" s="1589">
        <f t="shared" si="139"/>
        <v>0</v>
      </c>
      <c r="X291" s="1623"/>
      <c r="Y291" s="1624"/>
      <c r="Z291" s="1625"/>
      <c r="AA291" s="1589">
        <f t="shared" si="140"/>
        <v>0</v>
      </c>
      <c r="AB291" s="1623"/>
      <c r="AC291" s="1624"/>
      <c r="AD291" s="1625"/>
      <c r="AE291" s="3319"/>
      <c r="AF291" s="3325"/>
      <c r="AG291" s="3298"/>
      <c r="AH291" s="3300"/>
      <c r="AI291" s="1487"/>
      <c r="AJ291" s="1555"/>
      <c r="AK291" s="1491">
        <v>0</v>
      </c>
      <c r="AL291" s="1488"/>
      <c r="AM291" s="1489"/>
      <c r="AN291" s="1492"/>
      <c r="AO291" s="1491">
        <v>0</v>
      </c>
      <c r="AP291" s="1488"/>
      <c r="AQ291" s="1489"/>
      <c r="AR291" s="1492"/>
      <c r="AS291" s="1491">
        <v>0</v>
      </c>
      <c r="AT291" s="1488"/>
      <c r="AU291" s="1489"/>
      <c r="AV291" s="1492"/>
      <c r="AW291" s="1491">
        <v>0</v>
      </c>
      <c r="AX291" s="1488"/>
      <c r="AY291" s="1489"/>
      <c r="AZ291" s="1492"/>
      <c r="BA291" s="1491">
        <v>0</v>
      </c>
      <c r="BB291" s="1488"/>
      <c r="BC291" s="1489"/>
      <c r="BD291" s="1492"/>
      <c r="BE291" s="1606">
        <f t="shared" si="141"/>
        <v>0</v>
      </c>
      <c r="BF291" s="1623"/>
      <c r="BG291" s="1624"/>
      <c r="BH291" s="1627"/>
      <c r="BI291" s="1606">
        <f t="shared" si="142"/>
        <v>0</v>
      </c>
      <c r="BJ291" s="2322"/>
      <c r="BK291" s="2335"/>
      <c r="BL291" s="2336"/>
      <c r="BM291" s="3340"/>
      <c r="BN291" s="3342"/>
      <c r="BO291" s="3344"/>
      <c r="BP291" s="3347"/>
    </row>
    <row r="292" spans="1:68" ht="24" x14ac:dyDescent="0.2">
      <c r="A292" s="1411"/>
      <c r="B292" s="1453" t="s">
        <v>262</v>
      </c>
      <c r="C292" s="1454">
        <v>-1938755</v>
      </c>
      <c r="D292" s="1455">
        <v>-1938755</v>
      </c>
      <c r="E292" s="1456"/>
      <c r="F292" s="1457"/>
      <c r="G292" s="1454">
        <v>-1938755</v>
      </c>
      <c r="H292" s="1455">
        <v>-1938755</v>
      </c>
      <c r="I292" s="1456"/>
      <c r="J292" s="1457"/>
      <c r="K292" s="1454">
        <v>-1938755</v>
      </c>
      <c r="L292" s="1455">
        <v>-1938755</v>
      </c>
      <c r="M292" s="1456"/>
      <c r="N292" s="1457"/>
      <c r="O292" s="1454">
        <v>-1938755</v>
      </c>
      <c r="P292" s="1455">
        <v>-1938755</v>
      </c>
      <c r="Q292" s="1456"/>
      <c r="R292" s="1457"/>
      <c r="S292" s="1454">
        <v>-1938755</v>
      </c>
      <c r="T292" s="1455">
        <v>-1938755</v>
      </c>
      <c r="U292" s="1456"/>
      <c r="V292" s="1457"/>
      <c r="W292" s="1589">
        <f t="shared" si="139"/>
        <v>-2340109</v>
      </c>
      <c r="X292" s="1590">
        <v>-2340109</v>
      </c>
      <c r="Y292" s="1591"/>
      <c r="Z292" s="1592"/>
      <c r="AA292" s="1589">
        <f t="shared" si="140"/>
        <v>0</v>
      </c>
      <c r="AB292" s="1590"/>
      <c r="AC292" s="1591"/>
      <c r="AD292" s="1592"/>
      <c r="AE292" s="3320"/>
      <c r="AF292" s="3326"/>
      <c r="AG292" s="3296"/>
      <c r="AH292" s="3300"/>
      <c r="AI292" s="1454"/>
      <c r="AJ292" s="1486" t="s">
        <v>27</v>
      </c>
      <c r="AK292" s="1471">
        <v>0</v>
      </c>
      <c r="AL292" s="1473"/>
      <c r="AM292" s="1474"/>
      <c r="AN292" s="1472"/>
      <c r="AO292" s="1471">
        <v>0</v>
      </c>
      <c r="AP292" s="1473"/>
      <c r="AQ292" s="1474"/>
      <c r="AR292" s="1472"/>
      <c r="AS292" s="1471">
        <v>0</v>
      </c>
      <c r="AT292" s="1473"/>
      <c r="AU292" s="1474"/>
      <c r="AV292" s="1472"/>
      <c r="AW292" s="1471">
        <v>0</v>
      </c>
      <c r="AX292" s="1473"/>
      <c r="AY292" s="1474"/>
      <c r="AZ292" s="1472"/>
      <c r="BA292" s="1471">
        <v>0</v>
      </c>
      <c r="BB292" s="1473"/>
      <c r="BC292" s="1474"/>
      <c r="BD292" s="1472"/>
      <c r="BE292" s="1606">
        <f t="shared" si="141"/>
        <v>0</v>
      </c>
      <c r="BF292" s="1608"/>
      <c r="BG292" s="1609"/>
      <c r="BH292" s="1607"/>
      <c r="BI292" s="1606">
        <f t="shared" si="142"/>
        <v>0</v>
      </c>
      <c r="BJ292" s="1608"/>
      <c r="BK292" s="1609"/>
      <c r="BL292" s="1607"/>
      <c r="BM292" s="3340"/>
      <c r="BN292" s="3342"/>
      <c r="BO292" s="3344"/>
      <c r="BP292" s="3347"/>
    </row>
    <row r="293" spans="1:68" ht="24" x14ac:dyDescent="0.2">
      <c r="A293" s="1411"/>
      <c r="B293" s="1453" t="s">
        <v>90</v>
      </c>
      <c r="C293" s="1454">
        <v>66451680</v>
      </c>
      <c r="D293" s="1455">
        <v>66451680</v>
      </c>
      <c r="E293" s="1456"/>
      <c r="F293" s="1457"/>
      <c r="G293" s="1454">
        <v>66451680</v>
      </c>
      <c r="H293" s="1455">
        <v>66451680</v>
      </c>
      <c r="I293" s="1456"/>
      <c r="J293" s="1457"/>
      <c r="K293" s="1454">
        <v>67701310</v>
      </c>
      <c r="L293" s="1455">
        <v>67701310</v>
      </c>
      <c r="M293" s="1456"/>
      <c r="N293" s="1457"/>
      <c r="O293" s="1454">
        <v>67701310</v>
      </c>
      <c r="P293" s="1455">
        <v>67701310</v>
      </c>
      <c r="Q293" s="1456"/>
      <c r="R293" s="1457"/>
      <c r="S293" s="1454">
        <v>67701310</v>
      </c>
      <c r="T293" s="1455">
        <v>67701310</v>
      </c>
      <c r="U293" s="1456"/>
      <c r="V293" s="1457"/>
      <c r="W293" s="1589">
        <f t="shared" si="139"/>
        <v>58107413</v>
      </c>
      <c r="X293" s="1590">
        <v>58107413</v>
      </c>
      <c r="Y293" s="1591"/>
      <c r="Z293" s="1592"/>
      <c r="AA293" s="1589">
        <f t="shared" si="140"/>
        <v>58107413</v>
      </c>
      <c r="AB293" s="1590">
        <v>58107413</v>
      </c>
      <c r="AC293" s="1591"/>
      <c r="AD293" s="1592"/>
      <c r="AE293" s="3320">
        <f t="shared" ref="AE293" si="156">SUM(AA293/W293)*100</f>
        <v>100</v>
      </c>
      <c r="AF293" s="3326">
        <f t="shared" ref="AF293" si="157">SUM(AB293/X293)*100</f>
        <v>100</v>
      </c>
      <c r="AG293" s="3296"/>
      <c r="AH293" s="3300"/>
      <c r="AI293" s="1454"/>
      <c r="AJ293" s="1486" t="s">
        <v>260</v>
      </c>
      <c r="AK293" s="1471"/>
      <c r="AL293" s="1473"/>
      <c r="AM293" s="1474"/>
      <c r="AN293" s="1472"/>
      <c r="AO293" s="1471"/>
      <c r="AP293" s="1473"/>
      <c r="AQ293" s="1474"/>
      <c r="AR293" s="1472"/>
      <c r="AS293" s="1471"/>
      <c r="AT293" s="1473"/>
      <c r="AU293" s="1474"/>
      <c r="AV293" s="1472"/>
      <c r="AW293" s="1471"/>
      <c r="AX293" s="1473"/>
      <c r="AY293" s="1474"/>
      <c r="AZ293" s="1472"/>
      <c r="BA293" s="1471"/>
      <c r="BB293" s="1473"/>
      <c r="BC293" s="1474"/>
      <c r="BD293" s="1472"/>
      <c r="BE293" s="1606">
        <f t="shared" si="141"/>
        <v>0</v>
      </c>
      <c r="BF293" s="1608"/>
      <c r="BG293" s="1609"/>
      <c r="BH293" s="1607"/>
      <c r="BI293" s="1606">
        <f t="shared" si="142"/>
        <v>0</v>
      </c>
      <c r="BJ293" s="1608"/>
      <c r="BK293" s="1609"/>
      <c r="BL293" s="1607"/>
      <c r="BM293" s="3340"/>
      <c r="BN293" s="3342"/>
      <c r="BO293" s="3344"/>
      <c r="BP293" s="3347"/>
    </row>
    <row r="294" spans="1:68" ht="13.5" thickBot="1" x14ac:dyDescent="0.25">
      <c r="A294" s="1411"/>
      <c r="B294" s="1493" t="s">
        <v>188</v>
      </c>
      <c r="C294" s="1454">
        <v>0</v>
      </c>
      <c r="D294" s="1494"/>
      <c r="E294" s="1495"/>
      <c r="F294" s="1496"/>
      <c r="G294" s="1454">
        <v>0</v>
      </c>
      <c r="H294" s="1494"/>
      <c r="I294" s="1495"/>
      <c r="J294" s="1496"/>
      <c r="K294" s="1454">
        <v>0</v>
      </c>
      <c r="L294" s="1494"/>
      <c r="M294" s="1495"/>
      <c r="N294" s="1496"/>
      <c r="O294" s="1454">
        <v>0</v>
      </c>
      <c r="P294" s="1494"/>
      <c r="Q294" s="1495"/>
      <c r="R294" s="1496"/>
      <c r="S294" s="1454">
        <v>0</v>
      </c>
      <c r="T294" s="1494"/>
      <c r="U294" s="1495"/>
      <c r="V294" s="1496"/>
      <c r="W294" s="1731">
        <f t="shared" si="139"/>
        <v>0</v>
      </c>
      <c r="X294" s="1629"/>
      <c r="Y294" s="1630"/>
      <c r="Z294" s="1631"/>
      <c r="AA294" s="1731">
        <f t="shared" si="140"/>
        <v>0</v>
      </c>
      <c r="AB294" s="1629"/>
      <c r="AC294" s="1630"/>
      <c r="AD294" s="1631"/>
      <c r="AE294" s="3321"/>
      <c r="AF294" s="3327"/>
      <c r="AG294" s="3297"/>
      <c r="AH294" s="3303"/>
      <c r="AI294" s="1451"/>
      <c r="AJ294" s="1556"/>
      <c r="AK294" s="1497">
        <v>0</v>
      </c>
      <c r="AL294" s="1464"/>
      <c r="AM294" s="1444"/>
      <c r="AN294" s="1445"/>
      <c r="AO294" s="1497">
        <v>0</v>
      </c>
      <c r="AP294" s="1464"/>
      <c r="AQ294" s="1444"/>
      <c r="AR294" s="1445"/>
      <c r="AS294" s="1497">
        <v>0</v>
      </c>
      <c r="AT294" s="1464"/>
      <c r="AU294" s="1444"/>
      <c r="AV294" s="1445"/>
      <c r="AW294" s="1497">
        <v>0</v>
      </c>
      <c r="AX294" s="1464"/>
      <c r="AY294" s="1444"/>
      <c r="AZ294" s="1445"/>
      <c r="BA294" s="1497">
        <v>0</v>
      </c>
      <c r="BB294" s="1464"/>
      <c r="BC294" s="1444"/>
      <c r="BD294" s="1445"/>
      <c r="BE294" s="1603">
        <f t="shared" si="141"/>
        <v>0</v>
      </c>
      <c r="BF294" s="1599"/>
      <c r="BG294" s="1579"/>
      <c r="BH294" s="1580"/>
      <c r="BI294" s="1603">
        <f t="shared" si="142"/>
        <v>0</v>
      </c>
      <c r="BJ294" s="1599"/>
      <c r="BK294" s="1579"/>
      <c r="BL294" s="1580"/>
      <c r="BM294" s="3340"/>
      <c r="BN294" s="3342"/>
      <c r="BO294" s="3344"/>
      <c r="BP294" s="3347"/>
    </row>
    <row r="295" spans="1:68" ht="13.5" thickBot="1" x14ac:dyDescent="0.25">
      <c r="A295" s="1411"/>
      <c r="B295" s="1439" t="s">
        <v>19</v>
      </c>
      <c r="C295" s="1440">
        <v>71294725</v>
      </c>
      <c r="D295" s="1483">
        <v>68119725</v>
      </c>
      <c r="E295" s="1442">
        <v>3175000</v>
      </c>
      <c r="F295" s="1484">
        <v>0</v>
      </c>
      <c r="G295" s="1440">
        <v>71294725</v>
      </c>
      <c r="H295" s="1483">
        <v>68119725</v>
      </c>
      <c r="I295" s="1442">
        <v>3175000</v>
      </c>
      <c r="J295" s="1484">
        <v>0</v>
      </c>
      <c r="K295" s="1440">
        <v>77121603</v>
      </c>
      <c r="L295" s="1483">
        <v>73946603</v>
      </c>
      <c r="M295" s="1442">
        <v>3175000</v>
      </c>
      <c r="N295" s="1484">
        <v>0</v>
      </c>
      <c r="O295" s="1440">
        <v>82421603</v>
      </c>
      <c r="P295" s="1483">
        <v>79246603</v>
      </c>
      <c r="Q295" s="1442">
        <v>3175000</v>
      </c>
      <c r="R295" s="1484">
        <v>0</v>
      </c>
      <c r="S295" s="1440">
        <v>82421603</v>
      </c>
      <c r="T295" s="1483">
        <v>79246603</v>
      </c>
      <c r="U295" s="1442">
        <v>3175000</v>
      </c>
      <c r="V295" s="1484">
        <v>0</v>
      </c>
      <c r="W295" s="1618">
        <f>SUM(W261+W276+W288)</f>
        <v>70841208</v>
      </c>
      <c r="X295" s="1618">
        <f>SUM(X261+X276+X288)</f>
        <v>70130392</v>
      </c>
      <c r="Y295" s="1577">
        <f>SUM(Y261+Y276+Y288)</f>
        <v>710816</v>
      </c>
      <c r="Z295" s="1619">
        <v>0</v>
      </c>
      <c r="AA295" s="1618">
        <f>SUM(AA261+AA276+AA288)</f>
        <v>73181317</v>
      </c>
      <c r="AB295" s="1618">
        <f>SUM(AB261+AB276+AB288)</f>
        <v>72470501</v>
      </c>
      <c r="AC295" s="1577">
        <f>SUM(AC261+AC276+AC288)</f>
        <v>710816</v>
      </c>
      <c r="AD295" s="1619">
        <v>0</v>
      </c>
      <c r="AE295" s="3279">
        <f t="shared" si="135"/>
        <v>96.802313628764011</v>
      </c>
      <c r="AF295" s="3288">
        <f t="shared" si="136"/>
        <v>96.770949603342743</v>
      </c>
      <c r="AG295" s="3288">
        <f t="shared" si="145"/>
        <v>100</v>
      </c>
      <c r="AH295" s="3277">
        <v>0</v>
      </c>
      <c r="AI295" s="1440"/>
      <c r="AJ295" s="1557" t="s">
        <v>21</v>
      </c>
      <c r="AK295" s="1466">
        <v>71294725</v>
      </c>
      <c r="AL295" s="1498">
        <v>62626394</v>
      </c>
      <c r="AM295" s="1499">
        <v>8668331</v>
      </c>
      <c r="AN295" s="1500">
        <v>0</v>
      </c>
      <c r="AO295" s="1466">
        <v>71294725</v>
      </c>
      <c r="AP295" s="1498">
        <v>62626394</v>
      </c>
      <c r="AQ295" s="1499">
        <v>8668331</v>
      </c>
      <c r="AR295" s="1500">
        <v>0</v>
      </c>
      <c r="AS295" s="1466">
        <v>77121603</v>
      </c>
      <c r="AT295" s="1498">
        <v>68453272</v>
      </c>
      <c r="AU295" s="1499">
        <v>8668331</v>
      </c>
      <c r="AV295" s="1500">
        <v>0</v>
      </c>
      <c r="AW295" s="1466">
        <v>82421603</v>
      </c>
      <c r="AX295" s="1498">
        <v>73753272</v>
      </c>
      <c r="AY295" s="1499">
        <v>8668331</v>
      </c>
      <c r="AZ295" s="1500">
        <v>0</v>
      </c>
      <c r="BA295" s="1466">
        <v>82421603</v>
      </c>
      <c r="BB295" s="1498">
        <v>73753272</v>
      </c>
      <c r="BC295" s="1499">
        <v>8668331</v>
      </c>
      <c r="BD295" s="1500">
        <v>0</v>
      </c>
      <c r="BE295" s="1680">
        <f t="shared" si="141"/>
        <v>70841208</v>
      </c>
      <c r="BF295" s="1633">
        <f>SUM(BF261:BF294)</f>
        <v>62172877</v>
      </c>
      <c r="BG295" s="1633">
        <f>SUM(BG261:BG294)</f>
        <v>8668331</v>
      </c>
      <c r="BH295" s="1633">
        <f>SUM(BH261:BH294)</f>
        <v>0</v>
      </c>
      <c r="BI295" s="1680">
        <f t="shared" si="142"/>
        <v>62893809</v>
      </c>
      <c r="BJ295" s="1633">
        <f>SUM(BJ261:BJ294)</f>
        <v>54225478</v>
      </c>
      <c r="BK295" s="1633">
        <f>SUM(BK261:BK294)</f>
        <v>8668331</v>
      </c>
      <c r="BL295" s="1633">
        <f>SUM(BL261:BL294)</f>
        <v>0</v>
      </c>
      <c r="BM295" s="3257">
        <f>SUM(BI295/BE295)*100</f>
        <v>88.781389780930894</v>
      </c>
      <c r="BN295" s="3266">
        <f>SUM(BJ295/BF295)*100</f>
        <v>87.217257132881272</v>
      </c>
      <c r="BO295" s="3550">
        <f t="shared" ref="BO295" si="158">SUM(BK295/BG295)*100</f>
        <v>100</v>
      </c>
      <c r="BP295" s="3257">
        <v>0</v>
      </c>
    </row>
    <row r="296" spans="1:68" x14ac:dyDescent="0.2">
      <c r="A296" s="1411"/>
      <c r="B296" s="1446" t="s">
        <v>123</v>
      </c>
      <c r="C296" s="1447">
        <v>0</v>
      </c>
      <c r="D296" s="1448"/>
      <c r="E296" s="1449"/>
      <c r="F296" s="1450"/>
      <c r="G296" s="1447">
        <v>0</v>
      </c>
      <c r="H296" s="1448"/>
      <c r="I296" s="1449"/>
      <c r="J296" s="1450"/>
      <c r="K296" s="1447">
        <v>0</v>
      </c>
      <c r="L296" s="1448"/>
      <c r="M296" s="1449"/>
      <c r="N296" s="1450"/>
      <c r="O296" s="1447">
        <v>12000000</v>
      </c>
      <c r="P296" s="1448">
        <v>12000000</v>
      </c>
      <c r="Q296" s="1449"/>
      <c r="R296" s="1450"/>
      <c r="S296" s="1447">
        <v>12000000</v>
      </c>
      <c r="T296" s="1448">
        <v>17000000</v>
      </c>
      <c r="U296" s="1449"/>
      <c r="V296" s="1450"/>
      <c r="W296" s="1620">
        <f t="shared" si="139"/>
        <v>12000000</v>
      </c>
      <c r="X296" s="1583">
        <v>12000000</v>
      </c>
      <c r="Y296" s="1584"/>
      <c r="Z296" s="1585"/>
      <c r="AA296" s="1620">
        <f t="shared" ref="AA296:AA312" si="159">SUM(AB296:AD296)</f>
        <v>12000000</v>
      </c>
      <c r="AB296" s="1583">
        <v>12000000</v>
      </c>
      <c r="AC296" s="1584"/>
      <c r="AD296" s="1585"/>
      <c r="AE296" s="3320">
        <f t="shared" ref="AE296" si="160">SUM(AA296/W296)*100</f>
        <v>100</v>
      </c>
      <c r="AF296" s="3326">
        <f t="shared" ref="AF296" si="161">SUM(AB296/X296)*100</f>
        <v>100</v>
      </c>
      <c r="AG296" s="3295"/>
      <c r="AH296" s="3299"/>
      <c r="AI296" s="1447"/>
      <c r="AJ296" s="1512" t="s">
        <v>256</v>
      </c>
      <c r="AK296" s="1471">
        <v>2020700</v>
      </c>
      <c r="AL296" s="1501">
        <v>2020700</v>
      </c>
      <c r="AM296" s="1502"/>
      <c r="AN296" s="1469">
        <v>0</v>
      </c>
      <c r="AO296" s="1471">
        <v>2020700</v>
      </c>
      <c r="AP296" s="1501">
        <v>2020700</v>
      </c>
      <c r="AQ296" s="1502"/>
      <c r="AR296" s="1469">
        <v>0</v>
      </c>
      <c r="AS296" s="1471">
        <v>2020700</v>
      </c>
      <c r="AT296" s="1501">
        <v>2020700</v>
      </c>
      <c r="AU296" s="1502"/>
      <c r="AV296" s="1469">
        <v>0</v>
      </c>
      <c r="AW296" s="1471">
        <v>14020700</v>
      </c>
      <c r="AX296" s="1501">
        <v>14020700</v>
      </c>
      <c r="AY296" s="1502"/>
      <c r="AZ296" s="1469">
        <v>0</v>
      </c>
      <c r="BA296" s="1471">
        <v>14020700</v>
      </c>
      <c r="BB296" s="1501">
        <v>14020700</v>
      </c>
      <c r="BC296" s="1502"/>
      <c r="BD296" s="1469">
        <v>0</v>
      </c>
      <c r="BE296" s="1680">
        <f t="shared" si="141"/>
        <v>14422054</v>
      </c>
      <c r="BF296" s="1636">
        <v>14422054</v>
      </c>
      <c r="BG296" s="1637"/>
      <c r="BH296" s="1604">
        <v>0</v>
      </c>
      <c r="BI296" s="1680">
        <f t="shared" si="142"/>
        <v>2586351</v>
      </c>
      <c r="BJ296" s="1636">
        <v>2586351</v>
      </c>
      <c r="BK296" s="1637"/>
      <c r="BL296" s="1604">
        <v>0</v>
      </c>
      <c r="BM296" s="3257">
        <f>SUM(BI296/BE296)*100</f>
        <v>17.933305477846638</v>
      </c>
      <c r="BN296" s="3350">
        <f>SUM(BJ296/BF296)*100</f>
        <v>17.933305477846638</v>
      </c>
      <c r="BO296" s="3360">
        <v>0</v>
      </c>
      <c r="BP296" s="3257"/>
    </row>
    <row r="297" spans="1:68" x14ac:dyDescent="0.2">
      <c r="A297" s="1411"/>
      <c r="B297" s="1503" t="s">
        <v>257</v>
      </c>
      <c r="C297" s="1447">
        <v>0</v>
      </c>
      <c r="D297" s="1455"/>
      <c r="E297" s="1456"/>
      <c r="F297" s="1457"/>
      <c r="G297" s="1447">
        <v>0</v>
      </c>
      <c r="H297" s="1455"/>
      <c r="I297" s="1456"/>
      <c r="J297" s="1457"/>
      <c r="K297" s="1447">
        <v>0</v>
      </c>
      <c r="L297" s="1455"/>
      <c r="M297" s="1456"/>
      <c r="N297" s="1457"/>
      <c r="O297" s="1447">
        <v>0</v>
      </c>
      <c r="P297" s="1455"/>
      <c r="Q297" s="1456"/>
      <c r="R297" s="1457"/>
      <c r="S297" s="1447">
        <v>0</v>
      </c>
      <c r="T297" s="1455"/>
      <c r="U297" s="1456"/>
      <c r="V297" s="1457"/>
      <c r="W297" s="1589">
        <f t="shared" si="139"/>
        <v>0</v>
      </c>
      <c r="X297" s="1590"/>
      <c r="Y297" s="1591"/>
      <c r="Z297" s="1592"/>
      <c r="AA297" s="1589">
        <f t="shared" si="159"/>
        <v>0</v>
      </c>
      <c r="AB297" s="1590"/>
      <c r="AC297" s="1591"/>
      <c r="AD297" s="1592"/>
      <c r="AE297" s="3319"/>
      <c r="AF297" s="3325"/>
      <c r="AG297" s="3298"/>
      <c r="AH297" s="3300"/>
      <c r="AI297" s="1454"/>
      <c r="AJ297" s="1486" t="s">
        <v>145</v>
      </c>
      <c r="AK297" s="1471">
        <v>0</v>
      </c>
      <c r="AL297" s="1501"/>
      <c r="AM297" s="1502"/>
      <c r="AN297" s="1472"/>
      <c r="AO297" s="1471">
        <v>0</v>
      </c>
      <c r="AP297" s="1501"/>
      <c r="AQ297" s="1502"/>
      <c r="AR297" s="1472"/>
      <c r="AS297" s="1471">
        <v>0</v>
      </c>
      <c r="AT297" s="1501"/>
      <c r="AU297" s="1502"/>
      <c r="AV297" s="1472"/>
      <c r="AW297" s="1471">
        <v>0</v>
      </c>
      <c r="AX297" s="1501"/>
      <c r="AY297" s="1502"/>
      <c r="AZ297" s="1472"/>
      <c r="BA297" s="1471">
        <v>0</v>
      </c>
      <c r="BB297" s="1501"/>
      <c r="BC297" s="1502"/>
      <c r="BD297" s="1472"/>
      <c r="BE297" s="1606">
        <f t="shared" si="141"/>
        <v>0</v>
      </c>
      <c r="BF297" s="1636"/>
      <c r="BG297" s="1637"/>
      <c r="BH297" s="1607"/>
      <c r="BI297" s="1606">
        <f t="shared" si="142"/>
        <v>0</v>
      </c>
      <c r="BJ297" s="1636"/>
      <c r="BK297" s="1637"/>
      <c r="BL297" s="1607"/>
      <c r="BM297" s="3340"/>
      <c r="BN297" s="3342"/>
      <c r="BO297" s="3344"/>
      <c r="BP297" s="3347"/>
    </row>
    <row r="298" spans="1:68" x14ac:dyDescent="0.2">
      <c r="A298" s="1411"/>
      <c r="B298" s="1503" t="s">
        <v>170</v>
      </c>
      <c r="C298" s="1447">
        <v>0</v>
      </c>
      <c r="D298" s="1461"/>
      <c r="E298" s="1462"/>
      <c r="F298" s="1463"/>
      <c r="G298" s="1447">
        <v>0</v>
      </c>
      <c r="H298" s="1461"/>
      <c r="I298" s="1462"/>
      <c r="J298" s="1463"/>
      <c r="K298" s="1447">
        <v>0</v>
      </c>
      <c r="L298" s="1461"/>
      <c r="M298" s="1462"/>
      <c r="N298" s="1463"/>
      <c r="O298" s="1447">
        <v>0</v>
      </c>
      <c r="P298" s="1461"/>
      <c r="Q298" s="1462"/>
      <c r="R298" s="1463"/>
      <c r="S298" s="1447">
        <v>0</v>
      </c>
      <c r="T298" s="1461"/>
      <c r="U298" s="1462"/>
      <c r="V298" s="1463"/>
      <c r="W298" s="1589">
        <f t="shared" si="139"/>
        <v>0</v>
      </c>
      <c r="X298" s="1596"/>
      <c r="Y298" s="1597"/>
      <c r="Z298" s="1598"/>
      <c r="AA298" s="1589">
        <f t="shared" si="159"/>
        <v>0</v>
      </c>
      <c r="AB298" s="1596"/>
      <c r="AC298" s="1597"/>
      <c r="AD298" s="1598"/>
      <c r="AE298" s="3320"/>
      <c r="AF298" s="3326"/>
      <c r="AG298" s="3296"/>
      <c r="AH298" s="3301"/>
      <c r="AI298" s="1460"/>
      <c r="AJ298" s="1558" t="s">
        <v>258</v>
      </c>
      <c r="AK298" s="1471">
        <v>0</v>
      </c>
      <c r="AL298" s="1501"/>
      <c r="AM298" s="1504"/>
      <c r="AN298" s="1505"/>
      <c r="AO298" s="1471">
        <v>0</v>
      </c>
      <c r="AP298" s="1501"/>
      <c r="AQ298" s="1504"/>
      <c r="AR298" s="1505"/>
      <c r="AS298" s="1471">
        <v>0</v>
      </c>
      <c r="AT298" s="1501"/>
      <c r="AU298" s="1504"/>
      <c r="AV298" s="1505"/>
      <c r="AW298" s="1471">
        <v>0</v>
      </c>
      <c r="AX298" s="1501"/>
      <c r="AY298" s="1504"/>
      <c r="AZ298" s="1505"/>
      <c r="BA298" s="1471">
        <v>0</v>
      </c>
      <c r="BB298" s="1501"/>
      <c r="BC298" s="1504"/>
      <c r="BD298" s="1505"/>
      <c r="BE298" s="1606">
        <f t="shared" si="141"/>
        <v>0</v>
      </c>
      <c r="BF298" s="1636"/>
      <c r="BG298" s="1639"/>
      <c r="BH298" s="1640"/>
      <c r="BI298" s="1606">
        <f t="shared" si="142"/>
        <v>0</v>
      </c>
      <c r="BJ298" s="1636"/>
      <c r="BK298" s="1639"/>
      <c r="BL298" s="1640"/>
      <c r="BM298" s="3340"/>
      <c r="BN298" s="3342"/>
      <c r="BO298" s="3344"/>
      <c r="BP298" s="3347"/>
    </row>
    <row r="299" spans="1:68" x14ac:dyDescent="0.2">
      <c r="A299" s="1411"/>
      <c r="B299" s="1446" t="s">
        <v>273</v>
      </c>
      <c r="C299" s="1447">
        <v>0</v>
      </c>
      <c r="D299" s="1461"/>
      <c r="E299" s="1462"/>
      <c r="F299" s="1463"/>
      <c r="G299" s="1447">
        <v>0</v>
      </c>
      <c r="H299" s="1461"/>
      <c r="I299" s="1462"/>
      <c r="J299" s="1463"/>
      <c r="K299" s="1447">
        <v>0</v>
      </c>
      <c r="L299" s="1461"/>
      <c r="M299" s="1462"/>
      <c r="N299" s="1463"/>
      <c r="O299" s="1447">
        <v>0</v>
      </c>
      <c r="P299" s="1461"/>
      <c r="Q299" s="1462"/>
      <c r="R299" s="1463"/>
      <c r="S299" s="1447">
        <v>0</v>
      </c>
      <c r="T299" s="1461"/>
      <c r="U299" s="1462"/>
      <c r="V299" s="1463"/>
      <c r="W299" s="1582">
        <f t="shared" si="139"/>
        <v>0</v>
      </c>
      <c r="X299" s="1596"/>
      <c r="Y299" s="1597"/>
      <c r="Z299" s="1598"/>
      <c r="AA299" s="1582">
        <f t="shared" si="159"/>
        <v>0</v>
      </c>
      <c r="AB299" s="1596"/>
      <c r="AC299" s="1597"/>
      <c r="AD299" s="1598"/>
      <c r="AE299" s="3320"/>
      <c r="AF299" s="3326"/>
      <c r="AG299" s="3296"/>
      <c r="AH299" s="3301"/>
      <c r="AI299" s="1460"/>
      <c r="AJ299" s="1558" t="s">
        <v>99</v>
      </c>
      <c r="AK299" s="1471">
        <v>0</v>
      </c>
      <c r="AL299" s="1501"/>
      <c r="AM299" s="1504"/>
      <c r="AN299" s="1505"/>
      <c r="AO299" s="1471">
        <v>0</v>
      </c>
      <c r="AP299" s="1501"/>
      <c r="AQ299" s="1504"/>
      <c r="AR299" s="1505"/>
      <c r="AS299" s="1471">
        <v>0</v>
      </c>
      <c r="AT299" s="1501"/>
      <c r="AU299" s="1504"/>
      <c r="AV299" s="1505"/>
      <c r="AW299" s="1471">
        <v>0</v>
      </c>
      <c r="AX299" s="1501"/>
      <c r="AY299" s="1504"/>
      <c r="AZ299" s="1505"/>
      <c r="BA299" s="1471">
        <v>0</v>
      </c>
      <c r="BB299" s="1501"/>
      <c r="BC299" s="1504"/>
      <c r="BD299" s="1505"/>
      <c r="BE299" s="1606">
        <f t="shared" si="141"/>
        <v>0</v>
      </c>
      <c r="BF299" s="1636"/>
      <c r="BG299" s="1639"/>
      <c r="BH299" s="1640"/>
      <c r="BI299" s="1606">
        <f t="shared" si="142"/>
        <v>0</v>
      </c>
      <c r="BJ299" s="1636"/>
      <c r="BK299" s="1639"/>
      <c r="BL299" s="1640"/>
      <c r="BM299" s="3340"/>
      <c r="BN299" s="3342"/>
      <c r="BO299" s="3344"/>
      <c r="BP299" s="3347"/>
    </row>
    <row r="300" spans="1:68" x14ac:dyDescent="0.2">
      <c r="A300" s="1411"/>
      <c r="B300" s="1453" t="s">
        <v>124</v>
      </c>
      <c r="C300" s="1447">
        <v>0</v>
      </c>
      <c r="D300" s="1461"/>
      <c r="E300" s="1462"/>
      <c r="F300" s="1463"/>
      <c r="G300" s="1447">
        <v>0</v>
      </c>
      <c r="H300" s="1461"/>
      <c r="I300" s="1462"/>
      <c r="J300" s="1463"/>
      <c r="K300" s="1447">
        <v>0</v>
      </c>
      <c r="L300" s="1461"/>
      <c r="M300" s="1462"/>
      <c r="N300" s="1463"/>
      <c r="O300" s="1447">
        <v>0</v>
      </c>
      <c r="P300" s="1461"/>
      <c r="Q300" s="1462"/>
      <c r="R300" s="1463"/>
      <c r="S300" s="1447">
        <v>0</v>
      </c>
      <c r="T300" s="1461"/>
      <c r="U300" s="1462"/>
      <c r="V300" s="1463"/>
      <c r="W300" s="1589">
        <f t="shared" si="139"/>
        <v>0</v>
      </c>
      <c r="X300" s="1596"/>
      <c r="Y300" s="1597"/>
      <c r="Z300" s="1598"/>
      <c r="AA300" s="1589">
        <f t="shared" si="159"/>
        <v>0</v>
      </c>
      <c r="AB300" s="1596"/>
      <c r="AC300" s="1597"/>
      <c r="AD300" s="1598"/>
      <c r="AE300" s="3320"/>
      <c r="AF300" s="3326"/>
      <c r="AG300" s="3296"/>
      <c r="AH300" s="3301"/>
      <c r="AI300" s="1460"/>
      <c r="AJ300" s="1550" t="s">
        <v>259</v>
      </c>
      <c r="AK300" s="1471">
        <v>0</v>
      </c>
      <c r="AL300" s="1501"/>
      <c r="AM300" s="1474"/>
      <c r="AN300" s="1472"/>
      <c r="AO300" s="1471">
        <v>0</v>
      </c>
      <c r="AP300" s="1501"/>
      <c r="AQ300" s="1474"/>
      <c r="AR300" s="1472"/>
      <c r="AS300" s="1471">
        <v>0</v>
      </c>
      <c r="AT300" s="1501"/>
      <c r="AU300" s="1474"/>
      <c r="AV300" s="1472"/>
      <c r="AW300" s="1471">
        <v>0</v>
      </c>
      <c r="AX300" s="1501"/>
      <c r="AY300" s="1474"/>
      <c r="AZ300" s="1472"/>
      <c r="BA300" s="1471">
        <v>0</v>
      </c>
      <c r="BB300" s="1501"/>
      <c r="BC300" s="1474"/>
      <c r="BD300" s="1472"/>
      <c r="BE300" s="1603">
        <f t="shared" si="141"/>
        <v>0</v>
      </c>
      <c r="BF300" s="1636"/>
      <c r="BG300" s="1609"/>
      <c r="BH300" s="1607"/>
      <c r="BI300" s="1603">
        <f t="shared" si="142"/>
        <v>0</v>
      </c>
      <c r="BJ300" s="1636"/>
      <c r="BK300" s="1609"/>
      <c r="BL300" s="1607"/>
      <c r="BM300" s="3340"/>
      <c r="BN300" s="3342"/>
      <c r="BO300" s="3344"/>
      <c r="BP300" s="3347"/>
    </row>
    <row r="301" spans="1:68" ht="24" x14ac:dyDescent="0.2">
      <c r="A301" s="1411"/>
      <c r="B301" s="1506" t="s">
        <v>90</v>
      </c>
      <c r="C301" s="1447">
        <v>0</v>
      </c>
      <c r="D301" s="1461"/>
      <c r="E301" s="1462"/>
      <c r="F301" s="1463"/>
      <c r="G301" s="1447">
        <v>0</v>
      </c>
      <c r="H301" s="1461"/>
      <c r="I301" s="1462"/>
      <c r="J301" s="1463"/>
      <c r="K301" s="1447">
        <v>0</v>
      </c>
      <c r="L301" s="1461"/>
      <c r="M301" s="1462"/>
      <c r="N301" s="1463"/>
      <c r="O301" s="1447">
        <v>0</v>
      </c>
      <c r="P301" s="1461"/>
      <c r="Q301" s="1462"/>
      <c r="R301" s="1463"/>
      <c r="S301" s="1447">
        <v>0</v>
      </c>
      <c r="T301" s="1461"/>
      <c r="U301" s="1462"/>
      <c r="V301" s="1463"/>
      <c r="W301" s="1589">
        <f t="shared" si="139"/>
        <v>0</v>
      </c>
      <c r="X301" s="1596"/>
      <c r="Y301" s="1597"/>
      <c r="Z301" s="1598"/>
      <c r="AA301" s="1589">
        <f t="shared" si="159"/>
        <v>0</v>
      </c>
      <c r="AB301" s="1596"/>
      <c r="AC301" s="1597"/>
      <c r="AD301" s="1598"/>
      <c r="AE301" s="3320"/>
      <c r="AF301" s="3326"/>
      <c r="AG301" s="3296"/>
      <c r="AH301" s="3301"/>
      <c r="AI301" s="1460"/>
      <c r="AJ301" s="1550"/>
      <c r="AK301" s="1471">
        <v>0</v>
      </c>
      <c r="AL301" s="1501"/>
      <c r="AM301" s="1474"/>
      <c r="AN301" s="1472"/>
      <c r="AO301" s="1471">
        <v>0</v>
      </c>
      <c r="AP301" s="1501"/>
      <c r="AQ301" s="1474"/>
      <c r="AR301" s="1472"/>
      <c r="AS301" s="1471">
        <v>0</v>
      </c>
      <c r="AT301" s="1501"/>
      <c r="AU301" s="1474"/>
      <c r="AV301" s="1472"/>
      <c r="AW301" s="1471">
        <v>0</v>
      </c>
      <c r="AX301" s="1501"/>
      <c r="AY301" s="1474"/>
      <c r="AZ301" s="1472"/>
      <c r="BA301" s="1471">
        <v>0</v>
      </c>
      <c r="BB301" s="1501"/>
      <c r="BC301" s="1474"/>
      <c r="BD301" s="1472"/>
      <c r="BE301" s="1606">
        <f t="shared" si="141"/>
        <v>0</v>
      </c>
      <c r="BF301" s="1636"/>
      <c r="BG301" s="1609"/>
      <c r="BH301" s="1607"/>
      <c r="BI301" s="1606">
        <f t="shared" si="142"/>
        <v>0</v>
      </c>
      <c r="BJ301" s="1636"/>
      <c r="BK301" s="1609"/>
      <c r="BL301" s="1607"/>
      <c r="BM301" s="3340"/>
      <c r="BN301" s="3342"/>
      <c r="BO301" s="3344"/>
      <c r="BP301" s="3347"/>
    </row>
    <row r="302" spans="1:68" ht="24" x14ac:dyDescent="0.2">
      <c r="A302" s="1411"/>
      <c r="B302" s="1453" t="s">
        <v>263</v>
      </c>
      <c r="C302" s="1447">
        <v>1938755</v>
      </c>
      <c r="D302" s="1461">
        <v>1938755</v>
      </c>
      <c r="E302" s="1456"/>
      <c r="F302" s="1457"/>
      <c r="G302" s="1447">
        <v>1938755</v>
      </c>
      <c r="H302" s="1461">
        <v>1938755</v>
      </c>
      <c r="I302" s="1456"/>
      <c r="J302" s="1457"/>
      <c r="K302" s="1447">
        <v>1938755</v>
      </c>
      <c r="L302" s="1461">
        <v>1938755</v>
      </c>
      <c r="M302" s="1456"/>
      <c r="N302" s="1457"/>
      <c r="O302" s="1447">
        <v>1938755</v>
      </c>
      <c r="P302" s="1461">
        <v>1938755</v>
      </c>
      <c r="Q302" s="1456"/>
      <c r="R302" s="1457"/>
      <c r="S302" s="1447">
        <v>1938755</v>
      </c>
      <c r="T302" s="1461">
        <v>1938755</v>
      </c>
      <c r="U302" s="1456"/>
      <c r="V302" s="1457"/>
      <c r="W302" s="1582">
        <f t="shared" si="139"/>
        <v>2340109</v>
      </c>
      <c r="X302" s="1596">
        <v>2340109</v>
      </c>
      <c r="Y302" s="1591"/>
      <c r="Z302" s="1592"/>
      <c r="AA302" s="1582">
        <f t="shared" si="159"/>
        <v>0</v>
      </c>
      <c r="AB302" s="1596"/>
      <c r="AC302" s="1591"/>
      <c r="AD302" s="1592"/>
      <c r="AE302" s="3320"/>
      <c r="AF302" s="3326"/>
      <c r="AG302" s="3296"/>
      <c r="AH302" s="3300"/>
      <c r="AI302" s="1454"/>
      <c r="AJ302" s="1486" t="s">
        <v>134</v>
      </c>
      <c r="AK302" s="1471">
        <v>0</v>
      </c>
      <c r="AL302" s="1473"/>
      <c r="AM302" s="1474"/>
      <c r="AN302" s="1472"/>
      <c r="AO302" s="1471">
        <v>0</v>
      </c>
      <c r="AP302" s="1473"/>
      <c r="AQ302" s="1474"/>
      <c r="AR302" s="1472"/>
      <c r="AS302" s="1471">
        <v>0</v>
      </c>
      <c r="AT302" s="1473"/>
      <c r="AU302" s="1474"/>
      <c r="AV302" s="1472"/>
      <c r="AW302" s="1471">
        <v>0</v>
      </c>
      <c r="AX302" s="1473"/>
      <c r="AY302" s="1474"/>
      <c r="AZ302" s="1472"/>
      <c r="BA302" s="1471">
        <v>0</v>
      </c>
      <c r="BB302" s="1473"/>
      <c r="BC302" s="1474"/>
      <c r="BD302" s="1472"/>
      <c r="BE302" s="1606">
        <f t="shared" si="141"/>
        <v>0</v>
      </c>
      <c r="BF302" s="1608"/>
      <c r="BG302" s="1609"/>
      <c r="BH302" s="1607"/>
      <c r="BI302" s="1606">
        <f t="shared" si="142"/>
        <v>0</v>
      </c>
      <c r="BJ302" s="1608"/>
      <c r="BK302" s="1609"/>
      <c r="BL302" s="1607"/>
      <c r="BM302" s="3340"/>
      <c r="BN302" s="3342"/>
      <c r="BO302" s="3344"/>
      <c r="BP302" s="3347"/>
    </row>
    <row r="303" spans="1:68" ht="24.75" thickBot="1" x14ac:dyDescent="0.25">
      <c r="A303" s="1411"/>
      <c r="B303" s="1493" t="s">
        <v>188</v>
      </c>
      <c r="C303" s="1451">
        <v>81945</v>
      </c>
      <c r="D303" s="1507">
        <v>81945</v>
      </c>
      <c r="E303" s="1509"/>
      <c r="F303" s="1510"/>
      <c r="G303" s="1451">
        <v>81945</v>
      </c>
      <c r="H303" s="1507">
        <v>81945</v>
      </c>
      <c r="I303" s="1509"/>
      <c r="J303" s="1510"/>
      <c r="K303" s="1451">
        <v>81945</v>
      </c>
      <c r="L303" s="1507">
        <v>81945</v>
      </c>
      <c r="M303" s="1509"/>
      <c r="N303" s="1510"/>
      <c r="O303" s="1451">
        <v>81945</v>
      </c>
      <c r="P303" s="1507">
        <v>81945</v>
      </c>
      <c r="Q303" s="1509"/>
      <c r="R303" s="1510"/>
      <c r="S303" s="1451">
        <v>81945</v>
      </c>
      <c r="T303" s="1507">
        <v>81945</v>
      </c>
      <c r="U303" s="1509"/>
      <c r="V303" s="1510"/>
      <c r="W303" s="1595">
        <f t="shared" si="139"/>
        <v>81945</v>
      </c>
      <c r="X303" s="1642">
        <v>81945</v>
      </c>
      <c r="Y303" s="1644"/>
      <c r="Z303" s="1645"/>
      <c r="AA303" s="1595">
        <f t="shared" si="159"/>
        <v>81945</v>
      </c>
      <c r="AB303" s="1642">
        <v>81945</v>
      </c>
      <c r="AC303" s="1644"/>
      <c r="AD303" s="1645"/>
      <c r="AE303" s="3320">
        <f t="shared" ref="AE303" si="162">SUM(AA303/W303)*100</f>
        <v>100</v>
      </c>
      <c r="AF303" s="3326">
        <f t="shared" ref="AF303" si="163">SUM(AB303/X303)*100</f>
        <v>100</v>
      </c>
      <c r="AG303" s="3297"/>
      <c r="AH303" s="3305"/>
      <c r="AI303" s="1451"/>
      <c r="AJ303" s="1559" t="s">
        <v>121</v>
      </c>
      <c r="AK303" s="1497">
        <v>0</v>
      </c>
      <c r="AL303" s="1464"/>
      <c r="AM303" s="1444"/>
      <c r="AN303" s="1445"/>
      <c r="AO303" s="1471">
        <v>0</v>
      </c>
      <c r="AP303" s="1464"/>
      <c r="AQ303" s="1444"/>
      <c r="AR303" s="1445"/>
      <c r="AS303" s="1471">
        <v>0</v>
      </c>
      <c r="AT303" s="1464"/>
      <c r="AU303" s="1444"/>
      <c r="AV303" s="1445"/>
      <c r="AW303" s="1471">
        <v>0</v>
      </c>
      <c r="AX303" s="1464"/>
      <c r="AY303" s="1444"/>
      <c r="AZ303" s="1445"/>
      <c r="BA303" s="1471">
        <v>0</v>
      </c>
      <c r="BB303" s="1464"/>
      <c r="BC303" s="1444"/>
      <c r="BD303" s="1445"/>
      <c r="BE303" s="1603">
        <f t="shared" si="141"/>
        <v>0</v>
      </c>
      <c r="BF303" s="1599"/>
      <c r="BG303" s="1579"/>
      <c r="BH303" s="1580"/>
      <c r="BI303" s="1603">
        <f t="shared" si="142"/>
        <v>0</v>
      </c>
      <c r="BJ303" s="1599"/>
      <c r="BK303" s="1579"/>
      <c r="BL303" s="1580"/>
      <c r="BM303" s="3340"/>
      <c r="BN303" s="3342"/>
      <c r="BO303" s="3344"/>
      <c r="BP303" s="3347"/>
    </row>
    <row r="304" spans="1:68" ht="13.5" thickBot="1" x14ac:dyDescent="0.25">
      <c r="A304" s="1411"/>
      <c r="B304" s="1511" t="s">
        <v>20</v>
      </c>
      <c r="C304" s="1440">
        <v>2020700</v>
      </c>
      <c r="D304" s="1483">
        <v>2020700</v>
      </c>
      <c r="E304" s="1442">
        <v>0</v>
      </c>
      <c r="F304" s="1484">
        <v>0</v>
      </c>
      <c r="G304" s="1440">
        <v>2020700</v>
      </c>
      <c r="H304" s="1483">
        <v>2020700</v>
      </c>
      <c r="I304" s="1442">
        <v>0</v>
      </c>
      <c r="J304" s="1484">
        <v>0</v>
      </c>
      <c r="K304" s="1440">
        <v>2020700</v>
      </c>
      <c r="L304" s="1483">
        <v>2020700</v>
      </c>
      <c r="M304" s="1442">
        <v>0</v>
      </c>
      <c r="N304" s="1484">
        <v>0</v>
      </c>
      <c r="O304" s="1440">
        <v>14020700</v>
      </c>
      <c r="P304" s="1483">
        <v>14020700</v>
      </c>
      <c r="Q304" s="1442">
        <v>0</v>
      </c>
      <c r="R304" s="1484">
        <v>0</v>
      </c>
      <c r="S304" s="1440">
        <v>14020700</v>
      </c>
      <c r="T304" s="1483">
        <v>14020700</v>
      </c>
      <c r="U304" s="1442">
        <v>0</v>
      </c>
      <c r="V304" s="1484">
        <v>0</v>
      </c>
      <c r="W304" s="1575">
        <f t="shared" si="139"/>
        <v>14422054</v>
      </c>
      <c r="X304" s="1618">
        <f>SUM(X296:X303)</f>
        <v>14422054</v>
      </c>
      <c r="Y304" s="1577">
        <v>0</v>
      </c>
      <c r="Z304" s="1619">
        <v>0</v>
      </c>
      <c r="AA304" s="1575">
        <f t="shared" si="159"/>
        <v>12081945</v>
      </c>
      <c r="AB304" s="1618">
        <f>SUM(AB296:AB303)</f>
        <v>12081945</v>
      </c>
      <c r="AC304" s="1577">
        <v>0</v>
      </c>
      <c r="AD304" s="1619">
        <v>0</v>
      </c>
      <c r="AE304" s="3279">
        <f t="shared" si="135"/>
        <v>119.36864470083253</v>
      </c>
      <c r="AF304" s="3288">
        <f t="shared" si="136"/>
        <v>119.36864470083253</v>
      </c>
      <c r="AG304" s="3288">
        <v>0</v>
      </c>
      <c r="AH304" s="3277">
        <v>0</v>
      </c>
      <c r="AI304" s="1440"/>
      <c r="AJ304" s="1522" t="s">
        <v>177</v>
      </c>
      <c r="AK304" s="1466">
        <v>2020700</v>
      </c>
      <c r="AL304" s="1498">
        <v>2020700</v>
      </c>
      <c r="AM304" s="1499">
        <v>0</v>
      </c>
      <c r="AN304" s="1500">
        <v>0</v>
      </c>
      <c r="AO304" s="1466">
        <v>2020700</v>
      </c>
      <c r="AP304" s="1498">
        <v>2020700</v>
      </c>
      <c r="AQ304" s="1499">
        <v>0</v>
      </c>
      <c r="AR304" s="1500">
        <v>0</v>
      </c>
      <c r="AS304" s="1466">
        <v>2020700</v>
      </c>
      <c r="AT304" s="1498">
        <v>2020700</v>
      </c>
      <c r="AU304" s="1499">
        <v>0</v>
      </c>
      <c r="AV304" s="1500">
        <v>0</v>
      </c>
      <c r="AW304" s="1466">
        <v>14020700</v>
      </c>
      <c r="AX304" s="1498">
        <v>14020700</v>
      </c>
      <c r="AY304" s="1499">
        <v>0</v>
      </c>
      <c r="AZ304" s="1500">
        <v>0</v>
      </c>
      <c r="BA304" s="1466">
        <v>14020700</v>
      </c>
      <c r="BB304" s="1498">
        <v>14020700</v>
      </c>
      <c r="BC304" s="1499">
        <v>0</v>
      </c>
      <c r="BD304" s="1500">
        <v>0</v>
      </c>
      <c r="BE304" s="1633">
        <f t="shared" ref="BE304:BL304" si="164">SUM(BE296:BE303)</f>
        <v>14422054</v>
      </c>
      <c r="BF304" s="1633">
        <f t="shared" si="164"/>
        <v>14422054</v>
      </c>
      <c r="BG304" s="1633">
        <f t="shared" si="164"/>
        <v>0</v>
      </c>
      <c r="BH304" s="1729">
        <f t="shared" si="164"/>
        <v>0</v>
      </c>
      <c r="BI304" s="1601">
        <f t="shared" si="164"/>
        <v>2586351</v>
      </c>
      <c r="BJ304" s="1633">
        <f t="shared" si="164"/>
        <v>2586351</v>
      </c>
      <c r="BK304" s="1633">
        <f t="shared" si="164"/>
        <v>0</v>
      </c>
      <c r="BL304" s="1633">
        <f t="shared" si="164"/>
        <v>0</v>
      </c>
      <c r="BM304" s="3359">
        <f>SUM(BI304/BE304)*100</f>
        <v>17.933305477846638</v>
      </c>
      <c r="BN304" s="3359">
        <f>SUM(BJ304/BF304)*100</f>
        <v>17.933305477846638</v>
      </c>
      <c r="BO304" s="3552">
        <v>0</v>
      </c>
      <c r="BP304" s="3349">
        <f>SUM(BP296:BP303)</f>
        <v>0</v>
      </c>
    </row>
    <row r="305" spans="1:68" x14ac:dyDescent="0.2">
      <c r="A305" s="1436"/>
      <c r="B305" s="1512" t="s">
        <v>271</v>
      </c>
      <c r="C305" s="1485">
        <v>66451680</v>
      </c>
      <c r="D305" s="1448">
        <v>66451680</v>
      </c>
      <c r="E305" s="1514"/>
      <c r="F305" s="1515"/>
      <c r="G305" s="1485">
        <v>66451680</v>
      </c>
      <c r="H305" s="1448">
        <v>66451680</v>
      </c>
      <c r="I305" s="1514"/>
      <c r="J305" s="1515"/>
      <c r="K305" s="1485">
        <v>67701310</v>
      </c>
      <c r="L305" s="1448">
        <v>67701310</v>
      </c>
      <c r="M305" s="1514"/>
      <c r="N305" s="1515"/>
      <c r="O305" s="1485">
        <v>67701310</v>
      </c>
      <c r="P305" s="1448">
        <v>67701310</v>
      </c>
      <c r="Q305" s="1514"/>
      <c r="R305" s="1515"/>
      <c r="S305" s="1485">
        <v>67701310</v>
      </c>
      <c r="T305" s="1448">
        <v>67701310</v>
      </c>
      <c r="U305" s="1514"/>
      <c r="V305" s="1515"/>
      <c r="W305" s="1620">
        <f t="shared" si="139"/>
        <v>58107413</v>
      </c>
      <c r="X305" s="1583">
        <v>58107413</v>
      </c>
      <c r="Y305" s="1649"/>
      <c r="Z305" s="1650"/>
      <c r="AA305" s="1620">
        <f t="shared" si="159"/>
        <v>58107413</v>
      </c>
      <c r="AB305" s="1583">
        <v>58107413</v>
      </c>
      <c r="AC305" s="1649"/>
      <c r="AD305" s="1650"/>
      <c r="AE305" s="3320">
        <f t="shared" ref="AE305:AE306" si="165">SUM(AA305/W305)*100</f>
        <v>100</v>
      </c>
      <c r="AF305" s="3326">
        <f t="shared" ref="AF305:AF306" si="166">SUM(AB305/X305)*100</f>
        <v>100</v>
      </c>
      <c r="AG305" s="3295"/>
      <c r="AH305" s="3299"/>
      <c r="AI305" s="1516"/>
      <c r="AJ305" s="1512" t="s">
        <v>271</v>
      </c>
      <c r="AK305" s="1517">
        <v>0</v>
      </c>
      <c r="AL305" s="1513"/>
      <c r="AM305" s="1514"/>
      <c r="AN305" s="1518"/>
      <c r="AO305" s="1517">
        <v>0</v>
      </c>
      <c r="AP305" s="1513"/>
      <c r="AQ305" s="1514"/>
      <c r="AR305" s="1518"/>
      <c r="AS305" s="1517">
        <v>0</v>
      </c>
      <c r="AT305" s="1513"/>
      <c r="AU305" s="1514"/>
      <c r="AV305" s="1518"/>
      <c r="AW305" s="1517">
        <v>0</v>
      </c>
      <c r="AX305" s="1513"/>
      <c r="AY305" s="1514"/>
      <c r="AZ305" s="1518"/>
      <c r="BA305" s="1517">
        <v>0</v>
      </c>
      <c r="BB305" s="1513"/>
      <c r="BC305" s="1514"/>
      <c r="BD305" s="1518"/>
      <c r="BE305" s="1680">
        <f t="shared" si="141"/>
        <v>0</v>
      </c>
      <c r="BF305" s="1648"/>
      <c r="BG305" s="1649"/>
      <c r="BH305" s="1653"/>
      <c r="BI305" s="1680">
        <f t="shared" ref="BI305:BI312" si="167">SUM(BJ305:BL305)</f>
        <v>0</v>
      </c>
      <c r="BJ305" s="2343"/>
      <c r="BK305" s="2344"/>
      <c r="BL305" s="2345"/>
      <c r="BM305" s="3338"/>
      <c r="BN305" s="3354"/>
      <c r="BO305" s="3355"/>
      <c r="BP305" s="3547"/>
    </row>
    <row r="306" spans="1:68" ht="24" x14ac:dyDescent="0.2">
      <c r="A306" s="1436"/>
      <c r="B306" s="1486" t="s">
        <v>22</v>
      </c>
      <c r="C306" s="1447">
        <v>-66451680</v>
      </c>
      <c r="D306" s="1448">
        <v>-66451680</v>
      </c>
      <c r="E306" s="1449"/>
      <c r="F306" s="1450"/>
      <c r="G306" s="1447">
        <v>-66451680</v>
      </c>
      <c r="H306" s="1448">
        <v>-66451680</v>
      </c>
      <c r="I306" s="1449"/>
      <c r="J306" s="1450"/>
      <c r="K306" s="1447">
        <v>-67701310</v>
      </c>
      <c r="L306" s="1448">
        <v>-67701310</v>
      </c>
      <c r="M306" s="1449"/>
      <c r="N306" s="1450"/>
      <c r="O306" s="1447">
        <v>-67701310</v>
      </c>
      <c r="P306" s="1448">
        <v>-67701310</v>
      </c>
      <c r="Q306" s="1449"/>
      <c r="R306" s="1450"/>
      <c r="S306" s="1447">
        <v>-67701310</v>
      </c>
      <c r="T306" s="1448">
        <v>-67701310</v>
      </c>
      <c r="U306" s="1449"/>
      <c r="V306" s="1450"/>
      <c r="W306" s="1589">
        <f t="shared" si="139"/>
        <v>-58107413</v>
      </c>
      <c r="X306" s="1583">
        <v>-58107413</v>
      </c>
      <c r="Y306" s="1584"/>
      <c r="Z306" s="1585"/>
      <c r="AA306" s="1589">
        <f t="shared" si="159"/>
        <v>-58107413</v>
      </c>
      <c r="AB306" s="1583">
        <v>-58107413</v>
      </c>
      <c r="AC306" s="1584"/>
      <c r="AD306" s="1585"/>
      <c r="AE306" s="3320">
        <f t="shared" si="165"/>
        <v>100</v>
      </c>
      <c r="AF306" s="3326">
        <f t="shared" si="166"/>
        <v>100</v>
      </c>
      <c r="AG306" s="3296"/>
      <c r="AH306" s="3299"/>
      <c r="AI306" s="1447"/>
      <c r="AJ306" s="1486" t="s">
        <v>27</v>
      </c>
      <c r="AK306" s="1468">
        <v>0</v>
      </c>
      <c r="AL306" s="1501"/>
      <c r="AM306" s="1502"/>
      <c r="AN306" s="1469"/>
      <c r="AO306" s="1468">
        <v>0</v>
      </c>
      <c r="AP306" s="1501"/>
      <c r="AQ306" s="1502"/>
      <c r="AR306" s="1469"/>
      <c r="AS306" s="1468">
        <v>0</v>
      </c>
      <c r="AT306" s="1501"/>
      <c r="AU306" s="1502"/>
      <c r="AV306" s="1469"/>
      <c r="AW306" s="1468">
        <v>0</v>
      </c>
      <c r="AX306" s="1501"/>
      <c r="AY306" s="1502"/>
      <c r="AZ306" s="1469"/>
      <c r="BA306" s="1468">
        <v>0</v>
      </c>
      <c r="BB306" s="1501"/>
      <c r="BC306" s="1502"/>
      <c r="BD306" s="1469"/>
      <c r="BE306" s="1606">
        <f t="shared" si="141"/>
        <v>0</v>
      </c>
      <c r="BF306" s="1636"/>
      <c r="BG306" s="1637"/>
      <c r="BH306" s="1604"/>
      <c r="BI306" s="1606">
        <f t="shared" si="167"/>
        <v>0</v>
      </c>
      <c r="BJ306" s="1636"/>
      <c r="BK306" s="1637"/>
      <c r="BL306" s="1604"/>
      <c r="BM306" s="3340"/>
      <c r="BN306" s="3342"/>
      <c r="BO306" s="3344"/>
      <c r="BP306" s="3347"/>
    </row>
    <row r="307" spans="1:68" ht="24" x14ac:dyDescent="0.2">
      <c r="A307" s="1436"/>
      <c r="B307" s="1486" t="s">
        <v>23</v>
      </c>
      <c r="C307" s="1454">
        <v>0</v>
      </c>
      <c r="D307" s="1461"/>
      <c r="E307" s="1462"/>
      <c r="F307" s="1463"/>
      <c r="G307" s="1454">
        <v>0</v>
      </c>
      <c r="H307" s="1461"/>
      <c r="I307" s="1462"/>
      <c r="J307" s="1463"/>
      <c r="K307" s="1454">
        <v>0</v>
      </c>
      <c r="L307" s="1461"/>
      <c r="M307" s="1462"/>
      <c r="N307" s="1463"/>
      <c r="O307" s="1454">
        <v>0</v>
      </c>
      <c r="P307" s="1461"/>
      <c r="Q307" s="1462"/>
      <c r="R307" s="1463"/>
      <c r="S307" s="1454">
        <v>0</v>
      </c>
      <c r="T307" s="1461"/>
      <c r="U307" s="1462"/>
      <c r="V307" s="1463"/>
      <c r="W307" s="1589">
        <f t="shared" si="139"/>
        <v>0</v>
      </c>
      <c r="X307" s="1596"/>
      <c r="Y307" s="1597"/>
      <c r="Z307" s="1598"/>
      <c r="AA307" s="1589">
        <f t="shared" si="159"/>
        <v>0</v>
      </c>
      <c r="AB307" s="1596"/>
      <c r="AC307" s="1597"/>
      <c r="AD307" s="1598"/>
      <c r="AE307" s="3319"/>
      <c r="AF307" s="3325"/>
      <c r="AG307" s="3298"/>
      <c r="AH307" s="3301"/>
      <c r="AI307" s="1460"/>
      <c r="AJ307" s="1550" t="s">
        <v>260</v>
      </c>
      <c r="AK307" s="1471">
        <v>0</v>
      </c>
      <c r="AL307" s="1473"/>
      <c r="AM307" s="1474"/>
      <c r="AN307" s="1472"/>
      <c r="AO307" s="1471">
        <v>0</v>
      </c>
      <c r="AP307" s="1473"/>
      <c r="AQ307" s="1474"/>
      <c r="AR307" s="1472"/>
      <c r="AS307" s="1471">
        <v>0</v>
      </c>
      <c r="AT307" s="1473"/>
      <c r="AU307" s="1474"/>
      <c r="AV307" s="1472"/>
      <c r="AW307" s="1471">
        <v>0</v>
      </c>
      <c r="AX307" s="1473"/>
      <c r="AY307" s="1474"/>
      <c r="AZ307" s="1472"/>
      <c r="BA307" s="1471">
        <v>0</v>
      </c>
      <c r="BB307" s="1473"/>
      <c r="BC307" s="1474"/>
      <c r="BD307" s="1472"/>
      <c r="BE307" s="1606">
        <f t="shared" si="141"/>
        <v>0</v>
      </c>
      <c r="BF307" s="1608"/>
      <c r="BG307" s="1609"/>
      <c r="BH307" s="1607"/>
      <c r="BI307" s="1606">
        <f t="shared" si="167"/>
        <v>0</v>
      </c>
      <c r="BJ307" s="1608"/>
      <c r="BK307" s="1609"/>
      <c r="BL307" s="1607"/>
      <c r="BM307" s="3340"/>
      <c r="BN307" s="3342"/>
      <c r="BO307" s="3344"/>
      <c r="BP307" s="3347"/>
    </row>
    <row r="308" spans="1:68" ht="24" x14ac:dyDescent="0.2">
      <c r="A308" s="1436"/>
      <c r="B308" s="1486" t="s">
        <v>23</v>
      </c>
      <c r="C308" s="1454">
        <v>0</v>
      </c>
      <c r="D308" s="1455"/>
      <c r="E308" s="1456"/>
      <c r="F308" s="1457"/>
      <c r="G308" s="1454">
        <v>0</v>
      </c>
      <c r="H308" s="1455"/>
      <c r="I308" s="1456"/>
      <c r="J308" s="1457"/>
      <c r="K308" s="1454">
        <v>0</v>
      </c>
      <c r="L308" s="1455"/>
      <c r="M308" s="1456"/>
      <c r="N308" s="1457"/>
      <c r="O308" s="1454">
        <v>0</v>
      </c>
      <c r="P308" s="1455"/>
      <c r="Q308" s="1456"/>
      <c r="R308" s="1457"/>
      <c r="S308" s="1454">
        <v>0</v>
      </c>
      <c r="T308" s="1455"/>
      <c r="U308" s="1456"/>
      <c r="V308" s="1457"/>
      <c r="W308" s="1582">
        <f t="shared" si="139"/>
        <v>0</v>
      </c>
      <c r="X308" s="1590"/>
      <c r="Y308" s="1591"/>
      <c r="Z308" s="1592"/>
      <c r="AA308" s="1582">
        <f t="shared" si="159"/>
        <v>0</v>
      </c>
      <c r="AB308" s="1590"/>
      <c r="AC308" s="1591"/>
      <c r="AD308" s="1592"/>
      <c r="AE308" s="3320"/>
      <c r="AF308" s="3326"/>
      <c r="AG308" s="3296"/>
      <c r="AH308" s="3300"/>
      <c r="AI308" s="1454"/>
      <c r="AJ308" s="1503" t="s">
        <v>28</v>
      </c>
      <c r="AK308" s="1471">
        <v>0</v>
      </c>
      <c r="AL308" s="1473"/>
      <c r="AM308" s="1474"/>
      <c r="AN308" s="1472"/>
      <c r="AO308" s="1471">
        <v>0</v>
      </c>
      <c r="AP308" s="1473"/>
      <c r="AQ308" s="1474"/>
      <c r="AR308" s="1472"/>
      <c r="AS308" s="1471">
        <v>0</v>
      </c>
      <c r="AT308" s="1473"/>
      <c r="AU308" s="1474"/>
      <c r="AV308" s="1472"/>
      <c r="AW308" s="1471">
        <v>0</v>
      </c>
      <c r="AX308" s="1473"/>
      <c r="AY308" s="1474"/>
      <c r="AZ308" s="1472"/>
      <c r="BA308" s="1471">
        <v>0</v>
      </c>
      <c r="BB308" s="1473"/>
      <c r="BC308" s="1474"/>
      <c r="BD308" s="1472"/>
      <c r="BE308" s="1606">
        <f t="shared" si="141"/>
        <v>0</v>
      </c>
      <c r="BF308" s="1608"/>
      <c r="BG308" s="1609"/>
      <c r="BH308" s="1607"/>
      <c r="BI308" s="1606">
        <f t="shared" si="167"/>
        <v>0</v>
      </c>
      <c r="BJ308" s="1608"/>
      <c r="BK308" s="1609"/>
      <c r="BL308" s="1607"/>
      <c r="BM308" s="3340"/>
      <c r="BN308" s="3342"/>
      <c r="BO308" s="3344"/>
      <c r="BP308" s="3347"/>
    </row>
    <row r="309" spans="1:68" ht="24" x14ac:dyDescent="0.2">
      <c r="A309" s="1436"/>
      <c r="B309" s="1519" t="s">
        <v>24</v>
      </c>
      <c r="C309" s="1454">
        <v>-81945</v>
      </c>
      <c r="D309" s="1455">
        <v>-81945</v>
      </c>
      <c r="E309" s="1456"/>
      <c r="F309" s="1457"/>
      <c r="G309" s="1454">
        <v>-81945</v>
      </c>
      <c r="H309" s="1455">
        <v>-81945</v>
      </c>
      <c r="I309" s="1456"/>
      <c r="J309" s="1457"/>
      <c r="K309" s="1454">
        <v>-81945</v>
      </c>
      <c r="L309" s="1455">
        <v>-81945</v>
      </c>
      <c r="M309" s="1456"/>
      <c r="N309" s="1457"/>
      <c r="O309" s="1454">
        <v>-81945</v>
      </c>
      <c r="P309" s="1455">
        <v>-81945</v>
      </c>
      <c r="Q309" s="1456"/>
      <c r="R309" s="1457"/>
      <c r="S309" s="1454">
        <v>-81945</v>
      </c>
      <c r="T309" s="1455">
        <v>-81945</v>
      </c>
      <c r="U309" s="1456"/>
      <c r="V309" s="1457"/>
      <c r="W309" s="1589">
        <f t="shared" si="139"/>
        <v>-81945</v>
      </c>
      <c r="X309" s="1590">
        <v>-81945</v>
      </c>
      <c r="Y309" s="1591"/>
      <c r="Z309" s="1592"/>
      <c r="AA309" s="1589">
        <f t="shared" si="159"/>
        <v>-81945</v>
      </c>
      <c r="AB309" s="1590">
        <v>-81945</v>
      </c>
      <c r="AC309" s="1591"/>
      <c r="AD309" s="1592"/>
      <c r="AE309" s="3320">
        <f t="shared" ref="AE309:AE310" si="168">SUM(AA309/W309)*100</f>
        <v>100</v>
      </c>
      <c r="AF309" s="3326">
        <f t="shared" ref="AF309:AF310" si="169">SUM(AB309/X309)*100</f>
        <v>100</v>
      </c>
      <c r="AG309" s="3296"/>
      <c r="AH309" s="3300"/>
      <c r="AI309" s="1454"/>
      <c r="AJ309" s="1560"/>
      <c r="AK309" s="1471">
        <v>0</v>
      </c>
      <c r="AL309" s="1473"/>
      <c r="AM309" s="1474"/>
      <c r="AN309" s="1472"/>
      <c r="AO309" s="1471">
        <v>0</v>
      </c>
      <c r="AP309" s="1473"/>
      <c r="AQ309" s="1474"/>
      <c r="AR309" s="1472"/>
      <c r="AS309" s="1471">
        <v>0</v>
      </c>
      <c r="AT309" s="1473"/>
      <c r="AU309" s="1474"/>
      <c r="AV309" s="1472"/>
      <c r="AW309" s="1471">
        <v>0</v>
      </c>
      <c r="AX309" s="1473"/>
      <c r="AY309" s="1474"/>
      <c r="AZ309" s="1472"/>
      <c r="BA309" s="1471">
        <v>0</v>
      </c>
      <c r="BB309" s="1473"/>
      <c r="BC309" s="1474"/>
      <c r="BD309" s="1472"/>
      <c r="BE309" s="1603">
        <f t="shared" si="141"/>
        <v>0</v>
      </c>
      <c r="BF309" s="1608"/>
      <c r="BG309" s="1609"/>
      <c r="BH309" s="1607"/>
      <c r="BI309" s="1603">
        <f t="shared" si="167"/>
        <v>0</v>
      </c>
      <c r="BJ309" s="1608"/>
      <c r="BK309" s="1609"/>
      <c r="BL309" s="1607"/>
      <c r="BM309" s="3340"/>
      <c r="BN309" s="3342"/>
      <c r="BO309" s="3344"/>
      <c r="BP309" s="3347"/>
    </row>
    <row r="310" spans="1:68" x14ac:dyDescent="0.2">
      <c r="A310" s="1436"/>
      <c r="B310" s="1519" t="s">
        <v>226</v>
      </c>
      <c r="C310" s="1454">
        <v>81945</v>
      </c>
      <c r="D310" s="1455">
        <v>81945</v>
      </c>
      <c r="E310" s="1456"/>
      <c r="F310" s="1457"/>
      <c r="G310" s="1454">
        <v>81945</v>
      </c>
      <c r="H310" s="1455">
        <v>81945</v>
      </c>
      <c r="I310" s="1456"/>
      <c r="J310" s="1457"/>
      <c r="K310" s="1454">
        <v>81945</v>
      </c>
      <c r="L310" s="1455">
        <v>81945</v>
      </c>
      <c r="M310" s="1456"/>
      <c r="N310" s="1457"/>
      <c r="O310" s="1454">
        <v>81945</v>
      </c>
      <c r="P310" s="1455">
        <v>81945</v>
      </c>
      <c r="Q310" s="1456"/>
      <c r="R310" s="1457"/>
      <c r="S310" s="1454">
        <v>81945</v>
      </c>
      <c r="T310" s="1455">
        <v>81945</v>
      </c>
      <c r="U310" s="1456"/>
      <c r="V310" s="1457"/>
      <c r="W310" s="1589">
        <f t="shared" si="139"/>
        <v>81945</v>
      </c>
      <c r="X310" s="1590">
        <v>81945</v>
      </c>
      <c r="Y310" s="1591"/>
      <c r="Z310" s="1592"/>
      <c r="AA310" s="1589">
        <f t="shared" si="159"/>
        <v>81945</v>
      </c>
      <c r="AB310" s="1590">
        <v>81945</v>
      </c>
      <c r="AC310" s="1591"/>
      <c r="AD310" s="1592"/>
      <c r="AE310" s="3320">
        <f t="shared" si="168"/>
        <v>100</v>
      </c>
      <c r="AF310" s="3326">
        <f t="shared" si="169"/>
        <v>100</v>
      </c>
      <c r="AG310" s="3296"/>
      <c r="AH310" s="3300"/>
      <c r="AI310" s="1447"/>
      <c r="AJ310" s="1512"/>
      <c r="AK310" s="1471">
        <v>0</v>
      </c>
      <c r="AL310" s="1501"/>
      <c r="AM310" s="1502"/>
      <c r="AN310" s="1469"/>
      <c r="AO310" s="1471">
        <v>0</v>
      </c>
      <c r="AP310" s="1501"/>
      <c r="AQ310" s="1502"/>
      <c r="AR310" s="1469"/>
      <c r="AS310" s="1471">
        <v>0</v>
      </c>
      <c r="AT310" s="1501"/>
      <c r="AU310" s="1502"/>
      <c r="AV310" s="1469"/>
      <c r="AW310" s="1471">
        <v>0</v>
      </c>
      <c r="AX310" s="1501"/>
      <c r="AY310" s="1502"/>
      <c r="AZ310" s="1469"/>
      <c r="BA310" s="1471">
        <v>0</v>
      </c>
      <c r="BB310" s="1501"/>
      <c r="BC310" s="1502"/>
      <c r="BD310" s="1469"/>
      <c r="BE310" s="1606">
        <f t="shared" si="141"/>
        <v>0</v>
      </c>
      <c r="BF310" s="1636"/>
      <c r="BG310" s="1637"/>
      <c r="BH310" s="1604"/>
      <c r="BI310" s="1606">
        <f t="shared" si="167"/>
        <v>0</v>
      </c>
      <c r="BJ310" s="1636"/>
      <c r="BK310" s="1637"/>
      <c r="BL310" s="1604"/>
      <c r="BM310" s="3340"/>
      <c r="BN310" s="3342"/>
      <c r="BO310" s="3344"/>
      <c r="BP310" s="3347"/>
    </row>
    <row r="311" spans="1:68" ht="13.5" thickBot="1" x14ac:dyDescent="0.25">
      <c r="A311" s="1436"/>
      <c r="B311" s="1493" t="s">
        <v>133</v>
      </c>
      <c r="C311" s="1451">
        <v>0</v>
      </c>
      <c r="D311" s="1508"/>
      <c r="E311" s="1509"/>
      <c r="F311" s="1510"/>
      <c r="G311" s="1451">
        <v>0</v>
      </c>
      <c r="H311" s="1508"/>
      <c r="I311" s="1509"/>
      <c r="J311" s="1510"/>
      <c r="K311" s="1451">
        <v>0</v>
      </c>
      <c r="L311" s="1508"/>
      <c r="M311" s="1509"/>
      <c r="N311" s="1510"/>
      <c r="O311" s="1451">
        <v>0</v>
      </c>
      <c r="P311" s="1508"/>
      <c r="Q311" s="1509"/>
      <c r="R311" s="1510"/>
      <c r="S311" s="1451">
        <v>0</v>
      </c>
      <c r="T311" s="1508"/>
      <c r="U311" s="1509"/>
      <c r="V311" s="1510"/>
      <c r="W311" s="1731">
        <f t="shared" si="139"/>
        <v>0</v>
      </c>
      <c r="X311" s="1643"/>
      <c r="Y311" s="1644"/>
      <c r="Z311" s="1645"/>
      <c r="AA311" s="1731">
        <f t="shared" si="159"/>
        <v>0</v>
      </c>
      <c r="AB311" s="1643"/>
      <c r="AC311" s="1644"/>
      <c r="AD311" s="1645"/>
      <c r="AE311" s="3321"/>
      <c r="AF311" s="3327"/>
      <c r="AG311" s="3297"/>
      <c r="AH311" s="3305"/>
      <c r="AI311" s="1451"/>
      <c r="AJ311" s="1512" t="s">
        <v>133</v>
      </c>
      <c r="AK311" s="1497">
        <v>0</v>
      </c>
      <c r="AL311" s="1464"/>
      <c r="AM311" s="1444"/>
      <c r="AN311" s="1445"/>
      <c r="AO311" s="1497">
        <v>0</v>
      </c>
      <c r="AP311" s="1464"/>
      <c r="AQ311" s="1444"/>
      <c r="AR311" s="1445"/>
      <c r="AS311" s="1497">
        <v>0</v>
      </c>
      <c r="AT311" s="1464"/>
      <c r="AU311" s="1444"/>
      <c r="AV311" s="1445"/>
      <c r="AW311" s="1497">
        <v>0</v>
      </c>
      <c r="AX311" s="1464"/>
      <c r="AY311" s="1444"/>
      <c r="AZ311" s="1445"/>
      <c r="BA311" s="1497">
        <v>0</v>
      </c>
      <c r="BB311" s="1464"/>
      <c r="BC311" s="1444"/>
      <c r="BD311" s="1445"/>
      <c r="BE311" s="1603">
        <f t="shared" si="141"/>
        <v>0</v>
      </c>
      <c r="BF311" s="1599"/>
      <c r="BG311" s="1579"/>
      <c r="BH311" s="1580"/>
      <c r="BI311" s="1603">
        <f t="shared" si="167"/>
        <v>0</v>
      </c>
      <c r="BJ311" s="1599"/>
      <c r="BK311" s="1579"/>
      <c r="BL311" s="1580"/>
      <c r="BM311" s="3340"/>
      <c r="BN311" s="3342"/>
      <c r="BO311" s="3344"/>
      <c r="BP311" s="3347"/>
    </row>
    <row r="312" spans="1:68" ht="13.5" thickBot="1" x14ac:dyDescent="0.25">
      <c r="A312" s="1436"/>
      <c r="B312" s="1511" t="s">
        <v>272</v>
      </c>
      <c r="C312" s="1440">
        <v>0</v>
      </c>
      <c r="D312" s="1483">
        <v>0</v>
      </c>
      <c r="E312" s="1442">
        <v>0</v>
      </c>
      <c r="F312" s="1484">
        <v>0</v>
      </c>
      <c r="G312" s="1440">
        <v>0</v>
      </c>
      <c r="H312" s="1483">
        <v>0</v>
      </c>
      <c r="I312" s="1442">
        <v>0</v>
      </c>
      <c r="J312" s="1484">
        <v>0</v>
      </c>
      <c r="K312" s="1440">
        <v>0</v>
      </c>
      <c r="L312" s="1483">
        <v>0</v>
      </c>
      <c r="M312" s="1442">
        <v>0</v>
      </c>
      <c r="N312" s="1484">
        <v>0</v>
      </c>
      <c r="O312" s="1440">
        <v>0</v>
      </c>
      <c r="P312" s="1483">
        <v>0</v>
      </c>
      <c r="Q312" s="1442">
        <v>0</v>
      </c>
      <c r="R312" s="1484">
        <v>0</v>
      </c>
      <c r="S312" s="1440">
        <v>0</v>
      </c>
      <c r="T312" s="1483">
        <v>0</v>
      </c>
      <c r="U312" s="1442">
        <v>0</v>
      </c>
      <c r="V312" s="1484">
        <v>0</v>
      </c>
      <c r="W312" s="1730">
        <f t="shared" si="139"/>
        <v>0</v>
      </c>
      <c r="X312" s="1618">
        <v>0</v>
      </c>
      <c r="Y312" s="1577">
        <v>0</v>
      </c>
      <c r="Z312" s="1619">
        <v>0</v>
      </c>
      <c r="AA312" s="1730">
        <f t="shared" si="159"/>
        <v>0</v>
      </c>
      <c r="AB312" s="1618">
        <v>0</v>
      </c>
      <c r="AC312" s="1577">
        <v>0</v>
      </c>
      <c r="AD312" s="1619">
        <v>0</v>
      </c>
      <c r="AE312" s="3279">
        <v>0</v>
      </c>
      <c r="AF312" s="3288">
        <v>0</v>
      </c>
      <c r="AG312" s="3288">
        <v>0</v>
      </c>
      <c r="AH312" s="3277">
        <v>0</v>
      </c>
      <c r="AI312" s="1440"/>
      <c r="AJ312" s="1511" t="s">
        <v>15</v>
      </c>
      <c r="AK312" s="1466">
        <v>0</v>
      </c>
      <c r="AL312" s="1520">
        <v>0</v>
      </c>
      <c r="AM312" s="1499">
        <v>0</v>
      </c>
      <c r="AN312" s="1521">
        <v>0</v>
      </c>
      <c r="AO312" s="1466">
        <v>0</v>
      </c>
      <c r="AP312" s="1520">
        <v>0</v>
      </c>
      <c r="AQ312" s="1499">
        <v>0</v>
      </c>
      <c r="AR312" s="1521">
        <v>0</v>
      </c>
      <c r="AS312" s="1466">
        <v>0</v>
      </c>
      <c r="AT312" s="1520">
        <v>0</v>
      </c>
      <c r="AU312" s="1499">
        <v>0</v>
      </c>
      <c r="AV312" s="1521">
        <v>0</v>
      </c>
      <c r="AW312" s="1466">
        <v>0</v>
      </c>
      <c r="AX312" s="1520">
        <v>0</v>
      </c>
      <c r="AY312" s="1499">
        <v>0</v>
      </c>
      <c r="AZ312" s="1521">
        <v>0</v>
      </c>
      <c r="BA312" s="1466">
        <v>0</v>
      </c>
      <c r="BB312" s="1520">
        <v>0</v>
      </c>
      <c r="BC312" s="1499">
        <v>0</v>
      </c>
      <c r="BD312" s="1521">
        <v>0</v>
      </c>
      <c r="BE312" s="1680">
        <f t="shared" si="141"/>
        <v>0</v>
      </c>
      <c r="BF312" s="1655">
        <v>0</v>
      </c>
      <c r="BG312" s="1634">
        <v>0</v>
      </c>
      <c r="BH312" s="1656">
        <v>0</v>
      </c>
      <c r="BI312" s="1680">
        <f t="shared" si="167"/>
        <v>0</v>
      </c>
      <c r="BJ312" s="1655">
        <v>0</v>
      </c>
      <c r="BK312" s="1634">
        <v>0</v>
      </c>
      <c r="BL312" s="1656">
        <v>0</v>
      </c>
      <c r="BM312" s="3257">
        <v>0</v>
      </c>
      <c r="BN312" s="3266">
        <v>0</v>
      </c>
      <c r="BO312" s="3343">
        <v>0</v>
      </c>
      <c r="BP312" s="3543">
        <v>0</v>
      </c>
    </row>
    <row r="313" spans="1:68" s="20" customFormat="1" ht="13.5" thickBot="1" x14ac:dyDescent="0.25">
      <c r="A313" s="1540"/>
      <c r="B313" s="1522" t="s">
        <v>16</v>
      </c>
      <c r="C313" s="1440">
        <v>73315425</v>
      </c>
      <c r="D313" s="1484">
        <v>70140425</v>
      </c>
      <c r="E313" s="1443"/>
      <c r="F313" s="1443"/>
      <c r="G313" s="1440">
        <v>73315425</v>
      </c>
      <c r="H313" s="1484">
        <v>70140425</v>
      </c>
      <c r="I313" s="1443"/>
      <c r="J313" s="1443"/>
      <c r="K313" s="1440">
        <v>79142303</v>
      </c>
      <c r="L313" s="1484">
        <v>75967303</v>
      </c>
      <c r="M313" s="1443"/>
      <c r="N313" s="1443"/>
      <c r="O313" s="1440">
        <v>96442303</v>
      </c>
      <c r="P313" s="1484">
        <v>93267303</v>
      </c>
      <c r="Q313" s="1443"/>
      <c r="R313" s="1443"/>
      <c r="S313" s="1440">
        <v>96442303</v>
      </c>
      <c r="T313" s="1484">
        <v>93267303</v>
      </c>
      <c r="U313" s="1443"/>
      <c r="V313" s="1443"/>
      <c r="W313" s="1575">
        <f t="shared" ref="W313:AD313" si="170">SUM(W295+W304+W312)</f>
        <v>85263262</v>
      </c>
      <c r="X313" s="1619">
        <f t="shared" si="170"/>
        <v>84552446</v>
      </c>
      <c r="Y313" s="1577">
        <f t="shared" si="170"/>
        <v>710816</v>
      </c>
      <c r="Z313" s="1619">
        <f t="shared" si="170"/>
        <v>0</v>
      </c>
      <c r="AA313" s="1575">
        <f t="shared" si="170"/>
        <v>85263262</v>
      </c>
      <c r="AB313" s="1619">
        <f t="shared" si="170"/>
        <v>84552446</v>
      </c>
      <c r="AC313" s="1577">
        <f t="shared" si="170"/>
        <v>710816</v>
      </c>
      <c r="AD313" s="1619">
        <f t="shared" si="170"/>
        <v>0</v>
      </c>
      <c r="AE313" s="3279">
        <f t="shared" si="135"/>
        <v>100</v>
      </c>
      <c r="AF313" s="3288">
        <f t="shared" si="136"/>
        <v>100</v>
      </c>
      <c r="AG313" s="3288">
        <f t="shared" si="145"/>
        <v>100</v>
      </c>
      <c r="AH313" s="3277">
        <f>SUM(AH295+AH304+AH312)</f>
        <v>0</v>
      </c>
      <c r="AI313" s="1440"/>
      <c r="AJ313" s="1511" t="s">
        <v>18</v>
      </c>
      <c r="AK313" s="1523">
        <v>73315425</v>
      </c>
      <c r="AL313" s="1524">
        <v>64647094</v>
      </c>
      <c r="AM313" s="1442">
        <v>8668331</v>
      </c>
      <c r="AN313" s="1525">
        <v>0</v>
      </c>
      <c r="AO313" s="1523">
        <v>73315425</v>
      </c>
      <c r="AP313" s="1524">
        <v>64647094</v>
      </c>
      <c r="AQ313" s="1442">
        <v>8668331</v>
      </c>
      <c r="AR313" s="1525">
        <v>0</v>
      </c>
      <c r="AS313" s="1523">
        <v>79142303</v>
      </c>
      <c r="AT313" s="1524">
        <v>70473972</v>
      </c>
      <c r="AU313" s="1442">
        <v>8668331</v>
      </c>
      <c r="AV313" s="1525">
        <v>0</v>
      </c>
      <c r="AW313" s="1523">
        <v>96442303</v>
      </c>
      <c r="AX313" s="1524">
        <v>87773972</v>
      </c>
      <c r="AY313" s="1442">
        <v>8668331</v>
      </c>
      <c r="AZ313" s="1525">
        <v>0</v>
      </c>
      <c r="BA313" s="1523">
        <v>96442303</v>
      </c>
      <c r="BB313" s="1524">
        <v>87773972</v>
      </c>
      <c r="BC313" s="1442">
        <v>8668331</v>
      </c>
      <c r="BD313" s="1525">
        <v>0</v>
      </c>
      <c r="BE313" s="1659">
        <f t="shared" ref="BE313:BL313" si="171">SUM(BE295+BE304)</f>
        <v>85263262</v>
      </c>
      <c r="BF313" s="1659">
        <f t="shared" si="171"/>
        <v>76594931</v>
      </c>
      <c r="BG313" s="1728">
        <f t="shared" si="171"/>
        <v>8668331</v>
      </c>
      <c r="BH313" s="1727">
        <f t="shared" si="171"/>
        <v>0</v>
      </c>
      <c r="BI313" s="2337">
        <f t="shared" si="171"/>
        <v>65480160</v>
      </c>
      <c r="BJ313" s="2337">
        <f t="shared" si="171"/>
        <v>56811829</v>
      </c>
      <c r="BK313" s="2338">
        <f t="shared" si="171"/>
        <v>8668331</v>
      </c>
      <c r="BL313" s="2346">
        <f t="shared" si="171"/>
        <v>0</v>
      </c>
      <c r="BM313" s="3257">
        <f t="shared" ref="BM313:BM315" si="172">SUM(BI313/BE313)*100</f>
        <v>76.797624749566822</v>
      </c>
      <c r="BN313" s="3266">
        <f>SUM(BJ313/BF313)*100</f>
        <v>74.171786903235144</v>
      </c>
      <c r="BO313" s="3343">
        <f t="shared" ref="BO313:BO315" si="173">SUM(BK313/BG313)*100</f>
        <v>100</v>
      </c>
      <c r="BP313" s="3543">
        <v>0</v>
      </c>
    </row>
    <row r="314" spans="1:68" ht="13.5" thickBot="1" x14ac:dyDescent="0.25">
      <c r="A314" s="1436"/>
      <c r="B314" s="1526" t="s">
        <v>26</v>
      </c>
      <c r="C314" s="1527">
        <v>0</v>
      </c>
      <c r="D314" s="1528"/>
      <c r="E314" s="1529"/>
      <c r="F314" s="1529"/>
      <c r="G314" s="1527">
        <v>0</v>
      </c>
      <c r="H314" s="1528"/>
      <c r="I314" s="1529"/>
      <c r="J314" s="1529"/>
      <c r="K314" s="1527">
        <v>0</v>
      </c>
      <c r="L314" s="1528"/>
      <c r="M314" s="1529"/>
      <c r="N314" s="1529"/>
      <c r="O314" s="1527">
        <v>0</v>
      </c>
      <c r="P314" s="1528"/>
      <c r="Q314" s="1529"/>
      <c r="R314" s="1529"/>
      <c r="S314" s="1527">
        <v>0</v>
      </c>
      <c r="T314" s="1528"/>
      <c r="U314" s="1529"/>
      <c r="V314" s="1529"/>
      <c r="W314" s="1575">
        <f t="shared" si="139"/>
        <v>0</v>
      </c>
      <c r="X314" s="1663"/>
      <c r="Y314" s="1170"/>
      <c r="Z314" s="1663"/>
      <c r="AA314" s="1575">
        <f t="shared" ref="AA314" si="174">SUM(AB314:AD314)</f>
        <v>0</v>
      </c>
      <c r="AB314" s="1663"/>
      <c r="AC314" s="1170"/>
      <c r="AD314" s="1663"/>
      <c r="AE314" s="3279"/>
      <c r="AF314" s="3288"/>
      <c r="AG314" s="3288"/>
      <c r="AH314" s="3289"/>
      <c r="AI314" s="1530"/>
      <c r="AJ314" s="1561" t="s">
        <v>26</v>
      </c>
      <c r="AK314" s="1531">
        <v>0</v>
      </c>
      <c r="AL314" s="1532">
        <v>0</v>
      </c>
      <c r="AM314" s="1452"/>
      <c r="AN314" s="1533"/>
      <c r="AO314" s="1531">
        <v>0</v>
      </c>
      <c r="AP314" s="1532">
        <v>0</v>
      </c>
      <c r="AQ314" s="1452"/>
      <c r="AR314" s="1533"/>
      <c r="AS314" s="1531">
        <v>0</v>
      </c>
      <c r="AT314" s="1532">
        <v>0</v>
      </c>
      <c r="AU314" s="1452"/>
      <c r="AV314" s="1533"/>
      <c r="AW314" s="1531">
        <v>0</v>
      </c>
      <c r="AX314" s="1532">
        <v>0</v>
      </c>
      <c r="AY314" s="1452"/>
      <c r="AZ314" s="1533"/>
      <c r="BA314" s="1531">
        <v>0</v>
      </c>
      <c r="BB314" s="1532">
        <v>0</v>
      </c>
      <c r="BC314" s="1452"/>
      <c r="BD314" s="1533"/>
      <c r="BE314" s="1680">
        <f t="shared" si="141"/>
        <v>0</v>
      </c>
      <c r="BF314" s="1667">
        <v>0</v>
      </c>
      <c r="BG314" s="1587"/>
      <c r="BH314" s="1668"/>
      <c r="BI314" s="1680">
        <f t="shared" ref="BI314" si="175">SUM(BJ314:BL314)</f>
        <v>0</v>
      </c>
      <c r="BJ314" s="2340">
        <v>0</v>
      </c>
      <c r="BK314" s="1587"/>
      <c r="BL314" s="1668"/>
      <c r="BM314" s="3257">
        <v>0</v>
      </c>
      <c r="BN314" s="3350">
        <v>0</v>
      </c>
      <c r="BO314" s="3351">
        <v>0</v>
      </c>
      <c r="BP314" s="3346">
        <v>0</v>
      </c>
    </row>
    <row r="315" spans="1:68" ht="13.5" thickBot="1" x14ac:dyDescent="0.25">
      <c r="A315" s="1436"/>
      <c r="B315" s="1534" t="s">
        <v>17</v>
      </c>
      <c r="C315" s="1531">
        <v>73315425</v>
      </c>
      <c r="D315" s="1535">
        <v>70140425</v>
      </c>
      <c r="E315" s="1536">
        <v>0</v>
      </c>
      <c r="F315" s="1536">
        <v>0</v>
      </c>
      <c r="G315" s="1531">
        <v>73315425</v>
      </c>
      <c r="H315" s="1535">
        <v>70140425</v>
      </c>
      <c r="I315" s="1536">
        <v>0</v>
      </c>
      <c r="J315" s="1536">
        <v>0</v>
      </c>
      <c r="K315" s="1531">
        <v>79142303</v>
      </c>
      <c r="L315" s="1535">
        <v>75967303</v>
      </c>
      <c r="M315" s="1536">
        <v>0</v>
      </c>
      <c r="N315" s="1536">
        <v>0</v>
      </c>
      <c r="O315" s="1531">
        <v>96442303</v>
      </c>
      <c r="P315" s="1535">
        <v>93267303</v>
      </c>
      <c r="Q315" s="1536">
        <v>0</v>
      </c>
      <c r="R315" s="1536">
        <v>0</v>
      </c>
      <c r="S315" s="1531">
        <v>96442303</v>
      </c>
      <c r="T315" s="1535">
        <v>93267303</v>
      </c>
      <c r="U315" s="1536">
        <v>0</v>
      </c>
      <c r="V315" s="1536">
        <v>0</v>
      </c>
      <c r="W315" s="1666">
        <f t="shared" ref="W315:AD315" si="176">SUM(W313:W314)</f>
        <v>85263262</v>
      </c>
      <c r="X315" s="1670">
        <f t="shared" si="176"/>
        <v>84552446</v>
      </c>
      <c r="Y315" s="1673">
        <f t="shared" si="176"/>
        <v>710816</v>
      </c>
      <c r="Z315" s="1670">
        <f t="shared" si="176"/>
        <v>0</v>
      </c>
      <c r="AA315" s="1666">
        <f t="shared" si="176"/>
        <v>85263262</v>
      </c>
      <c r="AB315" s="1670">
        <f t="shared" si="176"/>
        <v>84552446</v>
      </c>
      <c r="AC315" s="1673">
        <f t="shared" si="176"/>
        <v>710816</v>
      </c>
      <c r="AD315" s="1670">
        <f t="shared" si="176"/>
        <v>0</v>
      </c>
      <c r="AE315" s="3279">
        <f t="shared" si="135"/>
        <v>100</v>
      </c>
      <c r="AF315" s="3288">
        <f t="shared" si="136"/>
        <v>100</v>
      </c>
      <c r="AG315" s="3288">
        <f t="shared" si="145"/>
        <v>100</v>
      </c>
      <c r="AH315" s="3280">
        <f>SUM(AH313:AH314)</f>
        <v>0</v>
      </c>
      <c r="AI315" s="1531"/>
      <c r="AJ315" s="1511" t="s">
        <v>261</v>
      </c>
      <c r="AK315" s="1531">
        <v>73315425</v>
      </c>
      <c r="AL315" s="1537">
        <v>64647094</v>
      </c>
      <c r="AM315" s="1538">
        <v>8668331</v>
      </c>
      <c r="AN315" s="1539">
        <v>0</v>
      </c>
      <c r="AO315" s="1531">
        <v>73315425</v>
      </c>
      <c r="AP315" s="1537">
        <v>64647094</v>
      </c>
      <c r="AQ315" s="1538">
        <v>8668331</v>
      </c>
      <c r="AR315" s="1539">
        <v>0</v>
      </c>
      <c r="AS315" s="1531">
        <v>79142303</v>
      </c>
      <c r="AT315" s="1537">
        <v>70473972</v>
      </c>
      <c r="AU315" s="1538">
        <v>8668331</v>
      </c>
      <c r="AV315" s="1539">
        <v>0</v>
      </c>
      <c r="AW315" s="1531">
        <v>96442303</v>
      </c>
      <c r="AX315" s="1537">
        <v>87773972</v>
      </c>
      <c r="AY315" s="1538">
        <v>8668331</v>
      </c>
      <c r="AZ315" s="1539">
        <v>0</v>
      </c>
      <c r="BA315" s="1531">
        <v>96442303</v>
      </c>
      <c r="BB315" s="1537">
        <v>87773972</v>
      </c>
      <c r="BC315" s="1538">
        <v>8668331</v>
      </c>
      <c r="BD315" s="1539">
        <v>0</v>
      </c>
      <c r="BE315" s="1672">
        <f t="shared" ref="BE315:BL315" si="177">SUM(BE313:BE314)</f>
        <v>85263262</v>
      </c>
      <c r="BF315" s="1672">
        <f t="shared" si="177"/>
        <v>76594931</v>
      </c>
      <c r="BG315" s="1673">
        <f t="shared" si="177"/>
        <v>8668331</v>
      </c>
      <c r="BH315" s="1670">
        <f t="shared" si="177"/>
        <v>0</v>
      </c>
      <c r="BI315" s="2327">
        <f t="shared" si="177"/>
        <v>65480160</v>
      </c>
      <c r="BJ315" s="2327">
        <f t="shared" si="177"/>
        <v>56811829</v>
      </c>
      <c r="BK315" s="2328">
        <f t="shared" si="177"/>
        <v>8668331</v>
      </c>
      <c r="BL315" s="2329">
        <f t="shared" si="177"/>
        <v>0</v>
      </c>
      <c r="BM315" s="3258">
        <f t="shared" si="172"/>
        <v>76.797624749566822</v>
      </c>
      <c r="BN315" s="3359">
        <f>SUM(BJ315/BF315)*100</f>
        <v>74.171786903235144</v>
      </c>
      <c r="BO315" s="3552">
        <f t="shared" si="173"/>
        <v>100</v>
      </c>
      <c r="BP315" s="3349">
        <v>0</v>
      </c>
    </row>
    <row r="316" spans="1:68" x14ac:dyDescent="0.2">
      <c r="A316" s="1436"/>
      <c r="B316" s="1436"/>
      <c r="C316" s="1549">
        <f>SUM(C315-AK315)</f>
        <v>0</v>
      </c>
      <c r="D316" s="1687"/>
      <c r="E316" s="1687"/>
      <c r="F316" s="1687"/>
      <c r="G316" s="1687">
        <f>SUM(G315-AO315)</f>
        <v>0</v>
      </c>
      <c r="H316" s="1687"/>
      <c r="I316" s="1687"/>
      <c r="J316" s="1687"/>
      <c r="K316" s="1687">
        <f>SUM(K315-AS315)</f>
        <v>0</v>
      </c>
      <c r="L316" s="1687"/>
      <c r="M316" s="1687"/>
      <c r="N316" s="1687"/>
      <c r="O316" s="1687">
        <f>SUM(O315-AW315)</f>
        <v>0</v>
      </c>
      <c r="P316" s="1687"/>
      <c r="Q316" s="1687"/>
      <c r="R316" s="1687"/>
      <c r="S316" s="1687">
        <f>SUM(S315-BA315)</f>
        <v>0</v>
      </c>
      <c r="T316" s="1436"/>
      <c r="U316" s="1436"/>
      <c r="V316" s="1436"/>
      <c r="W316" s="1687"/>
      <c r="X316" s="1562"/>
      <c r="Y316" s="1562"/>
      <c r="Z316" s="1562"/>
      <c r="AA316" s="1687"/>
      <c r="AB316" s="1562"/>
      <c r="AC316" s="1562"/>
      <c r="AD316" s="1562"/>
      <c r="AE316" s="3281"/>
      <c r="AF316" s="3283"/>
      <c r="AG316" s="3283"/>
      <c r="AH316" s="3283"/>
      <c r="AI316" s="1436"/>
      <c r="AJ316" s="1436"/>
      <c r="AK316" s="1436"/>
      <c r="AL316" s="1436"/>
      <c r="AM316" s="1436"/>
      <c r="AN316" s="1436"/>
      <c r="AO316" s="1436"/>
      <c r="AP316" s="1436"/>
      <c r="AQ316" s="1436"/>
      <c r="AR316" s="1436"/>
      <c r="AS316" s="1436"/>
      <c r="AT316" s="1436"/>
      <c r="AU316" s="1436"/>
      <c r="AV316" s="1436"/>
      <c r="AW316" s="1436"/>
      <c r="AX316" s="1436"/>
      <c r="AY316" s="1436"/>
      <c r="AZ316" s="1436"/>
      <c r="BA316" s="1436"/>
      <c r="BB316" s="1436"/>
      <c r="BC316" s="1436"/>
      <c r="BD316" s="1436"/>
      <c r="BE316" s="1562"/>
      <c r="BF316" s="1562"/>
      <c r="BG316" s="1562"/>
      <c r="BH316" s="1562"/>
      <c r="BI316" s="2330"/>
      <c r="BJ316" s="2330"/>
      <c r="BK316" s="2330"/>
      <c r="BL316" s="2330"/>
      <c r="BM316" s="3259"/>
      <c r="BN316" s="3259"/>
      <c r="BO316" s="3259"/>
      <c r="BP316" s="3259"/>
    </row>
    <row r="319" spans="1:68" s="27" customFormat="1" ht="12" x14ac:dyDescent="0.2">
      <c r="A319" s="959"/>
      <c r="B319" s="960" t="s">
        <v>596</v>
      </c>
      <c r="C319" s="960"/>
      <c r="D319" s="960"/>
      <c r="E319" s="960"/>
      <c r="F319" s="960"/>
      <c r="G319" s="960"/>
      <c r="H319" s="960"/>
      <c r="I319" s="960"/>
      <c r="J319" s="960"/>
      <c r="K319" s="960"/>
      <c r="L319" s="960"/>
      <c r="M319" s="960"/>
      <c r="N319" s="960"/>
      <c r="O319" s="960"/>
      <c r="P319" s="960"/>
      <c r="Q319" s="960"/>
      <c r="R319" s="960"/>
      <c r="S319" s="960"/>
      <c r="T319" s="960"/>
      <c r="U319" s="960"/>
      <c r="V319" s="960"/>
      <c r="W319" s="960"/>
      <c r="X319" s="960"/>
      <c r="Y319" s="960"/>
      <c r="Z319" s="960"/>
      <c r="AA319" s="960"/>
      <c r="AB319" s="960"/>
      <c r="AC319" s="960"/>
      <c r="AD319" s="960"/>
      <c r="AE319" s="3270"/>
      <c r="AF319" s="3270"/>
      <c r="AG319" s="3270"/>
      <c r="AH319" s="3270"/>
      <c r="AI319" s="960"/>
      <c r="AJ319" s="960" t="s">
        <v>596</v>
      </c>
      <c r="AK319" s="960"/>
      <c r="AL319" s="960"/>
      <c r="AM319" s="960"/>
      <c r="AN319" s="960"/>
      <c r="AO319" s="949"/>
      <c r="AP319" s="947"/>
      <c r="AQ319" s="947"/>
      <c r="AR319" s="947"/>
      <c r="AS319" s="949"/>
      <c r="AT319" s="947"/>
      <c r="AU319" s="947"/>
      <c r="AV319" s="947"/>
      <c r="AW319" s="949"/>
      <c r="AX319" s="947"/>
      <c r="AY319" s="947"/>
      <c r="AZ319" s="947"/>
      <c r="BA319" s="949"/>
      <c r="BB319" s="947"/>
      <c r="BC319" s="947"/>
      <c r="BD319" s="947"/>
      <c r="BE319" s="949"/>
      <c r="BF319" s="947"/>
      <c r="BG319" s="947"/>
      <c r="BH319" s="947"/>
      <c r="BI319" s="2331"/>
      <c r="BJ319" s="2332"/>
      <c r="BK319" s="2332"/>
      <c r="BL319" s="2332"/>
      <c r="BM319" s="3260"/>
      <c r="BN319" s="3261"/>
      <c r="BO319" s="3261"/>
      <c r="BP319" s="3261"/>
    </row>
    <row r="320" spans="1:68" s="27" customFormat="1" ht="12" x14ac:dyDescent="0.2">
      <c r="A320" s="959"/>
      <c r="B320" s="953"/>
      <c r="C320" s="953"/>
      <c r="D320" s="953"/>
      <c r="E320" s="953"/>
      <c r="F320" s="953"/>
      <c r="G320" s="953"/>
      <c r="H320" s="953"/>
      <c r="I320" s="953"/>
      <c r="J320" s="953"/>
      <c r="K320" s="953"/>
      <c r="L320" s="953"/>
      <c r="M320" s="953"/>
      <c r="N320" s="953"/>
      <c r="O320" s="953"/>
      <c r="P320" s="953"/>
      <c r="Q320" s="953"/>
      <c r="R320" s="953"/>
      <c r="S320" s="953"/>
      <c r="T320" s="953"/>
      <c r="U320" s="953"/>
      <c r="V320" s="953"/>
      <c r="W320" s="953"/>
      <c r="X320" s="953"/>
      <c r="Y320" s="953"/>
      <c r="Z320" s="953"/>
      <c r="AA320" s="953"/>
      <c r="AB320" s="953"/>
      <c r="AC320" s="953"/>
      <c r="AD320" s="953"/>
      <c r="AE320" s="3271"/>
      <c r="AF320" s="3271"/>
      <c r="AG320" s="3271"/>
      <c r="AH320" s="3271"/>
      <c r="AI320" s="953"/>
      <c r="AJ320" s="953"/>
      <c r="AK320" s="953"/>
      <c r="AL320" s="953"/>
      <c r="AM320" s="953"/>
      <c r="AN320" s="953"/>
      <c r="AO320" s="953"/>
      <c r="AP320" s="953"/>
      <c r="AQ320" s="953"/>
      <c r="AR320" s="953"/>
      <c r="AS320" s="953"/>
      <c r="AT320" s="953"/>
      <c r="AU320" s="953"/>
      <c r="AV320" s="953"/>
      <c r="AW320" s="953"/>
      <c r="AX320" s="953"/>
      <c r="AY320" s="953"/>
      <c r="AZ320" s="953"/>
      <c r="BA320" s="953"/>
      <c r="BB320" s="953"/>
      <c r="BC320" s="953"/>
      <c r="BD320" s="953"/>
      <c r="BE320" s="953"/>
      <c r="BF320" s="953"/>
      <c r="BG320" s="953"/>
      <c r="BH320" s="953"/>
      <c r="BI320" s="2314"/>
      <c r="BJ320" s="2314"/>
      <c r="BK320" s="2314"/>
      <c r="BL320" s="2314"/>
      <c r="BM320" s="3251"/>
      <c r="BN320" s="3251"/>
      <c r="BO320" s="3251"/>
      <c r="BP320" s="3251"/>
    </row>
    <row r="321" spans="1:68" ht="13.5" thickBot="1" x14ac:dyDescent="0.25">
      <c r="A321" s="946"/>
      <c r="B321" s="954"/>
      <c r="C321" s="954"/>
      <c r="D321" s="954"/>
      <c r="E321" s="954"/>
      <c r="F321" s="954"/>
      <c r="G321" s="954"/>
      <c r="H321" s="954"/>
      <c r="I321" s="954"/>
      <c r="J321" s="954"/>
      <c r="K321" s="954"/>
      <c r="L321" s="954"/>
      <c r="M321" s="954"/>
      <c r="N321" s="954">
        <v>5</v>
      </c>
      <c r="O321" s="954"/>
      <c r="P321" s="954"/>
      <c r="Q321" s="954"/>
      <c r="R321" s="955"/>
      <c r="S321" s="954"/>
      <c r="T321" s="954"/>
      <c r="U321" s="954"/>
      <c r="V321" s="955"/>
      <c r="W321" s="954"/>
      <c r="X321" s="954"/>
      <c r="Y321" s="954"/>
      <c r="Z321" s="955"/>
      <c r="AA321" s="954"/>
      <c r="AB321" s="954"/>
      <c r="AC321" s="954"/>
      <c r="AD321" s="955" t="s">
        <v>269</v>
      </c>
      <c r="AE321" s="3272"/>
      <c r="AF321" s="3272"/>
      <c r="AG321" s="3314"/>
      <c r="AH321" s="3314" t="s">
        <v>1786</v>
      </c>
      <c r="AI321" s="953"/>
      <c r="AJ321" s="954"/>
      <c r="AK321" s="954"/>
      <c r="AL321" s="954"/>
      <c r="AM321" s="954"/>
      <c r="AN321" s="955"/>
      <c r="AO321" s="954"/>
      <c r="AP321" s="954"/>
      <c r="AQ321" s="954"/>
      <c r="AR321" s="955"/>
      <c r="AS321" s="954"/>
      <c r="AT321" s="954"/>
      <c r="AU321" s="954"/>
      <c r="AV321" s="955"/>
      <c r="AW321" s="954"/>
      <c r="AX321" s="954"/>
      <c r="AY321" s="954"/>
      <c r="AZ321" s="955"/>
      <c r="BA321" s="954"/>
      <c r="BB321" s="954"/>
      <c r="BC321" s="954"/>
      <c r="BD321" s="944"/>
      <c r="BE321" s="954"/>
      <c r="BF321" s="954"/>
      <c r="BG321" s="954"/>
      <c r="BH321" s="944"/>
      <c r="BI321" s="2315"/>
      <c r="BJ321" s="2315"/>
      <c r="BK321" s="2315"/>
      <c r="BL321" s="2333" t="s">
        <v>269</v>
      </c>
      <c r="BM321" s="3252"/>
      <c r="BN321" s="3252"/>
      <c r="BO321" s="3252"/>
      <c r="BP321" s="3262" t="s">
        <v>1786</v>
      </c>
    </row>
    <row r="322" spans="1:68" s="1" customFormat="1" ht="13.5" thickBot="1" x14ac:dyDescent="0.25">
      <c r="A322" s="1691">
        <v>5</v>
      </c>
      <c r="B322" s="1566" t="s">
        <v>243</v>
      </c>
      <c r="C322" s="3770" t="s">
        <v>267</v>
      </c>
      <c r="D322" s="3771"/>
      <c r="E322" s="3771"/>
      <c r="F322" s="3772"/>
      <c r="G322" s="3770" t="s">
        <v>851</v>
      </c>
      <c r="H322" s="3771"/>
      <c r="I322" s="3771"/>
      <c r="J322" s="3772"/>
      <c r="K322" s="3770" t="s">
        <v>852</v>
      </c>
      <c r="L322" s="3771"/>
      <c r="M322" s="3771"/>
      <c r="N322" s="3772"/>
      <c r="O322" s="3770" t="s">
        <v>853</v>
      </c>
      <c r="P322" s="3771"/>
      <c r="Q322" s="3771"/>
      <c r="R322" s="3772"/>
      <c r="S322" s="3770" t="s">
        <v>854</v>
      </c>
      <c r="T322" s="3771"/>
      <c r="U322" s="3771"/>
      <c r="V322" s="3772"/>
      <c r="W322" s="3770" t="s">
        <v>894</v>
      </c>
      <c r="X322" s="3771"/>
      <c r="Y322" s="3771"/>
      <c r="Z322" s="3772"/>
      <c r="AA322" s="3770" t="s">
        <v>1785</v>
      </c>
      <c r="AB322" s="3771"/>
      <c r="AC322" s="3771"/>
      <c r="AD322" s="3771"/>
      <c r="AE322" s="3771"/>
      <c r="AF322" s="3771"/>
      <c r="AG322" s="3771"/>
      <c r="AH322" s="3772"/>
      <c r="AI322" s="1567"/>
      <c r="AJ322" s="1566" t="s">
        <v>94</v>
      </c>
      <c r="AK322" s="3770" t="s">
        <v>267</v>
      </c>
      <c r="AL322" s="3771"/>
      <c r="AM322" s="3771"/>
      <c r="AN322" s="3772"/>
      <c r="AO322" s="3770" t="s">
        <v>851</v>
      </c>
      <c r="AP322" s="3771"/>
      <c r="AQ322" s="3771"/>
      <c r="AR322" s="3772"/>
      <c r="AS322" s="3770" t="s">
        <v>852</v>
      </c>
      <c r="AT322" s="3771"/>
      <c r="AU322" s="3771"/>
      <c r="AV322" s="3772"/>
      <c r="AW322" s="3770" t="s">
        <v>853</v>
      </c>
      <c r="AX322" s="3771"/>
      <c r="AY322" s="3771"/>
      <c r="AZ322" s="3772"/>
      <c r="BA322" s="3770" t="s">
        <v>854</v>
      </c>
      <c r="BB322" s="3771"/>
      <c r="BC322" s="3771"/>
      <c r="BD322" s="3772"/>
      <c r="BE322" s="3770" t="s">
        <v>894</v>
      </c>
      <c r="BF322" s="3771"/>
      <c r="BG322" s="3771"/>
      <c r="BH322" s="3772"/>
      <c r="BI322" s="3783" t="s">
        <v>1785</v>
      </c>
      <c r="BJ322" s="3784"/>
      <c r="BK322" s="3784"/>
      <c r="BL322" s="3784"/>
      <c r="BM322" s="3784"/>
      <c r="BN322" s="3784"/>
      <c r="BO322" s="3784"/>
      <c r="BP322" s="3785"/>
    </row>
    <row r="323" spans="1:68" s="1" customFormat="1" ht="13.5" thickBot="1" x14ac:dyDescent="0.25">
      <c r="A323" s="1691"/>
      <c r="B323" s="1694"/>
      <c r="C323" s="3767">
        <v>44197</v>
      </c>
      <c r="D323" s="3771"/>
      <c r="E323" s="3771"/>
      <c r="F323" s="3772"/>
      <c r="G323" s="3767">
        <v>44377</v>
      </c>
      <c r="H323" s="3771"/>
      <c r="I323" s="3771"/>
      <c r="J323" s="3772"/>
      <c r="K323" s="3767">
        <v>44469</v>
      </c>
      <c r="L323" s="3771"/>
      <c r="M323" s="3771"/>
      <c r="N323" s="3772"/>
      <c r="O323" s="3767">
        <v>44530</v>
      </c>
      <c r="P323" s="3771"/>
      <c r="Q323" s="3771"/>
      <c r="R323" s="3772"/>
      <c r="S323" s="3767">
        <v>44561</v>
      </c>
      <c r="T323" s="3771"/>
      <c r="U323" s="3771"/>
      <c r="V323" s="3772"/>
      <c r="W323" s="3767">
        <v>44561</v>
      </c>
      <c r="X323" s="3771"/>
      <c r="Y323" s="3771"/>
      <c r="Z323" s="3772"/>
      <c r="AA323" s="3767">
        <v>44561</v>
      </c>
      <c r="AB323" s="3768"/>
      <c r="AC323" s="3768"/>
      <c r="AD323" s="3768"/>
      <c r="AE323" s="3768"/>
      <c r="AF323" s="3768"/>
      <c r="AG323" s="3768"/>
      <c r="AH323" s="3769"/>
      <c r="AI323" s="1695"/>
      <c r="AJ323" s="1694"/>
      <c r="AK323" s="3767">
        <v>44197</v>
      </c>
      <c r="AL323" s="3771"/>
      <c r="AM323" s="3771"/>
      <c r="AN323" s="3772"/>
      <c r="AO323" s="3767">
        <v>44377</v>
      </c>
      <c r="AP323" s="3771"/>
      <c r="AQ323" s="3771"/>
      <c r="AR323" s="3772"/>
      <c r="AS323" s="3767">
        <v>44469</v>
      </c>
      <c r="AT323" s="3771"/>
      <c r="AU323" s="3771"/>
      <c r="AV323" s="3772"/>
      <c r="AW323" s="3767">
        <v>44530</v>
      </c>
      <c r="AX323" s="3771"/>
      <c r="AY323" s="3771"/>
      <c r="AZ323" s="3772"/>
      <c r="BA323" s="3767">
        <v>44561</v>
      </c>
      <c r="BB323" s="3771"/>
      <c r="BC323" s="3771"/>
      <c r="BD323" s="3772"/>
      <c r="BE323" s="3767">
        <v>44561</v>
      </c>
      <c r="BF323" s="3771"/>
      <c r="BG323" s="3771"/>
      <c r="BH323" s="3772"/>
      <c r="BI323" s="3780">
        <v>44561</v>
      </c>
      <c r="BJ323" s="3781"/>
      <c r="BK323" s="3781"/>
      <c r="BL323" s="3781"/>
      <c r="BM323" s="3781"/>
      <c r="BN323" s="3781"/>
      <c r="BO323" s="3781"/>
      <c r="BP323" s="3782"/>
    </row>
    <row r="324" spans="1:68" s="213" customFormat="1" ht="39" customHeight="1" thickBot="1" x14ac:dyDescent="0.25">
      <c r="A324" s="1562"/>
      <c r="B324" s="2188" t="s">
        <v>244</v>
      </c>
      <c r="C324" s="1568" t="s">
        <v>245</v>
      </c>
      <c r="D324" s="1569" t="s">
        <v>246</v>
      </c>
      <c r="E324" s="1570" t="s">
        <v>946</v>
      </c>
      <c r="F324" s="1571" t="s">
        <v>1930</v>
      </c>
      <c r="G324" s="1568" t="s">
        <v>245</v>
      </c>
      <c r="H324" s="1569" t="s">
        <v>246</v>
      </c>
      <c r="I324" s="1570" t="s">
        <v>946</v>
      </c>
      <c r="J324" s="1571" t="s">
        <v>1930</v>
      </c>
      <c r="K324" s="1568" t="s">
        <v>245</v>
      </c>
      <c r="L324" s="1569" t="s">
        <v>246</v>
      </c>
      <c r="M324" s="1570" t="s">
        <v>946</v>
      </c>
      <c r="N324" s="1571" t="s">
        <v>1930</v>
      </c>
      <c r="O324" s="1568" t="s">
        <v>245</v>
      </c>
      <c r="P324" s="1569" t="s">
        <v>246</v>
      </c>
      <c r="Q324" s="1570" t="s">
        <v>946</v>
      </c>
      <c r="R324" s="1571" t="s">
        <v>1930</v>
      </c>
      <c r="S324" s="1568" t="s">
        <v>245</v>
      </c>
      <c r="T324" s="1569" t="s">
        <v>246</v>
      </c>
      <c r="U324" s="1570" t="s">
        <v>946</v>
      </c>
      <c r="V324" s="1571" t="s">
        <v>1930</v>
      </c>
      <c r="W324" s="1568" t="s">
        <v>245</v>
      </c>
      <c r="X324" s="1569" t="s">
        <v>246</v>
      </c>
      <c r="Y324" s="1570" t="s">
        <v>946</v>
      </c>
      <c r="Z324" s="1571" t="s">
        <v>1930</v>
      </c>
      <c r="AA324" s="1568" t="s">
        <v>245</v>
      </c>
      <c r="AB324" s="1569" t="s">
        <v>246</v>
      </c>
      <c r="AC324" s="1570" t="s">
        <v>946</v>
      </c>
      <c r="AD324" s="1571" t="s">
        <v>1930</v>
      </c>
      <c r="AE324" s="3290" t="s">
        <v>245</v>
      </c>
      <c r="AF324" s="3275" t="s">
        <v>246</v>
      </c>
      <c r="AG324" s="3275" t="s">
        <v>946</v>
      </c>
      <c r="AH324" s="3310" t="s">
        <v>1930</v>
      </c>
      <c r="AI324" s="1572"/>
      <c r="AJ324" s="2188" t="s">
        <v>244</v>
      </c>
      <c r="AK324" s="1568" t="s">
        <v>245</v>
      </c>
      <c r="AL324" s="1569" t="s">
        <v>246</v>
      </c>
      <c r="AM324" s="1570" t="s">
        <v>946</v>
      </c>
      <c r="AN324" s="1573" t="s">
        <v>1930</v>
      </c>
      <c r="AO324" s="1568" t="s">
        <v>245</v>
      </c>
      <c r="AP324" s="1569" t="s">
        <v>246</v>
      </c>
      <c r="AQ324" s="1570" t="s">
        <v>946</v>
      </c>
      <c r="AR324" s="1573" t="s">
        <v>1930</v>
      </c>
      <c r="AS324" s="1568" t="s">
        <v>245</v>
      </c>
      <c r="AT324" s="1569" t="s">
        <v>246</v>
      </c>
      <c r="AU324" s="1570" t="s">
        <v>946</v>
      </c>
      <c r="AV324" s="1573" t="s">
        <v>1930</v>
      </c>
      <c r="AW324" s="1568" t="s">
        <v>245</v>
      </c>
      <c r="AX324" s="1569" t="s">
        <v>246</v>
      </c>
      <c r="AY324" s="1570" t="s">
        <v>946</v>
      </c>
      <c r="AZ324" s="1573" t="s">
        <v>1930</v>
      </c>
      <c r="BA324" s="1568" t="s">
        <v>245</v>
      </c>
      <c r="BB324" s="1569" t="s">
        <v>246</v>
      </c>
      <c r="BC324" s="1570" t="s">
        <v>946</v>
      </c>
      <c r="BD324" s="1573" t="s">
        <v>1930</v>
      </c>
      <c r="BE324" s="1568" t="s">
        <v>245</v>
      </c>
      <c r="BF324" s="1569" t="s">
        <v>246</v>
      </c>
      <c r="BG324" s="1570" t="s">
        <v>946</v>
      </c>
      <c r="BH324" s="1573" t="s">
        <v>1930</v>
      </c>
      <c r="BI324" s="2316" t="s">
        <v>245</v>
      </c>
      <c r="BJ324" s="2317" t="s">
        <v>246</v>
      </c>
      <c r="BK324" s="2318" t="s">
        <v>946</v>
      </c>
      <c r="BL324" s="2319" t="s">
        <v>1930</v>
      </c>
      <c r="BM324" s="3253" t="s">
        <v>245</v>
      </c>
      <c r="BN324" s="3254" t="s">
        <v>246</v>
      </c>
      <c r="BO324" s="3255" t="s">
        <v>946</v>
      </c>
      <c r="BP324" s="3256" t="s">
        <v>1930</v>
      </c>
    </row>
    <row r="325" spans="1:68" ht="13.5" thickBot="1" x14ac:dyDescent="0.25">
      <c r="A325" s="1562"/>
      <c r="B325" s="1574" t="s">
        <v>122</v>
      </c>
      <c r="C325" s="1575">
        <v>0</v>
      </c>
      <c r="D325" s="1576">
        <v>0</v>
      </c>
      <c r="E325" s="1577">
        <v>0</v>
      </c>
      <c r="F325" s="1578">
        <v>0</v>
      </c>
      <c r="G325" s="1575">
        <v>0</v>
      </c>
      <c r="H325" s="1576">
        <v>0</v>
      </c>
      <c r="I325" s="1577">
        <v>0</v>
      </c>
      <c r="J325" s="1578">
        <v>0</v>
      </c>
      <c r="K325" s="1575">
        <v>0</v>
      </c>
      <c r="L325" s="1576">
        <v>0</v>
      </c>
      <c r="M325" s="1577">
        <v>0</v>
      </c>
      <c r="N325" s="1578">
        <v>0</v>
      </c>
      <c r="O325" s="1575">
        <v>0</v>
      </c>
      <c r="P325" s="1576">
        <v>0</v>
      </c>
      <c r="Q325" s="1577">
        <v>0</v>
      </c>
      <c r="R325" s="1578">
        <v>0</v>
      </c>
      <c r="S325" s="1575">
        <v>0</v>
      </c>
      <c r="T325" s="1576">
        <v>0</v>
      </c>
      <c r="U325" s="1577">
        <v>0</v>
      </c>
      <c r="V325" s="1578">
        <v>0</v>
      </c>
      <c r="W325" s="1575">
        <v>0</v>
      </c>
      <c r="X325" s="1576">
        <v>0</v>
      </c>
      <c r="Y325" s="1577">
        <v>0</v>
      </c>
      <c r="Z325" s="1578">
        <v>0</v>
      </c>
      <c r="AA325" s="1575">
        <v>0</v>
      </c>
      <c r="AB325" s="1576">
        <v>0</v>
      </c>
      <c r="AC325" s="1577">
        <v>0</v>
      </c>
      <c r="AD325" s="1578">
        <v>0</v>
      </c>
      <c r="AE325" s="3279">
        <v>0</v>
      </c>
      <c r="AF325" s="3288">
        <v>0</v>
      </c>
      <c r="AG325" s="3288">
        <v>0</v>
      </c>
      <c r="AH325" s="3277">
        <v>0</v>
      </c>
      <c r="AI325" s="1575"/>
      <c r="AJ325" s="1679" t="s">
        <v>195</v>
      </c>
      <c r="AK325" s="1680">
        <v>160102815</v>
      </c>
      <c r="AL325" s="1681">
        <v>160102815</v>
      </c>
      <c r="AM325" s="1682"/>
      <c r="AN325" s="1683"/>
      <c r="AO325" s="1680">
        <v>160102815</v>
      </c>
      <c r="AP325" s="1681">
        <v>160102815</v>
      </c>
      <c r="AQ325" s="1682"/>
      <c r="AR325" s="1683"/>
      <c r="AS325" s="1680">
        <v>160102815</v>
      </c>
      <c r="AT325" s="1681">
        <v>160102815</v>
      </c>
      <c r="AU325" s="1682"/>
      <c r="AV325" s="1683"/>
      <c r="AW325" s="1680">
        <v>159102815</v>
      </c>
      <c r="AX325" s="1681">
        <v>159102815</v>
      </c>
      <c r="AY325" s="1682"/>
      <c r="AZ325" s="1683"/>
      <c r="BA325" s="1680">
        <v>164070937</v>
      </c>
      <c r="BB325" s="1681">
        <v>164070937</v>
      </c>
      <c r="BC325" s="1682"/>
      <c r="BD325" s="1683"/>
      <c r="BE325" s="1680">
        <f>SUM(BF325:BH325)</f>
        <v>161917468</v>
      </c>
      <c r="BF325" s="1681">
        <v>161917468</v>
      </c>
      <c r="BG325" s="1682"/>
      <c r="BH325" s="1683"/>
      <c r="BI325" s="1680">
        <f>SUM(BJ325:BL325)</f>
        <v>161917468</v>
      </c>
      <c r="BJ325" s="1681">
        <v>161917468</v>
      </c>
      <c r="BK325" s="1682"/>
      <c r="BL325" s="1683"/>
      <c r="BM325" s="3257">
        <f t="shared" ref="BM325:BN327" si="178">SUM(BI325/BE325)*100</f>
        <v>100</v>
      </c>
      <c r="BN325" s="3350">
        <f t="shared" si="178"/>
        <v>100</v>
      </c>
      <c r="BO325" s="3351"/>
      <c r="BP325" s="3346"/>
    </row>
    <row r="326" spans="1:68" x14ac:dyDescent="0.2">
      <c r="A326" s="1562"/>
      <c r="B326" s="1581" t="s">
        <v>29</v>
      </c>
      <c r="C326" s="1582">
        <v>0</v>
      </c>
      <c r="D326" s="1583"/>
      <c r="E326" s="1584"/>
      <c r="F326" s="1585"/>
      <c r="G326" s="1582">
        <v>0</v>
      </c>
      <c r="H326" s="1583"/>
      <c r="I326" s="1584"/>
      <c r="J326" s="1585"/>
      <c r="K326" s="1582">
        <v>0</v>
      </c>
      <c r="L326" s="1583"/>
      <c r="M326" s="1584"/>
      <c r="N326" s="1585"/>
      <c r="O326" s="1582">
        <v>0</v>
      </c>
      <c r="P326" s="1583"/>
      <c r="Q326" s="1584"/>
      <c r="R326" s="1585"/>
      <c r="S326" s="1582">
        <v>0</v>
      </c>
      <c r="T326" s="1583"/>
      <c r="U326" s="1584"/>
      <c r="V326" s="1585"/>
      <c r="W326" s="1589">
        <f t="shared" ref="W326:W341" si="179">SUM(X326:Z326)</f>
        <v>0</v>
      </c>
      <c r="X326" s="1583"/>
      <c r="Y326" s="1584"/>
      <c r="Z326" s="1585"/>
      <c r="AA326" s="1589">
        <f t="shared" ref="AA326:AA341" si="180">SUM(AB326:AD326)</f>
        <v>0</v>
      </c>
      <c r="AB326" s="1583"/>
      <c r="AC326" s="1584"/>
      <c r="AD326" s="1585"/>
      <c r="AE326" s="3294"/>
      <c r="AF326" s="3298"/>
      <c r="AG326" s="3298"/>
      <c r="AH326" s="3299"/>
      <c r="AI326" s="1586"/>
      <c r="AJ326" s="1684" t="s">
        <v>126</v>
      </c>
      <c r="AK326" s="1606">
        <v>30244789</v>
      </c>
      <c r="AL326" s="1685">
        <v>30244789</v>
      </c>
      <c r="AM326" s="1609"/>
      <c r="AN326" s="1607"/>
      <c r="AO326" s="1606">
        <v>30244789</v>
      </c>
      <c r="AP326" s="1685">
        <v>30244789</v>
      </c>
      <c r="AQ326" s="1609"/>
      <c r="AR326" s="1607"/>
      <c r="AS326" s="1606">
        <v>30244789</v>
      </c>
      <c r="AT326" s="1685">
        <v>30244789</v>
      </c>
      <c r="AU326" s="1609"/>
      <c r="AV326" s="1607"/>
      <c r="AW326" s="1606">
        <v>30244789</v>
      </c>
      <c r="AX326" s="1685">
        <v>30244789</v>
      </c>
      <c r="AY326" s="1609"/>
      <c r="AZ326" s="1607"/>
      <c r="BA326" s="1606">
        <v>29244789</v>
      </c>
      <c r="BB326" s="1685">
        <v>29244789</v>
      </c>
      <c r="BC326" s="1609"/>
      <c r="BD326" s="1607"/>
      <c r="BE326" s="1606">
        <f t="shared" ref="BE326:BE379" si="181">SUM(BF326:BH326)</f>
        <v>28184314</v>
      </c>
      <c r="BF326" s="1685">
        <v>28184314</v>
      </c>
      <c r="BG326" s="1609"/>
      <c r="BH326" s="1607"/>
      <c r="BI326" s="1606">
        <f t="shared" ref="BI326:BI379" si="182">SUM(BJ326:BL326)</f>
        <v>28184314</v>
      </c>
      <c r="BJ326" s="1685">
        <v>28184314</v>
      </c>
      <c r="BK326" s="1609"/>
      <c r="BL326" s="1607"/>
      <c r="BM326" s="3340">
        <f t="shared" si="178"/>
        <v>100</v>
      </c>
      <c r="BN326" s="3352">
        <f t="shared" si="178"/>
        <v>100</v>
      </c>
      <c r="BO326" s="3353"/>
      <c r="BP326" s="3347"/>
    </row>
    <row r="327" spans="1:68" x14ac:dyDescent="0.2">
      <c r="A327" s="1562"/>
      <c r="B327" s="1588" t="s">
        <v>247</v>
      </c>
      <c r="C327" s="1589">
        <v>0</v>
      </c>
      <c r="D327" s="1590"/>
      <c r="E327" s="1591"/>
      <c r="F327" s="1592"/>
      <c r="G327" s="1589">
        <v>0</v>
      </c>
      <c r="H327" s="1590"/>
      <c r="I327" s="1591"/>
      <c r="J327" s="1592"/>
      <c r="K327" s="1589">
        <v>0</v>
      </c>
      <c r="L327" s="1590"/>
      <c r="M327" s="1591"/>
      <c r="N327" s="1592"/>
      <c r="O327" s="1589">
        <v>0</v>
      </c>
      <c r="P327" s="1590"/>
      <c r="Q327" s="1591"/>
      <c r="R327" s="1592"/>
      <c r="S327" s="1589">
        <v>0</v>
      </c>
      <c r="T327" s="1590"/>
      <c r="U327" s="1591"/>
      <c r="V327" s="1592"/>
      <c r="W327" s="1589">
        <f t="shared" si="179"/>
        <v>0</v>
      </c>
      <c r="X327" s="1590"/>
      <c r="Y327" s="1591"/>
      <c r="Z327" s="1592"/>
      <c r="AA327" s="1589">
        <f t="shared" si="180"/>
        <v>0</v>
      </c>
      <c r="AB327" s="1590"/>
      <c r="AC327" s="1591"/>
      <c r="AD327" s="1592"/>
      <c r="AE327" s="3294"/>
      <c r="AF327" s="3298"/>
      <c r="AG327" s="3298"/>
      <c r="AH327" s="3300"/>
      <c r="AI327" s="1586"/>
      <c r="AJ327" s="1684" t="s">
        <v>196</v>
      </c>
      <c r="AK327" s="1606">
        <v>39540000</v>
      </c>
      <c r="AL327" s="1685">
        <v>39540000</v>
      </c>
      <c r="AM327" s="1609"/>
      <c r="AN327" s="1607"/>
      <c r="AO327" s="1606">
        <v>39240000</v>
      </c>
      <c r="AP327" s="1685">
        <v>39240000</v>
      </c>
      <c r="AQ327" s="1609"/>
      <c r="AR327" s="1607"/>
      <c r="AS327" s="1606">
        <v>39240000</v>
      </c>
      <c r="AT327" s="1685">
        <v>39240000</v>
      </c>
      <c r="AU327" s="1609"/>
      <c r="AV327" s="1607"/>
      <c r="AW327" s="1606">
        <v>40240000</v>
      </c>
      <c r="AX327" s="1685">
        <v>40240000</v>
      </c>
      <c r="AY327" s="1609"/>
      <c r="AZ327" s="1607"/>
      <c r="BA327" s="1606">
        <v>42140000</v>
      </c>
      <c r="BB327" s="1685">
        <v>42140000</v>
      </c>
      <c r="BC327" s="1609"/>
      <c r="BD327" s="1607"/>
      <c r="BE327" s="1606">
        <f t="shared" si="181"/>
        <v>41120126</v>
      </c>
      <c r="BF327" s="1685">
        <v>41120126</v>
      </c>
      <c r="BG327" s="1609"/>
      <c r="BH327" s="1607"/>
      <c r="BI327" s="1606">
        <f t="shared" si="182"/>
        <v>40931532</v>
      </c>
      <c r="BJ327" s="1685">
        <v>40931532</v>
      </c>
      <c r="BK327" s="1609"/>
      <c r="BL327" s="1607"/>
      <c r="BM327" s="3340">
        <f t="shared" si="178"/>
        <v>99.541358409261676</v>
      </c>
      <c r="BN327" s="3352">
        <f t="shared" si="178"/>
        <v>99.541358409261676</v>
      </c>
      <c r="BO327" s="3353"/>
      <c r="BP327" s="3347"/>
    </row>
    <row r="328" spans="1:68" ht="24" x14ac:dyDescent="0.2">
      <c r="A328" s="1562"/>
      <c r="B328" s="1588" t="s">
        <v>125</v>
      </c>
      <c r="C328" s="1589">
        <v>0</v>
      </c>
      <c r="D328" s="1590"/>
      <c r="E328" s="1593"/>
      <c r="F328" s="1592"/>
      <c r="G328" s="1589">
        <v>0</v>
      </c>
      <c r="H328" s="1590"/>
      <c r="I328" s="1593"/>
      <c r="J328" s="1592"/>
      <c r="K328" s="1589">
        <v>0</v>
      </c>
      <c r="L328" s="1590"/>
      <c r="M328" s="1593"/>
      <c r="N328" s="1592"/>
      <c r="O328" s="1589">
        <v>0</v>
      </c>
      <c r="P328" s="1590"/>
      <c r="Q328" s="1593"/>
      <c r="R328" s="1592"/>
      <c r="S328" s="1589">
        <v>0</v>
      </c>
      <c r="T328" s="1590"/>
      <c r="U328" s="1593"/>
      <c r="V328" s="1592"/>
      <c r="W328" s="1589">
        <f t="shared" si="179"/>
        <v>0</v>
      </c>
      <c r="X328" s="1590"/>
      <c r="Y328" s="1593"/>
      <c r="Z328" s="1592"/>
      <c r="AA328" s="1589">
        <f t="shared" si="180"/>
        <v>0</v>
      </c>
      <c r="AB328" s="1590"/>
      <c r="AC328" s="1593"/>
      <c r="AD328" s="1592"/>
      <c r="AE328" s="3294"/>
      <c r="AF328" s="3298"/>
      <c r="AG328" s="3298"/>
      <c r="AH328" s="3300"/>
      <c r="AI328" s="1586"/>
      <c r="AJ328" s="1684" t="s">
        <v>197</v>
      </c>
      <c r="AK328" s="1606">
        <v>0</v>
      </c>
      <c r="AL328" s="1685"/>
      <c r="AM328" s="1609"/>
      <c r="AN328" s="1607"/>
      <c r="AO328" s="1606">
        <v>0</v>
      </c>
      <c r="AP328" s="1685"/>
      <c r="AQ328" s="1609"/>
      <c r="AR328" s="1607"/>
      <c r="AS328" s="1606">
        <v>0</v>
      </c>
      <c r="AT328" s="1685"/>
      <c r="AU328" s="1609"/>
      <c r="AV328" s="1607"/>
      <c r="AW328" s="1606">
        <v>0</v>
      </c>
      <c r="AX328" s="1685"/>
      <c r="AY328" s="1609"/>
      <c r="AZ328" s="1607"/>
      <c r="BA328" s="1606">
        <v>0</v>
      </c>
      <c r="BB328" s="1685"/>
      <c r="BC328" s="1609"/>
      <c r="BD328" s="1607"/>
      <c r="BE328" s="1606">
        <f t="shared" si="181"/>
        <v>0</v>
      </c>
      <c r="BF328" s="1685"/>
      <c r="BG328" s="1609"/>
      <c r="BH328" s="1607"/>
      <c r="BI328" s="1606">
        <f t="shared" si="182"/>
        <v>0</v>
      </c>
      <c r="BJ328" s="1685"/>
      <c r="BK328" s="1609"/>
      <c r="BL328" s="1607"/>
      <c r="BM328" s="3340"/>
      <c r="BN328" s="3342"/>
      <c r="BO328" s="3344"/>
      <c r="BP328" s="3347"/>
    </row>
    <row r="329" spans="1:68" ht="24.75" thickBot="1" x14ac:dyDescent="0.25">
      <c r="A329" s="1562"/>
      <c r="B329" s="1594" t="s">
        <v>270</v>
      </c>
      <c r="C329" s="1595">
        <v>0</v>
      </c>
      <c r="D329" s="1596"/>
      <c r="E329" s="1597"/>
      <c r="F329" s="1598"/>
      <c r="G329" s="1595">
        <v>0</v>
      </c>
      <c r="H329" s="1596"/>
      <c r="I329" s="1597"/>
      <c r="J329" s="1598"/>
      <c r="K329" s="1595">
        <v>0</v>
      </c>
      <c r="L329" s="1596"/>
      <c r="M329" s="1597"/>
      <c r="N329" s="1598"/>
      <c r="O329" s="1595">
        <v>0</v>
      </c>
      <c r="P329" s="1596"/>
      <c r="Q329" s="1597"/>
      <c r="R329" s="1598"/>
      <c r="S329" s="1595">
        <v>0</v>
      </c>
      <c r="T329" s="1596"/>
      <c r="U329" s="1597"/>
      <c r="V329" s="1598"/>
      <c r="W329" s="1595">
        <f t="shared" si="179"/>
        <v>0</v>
      </c>
      <c r="X329" s="1596"/>
      <c r="Y329" s="1597"/>
      <c r="Z329" s="1598"/>
      <c r="AA329" s="1595">
        <f t="shared" si="180"/>
        <v>0</v>
      </c>
      <c r="AB329" s="1596"/>
      <c r="AC329" s="1597"/>
      <c r="AD329" s="1598"/>
      <c r="AE329" s="3294"/>
      <c r="AF329" s="3298"/>
      <c r="AG329" s="3298"/>
      <c r="AH329" s="3301"/>
      <c r="AI329" s="1586"/>
      <c r="AJ329" s="1684" t="s">
        <v>234</v>
      </c>
      <c r="AK329" s="1606">
        <v>0</v>
      </c>
      <c r="AL329" s="1608"/>
      <c r="AM329" s="1609"/>
      <c r="AN329" s="1607"/>
      <c r="AO329" s="1606">
        <v>0</v>
      </c>
      <c r="AP329" s="1608"/>
      <c r="AQ329" s="1609"/>
      <c r="AR329" s="1607"/>
      <c r="AS329" s="1606">
        <v>0</v>
      </c>
      <c r="AT329" s="1608"/>
      <c r="AU329" s="1609"/>
      <c r="AV329" s="1607"/>
      <c r="AW329" s="1606">
        <v>0</v>
      </c>
      <c r="AX329" s="1608"/>
      <c r="AY329" s="1609"/>
      <c r="AZ329" s="1607"/>
      <c r="BA329" s="1606">
        <v>0</v>
      </c>
      <c r="BB329" s="1608"/>
      <c r="BC329" s="1609"/>
      <c r="BD329" s="1607"/>
      <c r="BE329" s="1603">
        <f t="shared" si="181"/>
        <v>0</v>
      </c>
      <c r="BF329" s="1608"/>
      <c r="BG329" s="1609"/>
      <c r="BH329" s="1607"/>
      <c r="BI329" s="1603">
        <f t="shared" si="182"/>
        <v>0</v>
      </c>
      <c r="BJ329" s="1608"/>
      <c r="BK329" s="1609"/>
      <c r="BL329" s="1607"/>
      <c r="BM329" s="3340"/>
      <c r="BN329" s="3342"/>
      <c r="BO329" s="3344"/>
      <c r="BP329" s="3347"/>
    </row>
    <row r="330" spans="1:68" ht="13.5" thickBot="1" x14ac:dyDescent="0.25">
      <c r="A330" s="1562"/>
      <c r="B330" s="1600" t="s">
        <v>248</v>
      </c>
      <c r="C330" s="1575">
        <v>0</v>
      </c>
      <c r="D330" s="1576">
        <v>0</v>
      </c>
      <c r="E330" s="1577">
        <v>0</v>
      </c>
      <c r="F330" s="1578">
        <v>0</v>
      </c>
      <c r="G330" s="1575">
        <v>0</v>
      </c>
      <c r="H330" s="1576">
        <v>0</v>
      </c>
      <c r="I330" s="1577">
        <v>0</v>
      </c>
      <c r="J330" s="1578">
        <v>0</v>
      </c>
      <c r="K330" s="1575">
        <v>0</v>
      </c>
      <c r="L330" s="1576">
        <v>0</v>
      </c>
      <c r="M330" s="1577">
        <v>0</v>
      </c>
      <c r="N330" s="1578">
        <v>0</v>
      </c>
      <c r="O330" s="1575">
        <v>0</v>
      </c>
      <c r="P330" s="1576">
        <v>0</v>
      </c>
      <c r="Q330" s="1577">
        <v>0</v>
      </c>
      <c r="R330" s="1578">
        <v>0</v>
      </c>
      <c r="S330" s="1575">
        <v>0</v>
      </c>
      <c r="T330" s="1576">
        <v>0</v>
      </c>
      <c r="U330" s="1577">
        <v>0</v>
      </c>
      <c r="V330" s="1578">
        <v>0</v>
      </c>
      <c r="W330" s="1575">
        <f t="shared" si="179"/>
        <v>0</v>
      </c>
      <c r="X330" s="1576">
        <v>0</v>
      </c>
      <c r="Y330" s="1577">
        <v>0</v>
      </c>
      <c r="Z330" s="1578">
        <v>0</v>
      </c>
      <c r="AA330" s="1575">
        <f t="shared" si="180"/>
        <v>0</v>
      </c>
      <c r="AB330" s="1576">
        <v>0</v>
      </c>
      <c r="AC330" s="1577">
        <v>0</v>
      </c>
      <c r="AD330" s="1578">
        <v>0</v>
      </c>
      <c r="AE330" s="3279">
        <v>0</v>
      </c>
      <c r="AF330" s="3288">
        <v>0</v>
      </c>
      <c r="AG330" s="3288">
        <v>0</v>
      </c>
      <c r="AH330" s="3277">
        <v>0</v>
      </c>
      <c r="AI330" s="1575"/>
      <c r="AJ330" s="1690" t="s">
        <v>249</v>
      </c>
      <c r="AK330" s="1603">
        <v>0</v>
      </c>
      <c r="AL330" s="1636"/>
      <c r="AM330" s="1637"/>
      <c r="AN330" s="1604"/>
      <c r="AO330" s="1603">
        <v>0</v>
      </c>
      <c r="AP330" s="1636"/>
      <c r="AQ330" s="1637"/>
      <c r="AR330" s="1604"/>
      <c r="AS330" s="1603">
        <v>0</v>
      </c>
      <c r="AT330" s="1636"/>
      <c r="AU330" s="1637"/>
      <c r="AV330" s="1604"/>
      <c r="AW330" s="1603">
        <v>0</v>
      </c>
      <c r="AX330" s="1636"/>
      <c r="AY330" s="1637"/>
      <c r="AZ330" s="1604"/>
      <c r="BA330" s="1603">
        <v>0</v>
      </c>
      <c r="BB330" s="1636"/>
      <c r="BC330" s="1637"/>
      <c r="BD330" s="1604"/>
      <c r="BE330" s="1606">
        <f t="shared" si="181"/>
        <v>0</v>
      </c>
      <c r="BF330" s="1636"/>
      <c r="BG330" s="1637"/>
      <c r="BH330" s="1604"/>
      <c r="BI330" s="1606">
        <f t="shared" si="182"/>
        <v>0</v>
      </c>
      <c r="BJ330" s="1636"/>
      <c r="BK330" s="1637"/>
      <c r="BL330" s="1604"/>
      <c r="BM330" s="3340"/>
      <c r="BN330" s="3342"/>
      <c r="BO330" s="3344"/>
      <c r="BP330" s="3347"/>
    </row>
    <row r="331" spans="1:68" x14ac:dyDescent="0.2">
      <c r="A331" s="1562"/>
      <c r="B331" s="1602" t="s">
        <v>0</v>
      </c>
      <c r="C331" s="1582">
        <v>0</v>
      </c>
      <c r="D331" s="1583"/>
      <c r="E331" s="1584"/>
      <c r="F331" s="1585"/>
      <c r="G331" s="1582">
        <v>0</v>
      </c>
      <c r="H331" s="1583"/>
      <c r="I331" s="1584"/>
      <c r="J331" s="1585"/>
      <c r="K331" s="1582">
        <v>0</v>
      </c>
      <c r="L331" s="1583"/>
      <c r="M331" s="1584"/>
      <c r="N331" s="1585"/>
      <c r="O331" s="1582">
        <v>0</v>
      </c>
      <c r="P331" s="1583"/>
      <c r="Q331" s="1584"/>
      <c r="R331" s="1585"/>
      <c r="S331" s="1582">
        <v>0</v>
      </c>
      <c r="T331" s="1583"/>
      <c r="U331" s="1584"/>
      <c r="V331" s="1585"/>
      <c r="W331" s="1582">
        <f t="shared" si="179"/>
        <v>0</v>
      </c>
      <c r="X331" s="1583"/>
      <c r="Y331" s="1584"/>
      <c r="Z331" s="1585"/>
      <c r="AA331" s="1582">
        <f t="shared" si="180"/>
        <v>0</v>
      </c>
      <c r="AB331" s="1583"/>
      <c r="AC331" s="1584"/>
      <c r="AD331" s="1585"/>
      <c r="AE331" s="3294"/>
      <c r="AF331" s="3298"/>
      <c r="AG331" s="3298"/>
      <c r="AH331" s="3299"/>
      <c r="AI331" s="1582"/>
      <c r="AJ331" s="1698"/>
      <c r="AK331" s="1603">
        <v>0</v>
      </c>
      <c r="AL331" s="1583"/>
      <c r="AM331" s="1584"/>
      <c r="AN331" s="1604"/>
      <c r="AO331" s="1603">
        <v>0</v>
      </c>
      <c r="AP331" s="1583"/>
      <c r="AQ331" s="1584"/>
      <c r="AR331" s="1604"/>
      <c r="AS331" s="1603">
        <v>0</v>
      </c>
      <c r="AT331" s="1583"/>
      <c r="AU331" s="1584"/>
      <c r="AV331" s="1604"/>
      <c r="AW331" s="1603">
        <v>0</v>
      </c>
      <c r="AX331" s="1583"/>
      <c r="AY331" s="1584"/>
      <c r="AZ331" s="1604"/>
      <c r="BA331" s="1603">
        <v>0</v>
      </c>
      <c r="BB331" s="1583"/>
      <c r="BC331" s="1584"/>
      <c r="BD331" s="1604"/>
      <c r="BE331" s="1603">
        <f t="shared" si="181"/>
        <v>0</v>
      </c>
      <c r="BF331" s="1583"/>
      <c r="BG331" s="1584"/>
      <c r="BH331" s="1604"/>
      <c r="BI331" s="1603">
        <f t="shared" si="182"/>
        <v>0</v>
      </c>
      <c r="BJ331" s="2320"/>
      <c r="BK331" s="2334"/>
      <c r="BL331" s="1604"/>
      <c r="BM331" s="3340"/>
      <c r="BN331" s="3342"/>
      <c r="BO331" s="3344"/>
      <c r="BP331" s="3347"/>
    </row>
    <row r="332" spans="1:68" x14ac:dyDescent="0.2">
      <c r="A332" s="1562"/>
      <c r="B332" s="1605" t="s">
        <v>1</v>
      </c>
      <c r="C332" s="1589">
        <v>0</v>
      </c>
      <c r="D332" s="1590"/>
      <c r="E332" s="1591"/>
      <c r="F332" s="1592"/>
      <c r="G332" s="1589">
        <v>0</v>
      </c>
      <c r="H332" s="1590"/>
      <c r="I332" s="1591"/>
      <c r="J332" s="1592"/>
      <c r="K332" s="1589">
        <v>0</v>
      </c>
      <c r="L332" s="1590"/>
      <c r="M332" s="1591"/>
      <c r="N332" s="1592"/>
      <c r="O332" s="1589">
        <v>0</v>
      </c>
      <c r="P332" s="1590"/>
      <c r="Q332" s="1591"/>
      <c r="R332" s="1592"/>
      <c r="S332" s="1589">
        <v>0</v>
      </c>
      <c r="T332" s="1590"/>
      <c r="U332" s="1591"/>
      <c r="V332" s="1592"/>
      <c r="W332" s="1589">
        <f t="shared" si="179"/>
        <v>0</v>
      </c>
      <c r="X332" s="1590"/>
      <c r="Y332" s="1591"/>
      <c r="Z332" s="1592"/>
      <c r="AA332" s="1589">
        <f t="shared" si="180"/>
        <v>0</v>
      </c>
      <c r="AB332" s="1590"/>
      <c r="AC332" s="1591"/>
      <c r="AD332" s="1592"/>
      <c r="AE332" s="3294"/>
      <c r="AF332" s="3298"/>
      <c r="AG332" s="3298"/>
      <c r="AH332" s="3300"/>
      <c r="AI332" s="1589"/>
      <c r="AJ332" s="1699"/>
      <c r="AK332" s="1606">
        <v>0</v>
      </c>
      <c r="AL332" s="1590"/>
      <c r="AM332" s="1591"/>
      <c r="AN332" s="1607"/>
      <c r="AO332" s="1606">
        <v>0</v>
      </c>
      <c r="AP332" s="1590"/>
      <c r="AQ332" s="1591"/>
      <c r="AR332" s="1607"/>
      <c r="AS332" s="1606">
        <v>0</v>
      </c>
      <c r="AT332" s="1590"/>
      <c r="AU332" s="1591"/>
      <c r="AV332" s="1607"/>
      <c r="AW332" s="1606">
        <v>0</v>
      </c>
      <c r="AX332" s="1590"/>
      <c r="AY332" s="1591"/>
      <c r="AZ332" s="1607"/>
      <c r="BA332" s="1606">
        <v>0</v>
      </c>
      <c r="BB332" s="1590"/>
      <c r="BC332" s="1591"/>
      <c r="BD332" s="1607"/>
      <c r="BE332" s="1606">
        <f t="shared" si="181"/>
        <v>0</v>
      </c>
      <c r="BF332" s="1590"/>
      <c r="BG332" s="1591"/>
      <c r="BH332" s="1607"/>
      <c r="BI332" s="1606">
        <f t="shared" si="182"/>
        <v>0</v>
      </c>
      <c r="BJ332" s="2321"/>
      <c r="BK332" s="1593"/>
      <c r="BL332" s="1607"/>
      <c r="BM332" s="3340"/>
      <c r="BN332" s="3342"/>
      <c r="BO332" s="3344"/>
      <c r="BP332" s="3347"/>
    </row>
    <row r="333" spans="1:68" x14ac:dyDescent="0.2">
      <c r="A333" s="1562"/>
      <c r="B333" s="1588" t="s">
        <v>250</v>
      </c>
      <c r="C333" s="1589">
        <v>0</v>
      </c>
      <c r="D333" s="1590"/>
      <c r="E333" s="1591"/>
      <c r="F333" s="1592"/>
      <c r="G333" s="1589">
        <v>0</v>
      </c>
      <c r="H333" s="1590"/>
      <c r="I333" s="1591"/>
      <c r="J333" s="1592"/>
      <c r="K333" s="1589">
        <v>0</v>
      </c>
      <c r="L333" s="1590"/>
      <c r="M333" s="1591"/>
      <c r="N333" s="1592"/>
      <c r="O333" s="1589">
        <v>0</v>
      </c>
      <c r="P333" s="1590"/>
      <c r="Q333" s="1591"/>
      <c r="R333" s="1592"/>
      <c r="S333" s="1589">
        <v>0</v>
      </c>
      <c r="T333" s="1590"/>
      <c r="U333" s="1591"/>
      <c r="V333" s="1592"/>
      <c r="W333" s="1589">
        <f t="shared" si="179"/>
        <v>0</v>
      </c>
      <c r="X333" s="1590"/>
      <c r="Y333" s="1591"/>
      <c r="Z333" s="1592"/>
      <c r="AA333" s="1589">
        <f t="shared" si="180"/>
        <v>0</v>
      </c>
      <c r="AB333" s="1590"/>
      <c r="AC333" s="1591"/>
      <c r="AD333" s="1592"/>
      <c r="AE333" s="3294"/>
      <c r="AF333" s="3298"/>
      <c r="AG333" s="3298"/>
      <c r="AH333" s="3300"/>
      <c r="AI333" s="1589"/>
      <c r="AJ333" s="1699"/>
      <c r="AK333" s="1606">
        <v>0</v>
      </c>
      <c r="AL333" s="1590"/>
      <c r="AM333" s="1591"/>
      <c r="AN333" s="1607"/>
      <c r="AO333" s="1606">
        <v>0</v>
      </c>
      <c r="AP333" s="1590"/>
      <c r="AQ333" s="1591"/>
      <c r="AR333" s="1607"/>
      <c r="AS333" s="1606">
        <v>0</v>
      </c>
      <c r="AT333" s="1590"/>
      <c r="AU333" s="1591"/>
      <c r="AV333" s="1607"/>
      <c r="AW333" s="1606">
        <v>0</v>
      </c>
      <c r="AX333" s="1590"/>
      <c r="AY333" s="1591"/>
      <c r="AZ333" s="1607"/>
      <c r="BA333" s="1606">
        <v>0</v>
      </c>
      <c r="BB333" s="1590"/>
      <c r="BC333" s="1591"/>
      <c r="BD333" s="1607"/>
      <c r="BE333" s="1606">
        <f t="shared" si="181"/>
        <v>0</v>
      </c>
      <c r="BF333" s="1590"/>
      <c r="BG333" s="1591"/>
      <c r="BH333" s="1607"/>
      <c r="BI333" s="1606">
        <f t="shared" si="182"/>
        <v>0</v>
      </c>
      <c r="BJ333" s="2321"/>
      <c r="BK333" s="1593"/>
      <c r="BL333" s="1607"/>
      <c r="BM333" s="3340"/>
      <c r="BN333" s="3342"/>
      <c r="BO333" s="3344"/>
      <c r="BP333" s="3347"/>
    </row>
    <row r="334" spans="1:68" x14ac:dyDescent="0.2">
      <c r="A334" s="1562"/>
      <c r="B334" s="1588" t="s">
        <v>127</v>
      </c>
      <c r="C334" s="1589">
        <v>0</v>
      </c>
      <c r="D334" s="1590"/>
      <c r="E334" s="1591"/>
      <c r="F334" s="1592"/>
      <c r="G334" s="1589">
        <v>0</v>
      </c>
      <c r="H334" s="1590"/>
      <c r="I334" s="1591"/>
      <c r="J334" s="1592"/>
      <c r="K334" s="1589">
        <v>0</v>
      </c>
      <c r="L334" s="1590"/>
      <c r="M334" s="1591"/>
      <c r="N334" s="1592"/>
      <c r="O334" s="1589">
        <v>0</v>
      </c>
      <c r="P334" s="1590"/>
      <c r="Q334" s="1591"/>
      <c r="R334" s="1592"/>
      <c r="S334" s="1589">
        <v>0</v>
      </c>
      <c r="T334" s="1590"/>
      <c r="U334" s="1591"/>
      <c r="V334" s="1592"/>
      <c r="W334" s="1589">
        <f t="shared" si="179"/>
        <v>0</v>
      </c>
      <c r="X334" s="1590"/>
      <c r="Y334" s="1591"/>
      <c r="Z334" s="1592"/>
      <c r="AA334" s="1589">
        <f t="shared" si="180"/>
        <v>0</v>
      </c>
      <c r="AB334" s="1590"/>
      <c r="AC334" s="1591"/>
      <c r="AD334" s="1592"/>
      <c r="AE334" s="3294"/>
      <c r="AF334" s="3298"/>
      <c r="AG334" s="3298"/>
      <c r="AH334" s="3300"/>
      <c r="AI334" s="1589"/>
      <c r="AJ334" s="1699"/>
      <c r="AK334" s="1606">
        <v>0</v>
      </c>
      <c r="AL334" s="1608"/>
      <c r="AM334" s="1609"/>
      <c r="AN334" s="1607"/>
      <c r="AO334" s="1606">
        <v>0</v>
      </c>
      <c r="AP334" s="1608"/>
      <c r="AQ334" s="1609"/>
      <c r="AR334" s="1607"/>
      <c r="AS334" s="1606">
        <v>0</v>
      </c>
      <c r="AT334" s="1608"/>
      <c r="AU334" s="1609"/>
      <c r="AV334" s="1607"/>
      <c r="AW334" s="1606">
        <v>0</v>
      </c>
      <c r="AX334" s="1608"/>
      <c r="AY334" s="1609"/>
      <c r="AZ334" s="1607"/>
      <c r="BA334" s="1606">
        <v>0</v>
      </c>
      <c r="BB334" s="1608"/>
      <c r="BC334" s="1609"/>
      <c r="BD334" s="1607"/>
      <c r="BE334" s="1606">
        <f t="shared" si="181"/>
        <v>0</v>
      </c>
      <c r="BF334" s="1608"/>
      <c r="BG334" s="1609"/>
      <c r="BH334" s="1607"/>
      <c r="BI334" s="1606">
        <f t="shared" si="182"/>
        <v>0</v>
      </c>
      <c r="BJ334" s="1608"/>
      <c r="BK334" s="1609"/>
      <c r="BL334" s="1607"/>
      <c r="BM334" s="3340"/>
      <c r="BN334" s="3342"/>
      <c r="BO334" s="3344"/>
      <c r="BP334" s="3347"/>
    </row>
    <row r="335" spans="1:68" x14ac:dyDescent="0.2">
      <c r="A335" s="1562"/>
      <c r="B335" s="1588" t="s">
        <v>2</v>
      </c>
      <c r="C335" s="1589">
        <v>0</v>
      </c>
      <c r="D335" s="1590"/>
      <c r="E335" s="1591"/>
      <c r="F335" s="1592"/>
      <c r="G335" s="1589">
        <v>0</v>
      </c>
      <c r="H335" s="1590"/>
      <c r="I335" s="1591"/>
      <c r="J335" s="1592"/>
      <c r="K335" s="1589">
        <v>0</v>
      </c>
      <c r="L335" s="1590"/>
      <c r="M335" s="1591"/>
      <c r="N335" s="1592"/>
      <c r="O335" s="1589">
        <v>0</v>
      </c>
      <c r="P335" s="1590"/>
      <c r="Q335" s="1591"/>
      <c r="R335" s="1592"/>
      <c r="S335" s="1589">
        <v>0</v>
      </c>
      <c r="T335" s="1590"/>
      <c r="U335" s="1591"/>
      <c r="V335" s="1592"/>
      <c r="W335" s="1589">
        <f t="shared" si="179"/>
        <v>0</v>
      </c>
      <c r="X335" s="1590"/>
      <c r="Y335" s="1591"/>
      <c r="Z335" s="1592"/>
      <c r="AA335" s="1589">
        <f t="shared" si="180"/>
        <v>0</v>
      </c>
      <c r="AB335" s="1590"/>
      <c r="AC335" s="1591"/>
      <c r="AD335" s="1592"/>
      <c r="AE335" s="3294"/>
      <c r="AF335" s="3298"/>
      <c r="AG335" s="3298"/>
      <c r="AH335" s="3300"/>
      <c r="AI335" s="1589"/>
      <c r="AJ335" s="1699"/>
      <c r="AK335" s="1606">
        <v>0</v>
      </c>
      <c r="AL335" s="1608"/>
      <c r="AM335" s="1609"/>
      <c r="AN335" s="1607"/>
      <c r="AO335" s="1606">
        <v>0</v>
      </c>
      <c r="AP335" s="1608"/>
      <c r="AQ335" s="1609"/>
      <c r="AR335" s="1607"/>
      <c r="AS335" s="1606">
        <v>0</v>
      </c>
      <c r="AT335" s="1608"/>
      <c r="AU335" s="1609"/>
      <c r="AV335" s="1607"/>
      <c r="AW335" s="1606">
        <v>0</v>
      </c>
      <c r="AX335" s="1608"/>
      <c r="AY335" s="1609"/>
      <c r="AZ335" s="1607"/>
      <c r="BA335" s="1606">
        <v>0</v>
      </c>
      <c r="BB335" s="1608"/>
      <c r="BC335" s="1609"/>
      <c r="BD335" s="1607"/>
      <c r="BE335" s="1603">
        <f t="shared" si="181"/>
        <v>0</v>
      </c>
      <c r="BF335" s="1608"/>
      <c r="BG335" s="1609"/>
      <c r="BH335" s="1607"/>
      <c r="BI335" s="1603">
        <f t="shared" si="182"/>
        <v>0</v>
      </c>
      <c r="BJ335" s="1608"/>
      <c r="BK335" s="1609"/>
      <c r="BL335" s="1607"/>
      <c r="BM335" s="3340"/>
      <c r="BN335" s="3342"/>
      <c r="BO335" s="3344"/>
      <c r="BP335" s="3347"/>
    </row>
    <row r="336" spans="1:68" x14ac:dyDescent="0.2">
      <c r="A336" s="1562"/>
      <c r="B336" s="1610" t="s">
        <v>3</v>
      </c>
      <c r="C336" s="1589">
        <v>0</v>
      </c>
      <c r="D336" s="1590"/>
      <c r="E336" s="1591"/>
      <c r="F336" s="1592"/>
      <c r="G336" s="1589">
        <v>0</v>
      </c>
      <c r="H336" s="1590"/>
      <c r="I336" s="1591"/>
      <c r="J336" s="1592"/>
      <c r="K336" s="1589">
        <v>0</v>
      </c>
      <c r="L336" s="1590"/>
      <c r="M336" s="1591"/>
      <c r="N336" s="1592"/>
      <c r="O336" s="1589">
        <v>0</v>
      </c>
      <c r="P336" s="1590"/>
      <c r="Q336" s="1591"/>
      <c r="R336" s="1592"/>
      <c r="S336" s="1589">
        <v>0</v>
      </c>
      <c r="T336" s="1590"/>
      <c r="U336" s="1591"/>
      <c r="V336" s="1592"/>
      <c r="W336" s="1589">
        <f t="shared" si="179"/>
        <v>0</v>
      </c>
      <c r="X336" s="1590"/>
      <c r="Y336" s="1591"/>
      <c r="Z336" s="1592"/>
      <c r="AA336" s="1589">
        <f t="shared" si="180"/>
        <v>0</v>
      </c>
      <c r="AB336" s="1590"/>
      <c r="AC336" s="1591"/>
      <c r="AD336" s="1592"/>
      <c r="AE336" s="3294"/>
      <c r="AF336" s="3298"/>
      <c r="AG336" s="3298"/>
      <c r="AH336" s="3300"/>
      <c r="AI336" s="1589"/>
      <c r="AJ336" s="1699"/>
      <c r="AK336" s="1606">
        <v>0</v>
      </c>
      <c r="AL336" s="1608"/>
      <c r="AM336" s="1609"/>
      <c r="AN336" s="1607"/>
      <c r="AO336" s="1606">
        <v>0</v>
      </c>
      <c r="AP336" s="1608"/>
      <c r="AQ336" s="1609"/>
      <c r="AR336" s="1607"/>
      <c r="AS336" s="1606">
        <v>0</v>
      </c>
      <c r="AT336" s="1608"/>
      <c r="AU336" s="1609"/>
      <c r="AV336" s="1607"/>
      <c r="AW336" s="1606">
        <v>0</v>
      </c>
      <c r="AX336" s="1608"/>
      <c r="AY336" s="1609"/>
      <c r="AZ336" s="1607"/>
      <c r="BA336" s="1606">
        <v>0</v>
      </c>
      <c r="BB336" s="1608"/>
      <c r="BC336" s="1609"/>
      <c r="BD336" s="1607"/>
      <c r="BE336" s="1606">
        <f t="shared" si="181"/>
        <v>0</v>
      </c>
      <c r="BF336" s="1608"/>
      <c r="BG336" s="1609"/>
      <c r="BH336" s="1607"/>
      <c r="BI336" s="1606">
        <f t="shared" si="182"/>
        <v>0</v>
      </c>
      <c r="BJ336" s="1608"/>
      <c r="BK336" s="1609"/>
      <c r="BL336" s="1607"/>
      <c r="BM336" s="3340"/>
      <c r="BN336" s="3342"/>
      <c r="BO336" s="3344"/>
      <c r="BP336" s="3347"/>
    </row>
    <row r="337" spans="1:68" x14ac:dyDescent="0.2">
      <c r="A337" s="1540"/>
      <c r="B337" s="1610" t="s">
        <v>4</v>
      </c>
      <c r="C337" s="1589">
        <v>0</v>
      </c>
      <c r="D337" s="1590"/>
      <c r="E337" s="1591"/>
      <c r="F337" s="1592"/>
      <c r="G337" s="1589">
        <v>0</v>
      </c>
      <c r="H337" s="1590"/>
      <c r="I337" s="1591"/>
      <c r="J337" s="1592"/>
      <c r="K337" s="1589">
        <v>0</v>
      </c>
      <c r="L337" s="1590"/>
      <c r="M337" s="1591"/>
      <c r="N337" s="1592"/>
      <c r="O337" s="1589">
        <v>0</v>
      </c>
      <c r="P337" s="1590"/>
      <c r="Q337" s="1591"/>
      <c r="R337" s="1592"/>
      <c r="S337" s="1589">
        <v>0</v>
      </c>
      <c r="T337" s="1590"/>
      <c r="U337" s="1591"/>
      <c r="V337" s="1592"/>
      <c r="W337" s="1589">
        <f t="shared" si="179"/>
        <v>0</v>
      </c>
      <c r="X337" s="1590"/>
      <c r="Y337" s="1591"/>
      <c r="Z337" s="1592"/>
      <c r="AA337" s="1589">
        <f t="shared" si="180"/>
        <v>0</v>
      </c>
      <c r="AB337" s="1590"/>
      <c r="AC337" s="1591"/>
      <c r="AD337" s="1592"/>
      <c r="AE337" s="3294"/>
      <c r="AF337" s="3298"/>
      <c r="AG337" s="3298"/>
      <c r="AH337" s="3300"/>
      <c r="AI337" s="1589"/>
      <c r="AJ337" s="1699"/>
      <c r="AK337" s="1606">
        <v>0</v>
      </c>
      <c r="AL337" s="1608"/>
      <c r="AM337" s="1609"/>
      <c r="AN337" s="1607"/>
      <c r="AO337" s="1606">
        <v>0</v>
      </c>
      <c r="AP337" s="1608"/>
      <c r="AQ337" s="1609"/>
      <c r="AR337" s="1607"/>
      <c r="AS337" s="1606">
        <v>0</v>
      </c>
      <c r="AT337" s="1608"/>
      <c r="AU337" s="1609"/>
      <c r="AV337" s="1607"/>
      <c r="AW337" s="1606">
        <v>0</v>
      </c>
      <c r="AX337" s="1608"/>
      <c r="AY337" s="1609"/>
      <c r="AZ337" s="1607"/>
      <c r="BA337" s="1606">
        <v>0</v>
      </c>
      <c r="BB337" s="1608"/>
      <c r="BC337" s="1609"/>
      <c r="BD337" s="1607"/>
      <c r="BE337" s="1606">
        <f t="shared" si="181"/>
        <v>0</v>
      </c>
      <c r="BF337" s="1608"/>
      <c r="BG337" s="1609"/>
      <c r="BH337" s="1607"/>
      <c r="BI337" s="1606">
        <f t="shared" si="182"/>
        <v>0</v>
      </c>
      <c r="BJ337" s="1608"/>
      <c r="BK337" s="1609"/>
      <c r="BL337" s="1607"/>
      <c r="BM337" s="3340"/>
      <c r="BN337" s="3342"/>
      <c r="BO337" s="3344"/>
      <c r="BP337" s="3347"/>
    </row>
    <row r="338" spans="1:68" x14ac:dyDescent="0.2">
      <c r="A338" s="1540"/>
      <c r="B338" s="1611" t="s">
        <v>5</v>
      </c>
      <c r="C338" s="1589">
        <v>0</v>
      </c>
      <c r="D338" s="1590"/>
      <c r="E338" s="1591"/>
      <c r="F338" s="1592"/>
      <c r="G338" s="1589">
        <v>0</v>
      </c>
      <c r="H338" s="1590"/>
      <c r="I338" s="1591"/>
      <c r="J338" s="1592"/>
      <c r="K338" s="1589">
        <v>0</v>
      </c>
      <c r="L338" s="1590"/>
      <c r="M338" s="1591"/>
      <c r="N338" s="1592"/>
      <c r="O338" s="1589">
        <v>0</v>
      </c>
      <c r="P338" s="1590"/>
      <c r="Q338" s="1591"/>
      <c r="R338" s="1592"/>
      <c r="S338" s="1589">
        <v>0</v>
      </c>
      <c r="T338" s="1590"/>
      <c r="U338" s="1591"/>
      <c r="V338" s="1592"/>
      <c r="W338" s="1589">
        <f t="shared" si="179"/>
        <v>0</v>
      </c>
      <c r="X338" s="1590"/>
      <c r="Y338" s="1591"/>
      <c r="Z338" s="1592"/>
      <c r="AA338" s="1589">
        <f t="shared" si="180"/>
        <v>0</v>
      </c>
      <c r="AB338" s="1590"/>
      <c r="AC338" s="1591"/>
      <c r="AD338" s="1592"/>
      <c r="AE338" s="3294"/>
      <c r="AF338" s="3298"/>
      <c r="AG338" s="3298"/>
      <c r="AH338" s="3300"/>
      <c r="AI338" s="1589"/>
      <c r="AJ338" s="1699"/>
      <c r="AK338" s="1606">
        <v>0</v>
      </c>
      <c r="AL338" s="1608"/>
      <c r="AM338" s="1609"/>
      <c r="AN338" s="1607"/>
      <c r="AO338" s="1606">
        <v>0</v>
      </c>
      <c r="AP338" s="1608"/>
      <c r="AQ338" s="1609"/>
      <c r="AR338" s="1607"/>
      <c r="AS338" s="1606">
        <v>0</v>
      </c>
      <c r="AT338" s="1608"/>
      <c r="AU338" s="1609"/>
      <c r="AV338" s="1607"/>
      <c r="AW338" s="1606">
        <v>0</v>
      </c>
      <c r="AX338" s="1608"/>
      <c r="AY338" s="1609"/>
      <c r="AZ338" s="1607"/>
      <c r="BA338" s="1606">
        <v>0</v>
      </c>
      <c r="BB338" s="1608"/>
      <c r="BC338" s="1609"/>
      <c r="BD338" s="1607"/>
      <c r="BE338" s="1606">
        <f t="shared" si="181"/>
        <v>0</v>
      </c>
      <c r="BF338" s="1608"/>
      <c r="BG338" s="1609"/>
      <c r="BH338" s="1607"/>
      <c r="BI338" s="1606">
        <f t="shared" si="182"/>
        <v>0</v>
      </c>
      <c r="BJ338" s="1608"/>
      <c r="BK338" s="1609"/>
      <c r="BL338" s="1607"/>
      <c r="BM338" s="3340"/>
      <c r="BN338" s="3342"/>
      <c r="BO338" s="3344"/>
      <c r="BP338" s="3347"/>
    </row>
    <row r="339" spans="1:68" ht="13.5" thickBot="1" x14ac:dyDescent="0.25">
      <c r="A339" s="1540"/>
      <c r="B339" s="1594" t="s">
        <v>251</v>
      </c>
      <c r="C339" s="1595">
        <v>0</v>
      </c>
      <c r="D339" s="1596"/>
      <c r="E339" s="1597"/>
      <c r="F339" s="1598"/>
      <c r="G339" s="1595">
        <v>0</v>
      </c>
      <c r="H339" s="1596"/>
      <c r="I339" s="1597"/>
      <c r="J339" s="1598"/>
      <c r="K339" s="1595">
        <v>0</v>
      </c>
      <c r="L339" s="1596"/>
      <c r="M339" s="1597"/>
      <c r="N339" s="1598"/>
      <c r="O339" s="1595">
        <v>0</v>
      </c>
      <c r="P339" s="1596"/>
      <c r="Q339" s="1597"/>
      <c r="R339" s="1598"/>
      <c r="S339" s="1595">
        <v>0</v>
      </c>
      <c r="T339" s="1596"/>
      <c r="U339" s="1597"/>
      <c r="V339" s="1598"/>
      <c r="W339" s="1595">
        <f t="shared" si="179"/>
        <v>0</v>
      </c>
      <c r="X339" s="1596"/>
      <c r="Y339" s="1597"/>
      <c r="Z339" s="1598"/>
      <c r="AA339" s="1595">
        <f t="shared" si="180"/>
        <v>0</v>
      </c>
      <c r="AB339" s="1596"/>
      <c r="AC339" s="1597"/>
      <c r="AD339" s="1598"/>
      <c r="AE339" s="3294"/>
      <c r="AF339" s="3298"/>
      <c r="AG339" s="3298"/>
      <c r="AH339" s="3301"/>
      <c r="AI339" s="1595"/>
      <c r="AJ339" s="1699"/>
      <c r="AK339" s="1606">
        <v>0</v>
      </c>
      <c r="AL339" s="1608"/>
      <c r="AM339" s="1609"/>
      <c r="AN339" s="1607"/>
      <c r="AO339" s="1606">
        <v>0</v>
      </c>
      <c r="AP339" s="1608"/>
      <c r="AQ339" s="1609"/>
      <c r="AR339" s="1607"/>
      <c r="AS339" s="1606">
        <v>0</v>
      </c>
      <c r="AT339" s="1608"/>
      <c r="AU339" s="1609"/>
      <c r="AV339" s="1607"/>
      <c r="AW339" s="1606">
        <v>0</v>
      </c>
      <c r="AX339" s="1608"/>
      <c r="AY339" s="1609"/>
      <c r="AZ339" s="1607"/>
      <c r="BA339" s="1606">
        <v>0</v>
      </c>
      <c r="BB339" s="1608"/>
      <c r="BC339" s="1609"/>
      <c r="BD339" s="1607"/>
      <c r="BE339" s="1603">
        <f t="shared" si="181"/>
        <v>0</v>
      </c>
      <c r="BF339" s="1608"/>
      <c r="BG339" s="1609"/>
      <c r="BH339" s="1607"/>
      <c r="BI339" s="1603">
        <f t="shared" si="182"/>
        <v>0</v>
      </c>
      <c r="BJ339" s="1608"/>
      <c r="BK339" s="1609"/>
      <c r="BL339" s="1607"/>
      <c r="BM339" s="3340"/>
      <c r="BN339" s="3342"/>
      <c r="BO339" s="3344"/>
      <c r="BP339" s="3347"/>
    </row>
    <row r="340" spans="1:68" ht="13.5" thickBot="1" x14ac:dyDescent="0.25">
      <c r="A340" s="1540"/>
      <c r="B340" s="1600" t="s">
        <v>252</v>
      </c>
      <c r="C340" s="1575">
        <v>2091000</v>
      </c>
      <c r="D340" s="1576">
        <v>2081000</v>
      </c>
      <c r="E340" s="1577">
        <v>10000</v>
      </c>
      <c r="F340" s="1578">
        <v>0</v>
      </c>
      <c r="G340" s="1575">
        <v>2091000</v>
      </c>
      <c r="H340" s="1576">
        <v>2081000</v>
      </c>
      <c r="I340" s="1577">
        <v>10000</v>
      </c>
      <c r="J340" s="1578">
        <v>0</v>
      </c>
      <c r="K340" s="1575">
        <v>2091000</v>
      </c>
      <c r="L340" s="1576">
        <v>2081000</v>
      </c>
      <c r="M340" s="1577">
        <v>10000</v>
      </c>
      <c r="N340" s="1578">
        <v>0</v>
      </c>
      <c r="O340" s="1575">
        <v>2091000</v>
      </c>
      <c r="P340" s="1576">
        <v>2081000</v>
      </c>
      <c r="Q340" s="1577">
        <v>10000</v>
      </c>
      <c r="R340" s="1578">
        <v>0</v>
      </c>
      <c r="S340" s="1575">
        <v>2091000</v>
      </c>
      <c r="T340" s="1576">
        <v>2081000</v>
      </c>
      <c r="U340" s="1577">
        <v>10000</v>
      </c>
      <c r="V340" s="1578">
        <v>0</v>
      </c>
      <c r="W340" s="1575">
        <f t="shared" si="179"/>
        <v>2080915</v>
      </c>
      <c r="X340" s="1576">
        <f>SUM(X341:X351)</f>
        <v>2070915</v>
      </c>
      <c r="Y340" s="1577">
        <f>SUM(Y341:Y351)</f>
        <v>10000</v>
      </c>
      <c r="Z340" s="1578">
        <v>0</v>
      </c>
      <c r="AA340" s="1575">
        <f t="shared" si="180"/>
        <v>2370747</v>
      </c>
      <c r="AB340" s="1576">
        <f>SUM(AB341:AB351)</f>
        <v>2360747</v>
      </c>
      <c r="AC340" s="1577">
        <f>SUM(AC341:AC351)</f>
        <v>10000</v>
      </c>
      <c r="AD340" s="1578">
        <v>0</v>
      </c>
      <c r="AE340" s="3279">
        <f t="shared" ref="AE340:AE379" si="183">SUM(W340/AA340)*100</f>
        <v>87.774654992709046</v>
      </c>
      <c r="AF340" s="3288">
        <f t="shared" ref="AF340:AF379" si="184">SUM(X340/AB340)*100</f>
        <v>87.722869074915693</v>
      </c>
      <c r="AG340" s="3288">
        <f t="shared" ref="AG340:AG379" si="185">SUM(Y340/AC340)*100</f>
        <v>100</v>
      </c>
      <c r="AH340" s="3277">
        <v>0</v>
      </c>
      <c r="AI340" s="1575"/>
      <c r="AJ340" s="1699"/>
      <c r="AK340" s="1606">
        <v>0</v>
      </c>
      <c r="AL340" s="1608"/>
      <c r="AM340" s="1609"/>
      <c r="AN340" s="1607"/>
      <c r="AO340" s="1606">
        <v>0</v>
      </c>
      <c r="AP340" s="1608"/>
      <c r="AQ340" s="1609"/>
      <c r="AR340" s="1607"/>
      <c r="AS340" s="1606">
        <v>0</v>
      </c>
      <c r="AT340" s="1608"/>
      <c r="AU340" s="1609"/>
      <c r="AV340" s="1607"/>
      <c r="AW340" s="1606">
        <v>0</v>
      </c>
      <c r="AX340" s="1608"/>
      <c r="AY340" s="1609"/>
      <c r="AZ340" s="1607"/>
      <c r="BA340" s="1606">
        <v>0</v>
      </c>
      <c r="BB340" s="1608"/>
      <c r="BC340" s="1609"/>
      <c r="BD340" s="1607"/>
      <c r="BE340" s="1606">
        <f t="shared" si="181"/>
        <v>0</v>
      </c>
      <c r="BF340" s="1608"/>
      <c r="BG340" s="1609"/>
      <c r="BH340" s="1607"/>
      <c r="BI340" s="1606">
        <f t="shared" si="182"/>
        <v>0</v>
      </c>
      <c r="BJ340" s="1608"/>
      <c r="BK340" s="1609"/>
      <c r="BL340" s="1607"/>
      <c r="BM340" s="3340"/>
      <c r="BN340" s="3342"/>
      <c r="BO340" s="3344"/>
      <c r="BP340" s="3347"/>
    </row>
    <row r="341" spans="1:68" x14ac:dyDescent="0.2">
      <c r="A341" s="1540"/>
      <c r="B341" s="1581" t="s">
        <v>182</v>
      </c>
      <c r="C341" s="1582">
        <v>0</v>
      </c>
      <c r="D341" s="1583"/>
      <c r="E341" s="1584"/>
      <c r="F341" s="1585"/>
      <c r="G341" s="1582">
        <v>0</v>
      </c>
      <c r="H341" s="1583"/>
      <c r="I341" s="1584"/>
      <c r="J341" s="1585"/>
      <c r="K341" s="1582">
        <v>0</v>
      </c>
      <c r="L341" s="1583"/>
      <c r="M341" s="1584"/>
      <c r="N341" s="1585"/>
      <c r="O341" s="1582">
        <v>0</v>
      </c>
      <c r="P341" s="1583"/>
      <c r="Q341" s="1584"/>
      <c r="R341" s="1585"/>
      <c r="S341" s="1582">
        <v>0</v>
      </c>
      <c r="T341" s="1583"/>
      <c r="U341" s="1584"/>
      <c r="V341" s="1585"/>
      <c r="W341" s="1582">
        <f t="shared" si="179"/>
        <v>0</v>
      </c>
      <c r="X341" s="1583"/>
      <c r="Y341" s="1584"/>
      <c r="Z341" s="1585"/>
      <c r="AA341" s="1582">
        <f t="shared" si="180"/>
        <v>0</v>
      </c>
      <c r="AB341" s="1583"/>
      <c r="AC341" s="1584"/>
      <c r="AD341" s="1585"/>
      <c r="AE341" s="3319"/>
      <c r="AF341" s="3325"/>
      <c r="AG341" s="3325"/>
      <c r="AH341" s="3299"/>
      <c r="AI341" s="1582"/>
      <c r="AJ341" s="1699"/>
      <c r="AK341" s="1606">
        <v>0</v>
      </c>
      <c r="AL341" s="1608"/>
      <c r="AM341" s="1609"/>
      <c r="AN341" s="1607"/>
      <c r="AO341" s="1606">
        <v>0</v>
      </c>
      <c r="AP341" s="1608"/>
      <c r="AQ341" s="1609"/>
      <c r="AR341" s="1607"/>
      <c r="AS341" s="1606">
        <v>0</v>
      </c>
      <c r="AT341" s="1608"/>
      <c r="AU341" s="1609"/>
      <c r="AV341" s="1607"/>
      <c r="AW341" s="1606">
        <v>0</v>
      </c>
      <c r="AX341" s="1608"/>
      <c r="AY341" s="1609"/>
      <c r="AZ341" s="1607"/>
      <c r="BA341" s="1606">
        <v>0</v>
      </c>
      <c r="BB341" s="1608"/>
      <c r="BC341" s="1609"/>
      <c r="BD341" s="1607"/>
      <c r="BE341" s="1603">
        <f t="shared" si="181"/>
        <v>0</v>
      </c>
      <c r="BF341" s="1608"/>
      <c r="BG341" s="1609"/>
      <c r="BH341" s="1607"/>
      <c r="BI341" s="1603">
        <f t="shared" si="182"/>
        <v>0</v>
      </c>
      <c r="BJ341" s="1608"/>
      <c r="BK341" s="1609"/>
      <c r="BL341" s="1607"/>
      <c r="BM341" s="3340"/>
      <c r="BN341" s="3342"/>
      <c r="BO341" s="3344"/>
      <c r="BP341" s="3347"/>
    </row>
    <row r="342" spans="1:68" x14ac:dyDescent="0.2">
      <c r="A342" s="1540"/>
      <c r="B342" s="1588" t="s">
        <v>183</v>
      </c>
      <c r="C342" s="1589">
        <v>10000</v>
      </c>
      <c r="D342" s="1612">
        <v>0</v>
      </c>
      <c r="E342" s="1613">
        <v>10000</v>
      </c>
      <c r="F342" s="1614"/>
      <c r="G342" s="1589">
        <v>10000</v>
      </c>
      <c r="H342" s="1612">
        <v>0</v>
      </c>
      <c r="I342" s="1613">
        <v>10000</v>
      </c>
      <c r="J342" s="1614"/>
      <c r="K342" s="1589">
        <v>10000</v>
      </c>
      <c r="L342" s="1612">
        <v>0</v>
      </c>
      <c r="M342" s="1613">
        <v>10000</v>
      </c>
      <c r="N342" s="1614"/>
      <c r="O342" s="1589">
        <v>10000</v>
      </c>
      <c r="P342" s="1612">
        <v>0</v>
      </c>
      <c r="Q342" s="1613">
        <v>10000</v>
      </c>
      <c r="R342" s="1614"/>
      <c r="S342" s="1589">
        <v>10000</v>
      </c>
      <c r="T342" s="1612">
        <v>0</v>
      </c>
      <c r="U342" s="1613">
        <v>10000</v>
      </c>
      <c r="V342" s="1614"/>
      <c r="W342" s="1589">
        <f>SUM(X342:Z342)</f>
        <v>15661</v>
      </c>
      <c r="X342" s="1612">
        <v>5661</v>
      </c>
      <c r="Y342" s="1613">
        <v>10000</v>
      </c>
      <c r="Z342" s="1614"/>
      <c r="AA342" s="1589">
        <f>SUM(AB342:AD342)</f>
        <v>15661</v>
      </c>
      <c r="AB342" s="1612">
        <v>5661</v>
      </c>
      <c r="AC342" s="1613">
        <v>10000</v>
      </c>
      <c r="AD342" s="1614"/>
      <c r="AE342" s="3320">
        <f t="shared" ref="AE342" si="186">SUM(AA342/W342)*100</f>
        <v>100</v>
      </c>
      <c r="AF342" s="3326">
        <f t="shared" ref="AF342" si="187">SUM(AB342/X342)*100</f>
        <v>100</v>
      </c>
      <c r="AG342" s="3326">
        <f t="shared" si="185"/>
        <v>100</v>
      </c>
      <c r="AH342" s="3302"/>
      <c r="AI342" s="1589"/>
      <c r="AJ342" s="1699"/>
      <c r="AK342" s="1606">
        <v>0</v>
      </c>
      <c r="AL342" s="1608"/>
      <c r="AM342" s="1609"/>
      <c r="AN342" s="1607"/>
      <c r="AO342" s="1606">
        <v>0</v>
      </c>
      <c r="AP342" s="1608"/>
      <c r="AQ342" s="1609"/>
      <c r="AR342" s="1607"/>
      <c r="AS342" s="1606">
        <v>0</v>
      </c>
      <c r="AT342" s="1608"/>
      <c r="AU342" s="1609"/>
      <c r="AV342" s="1607"/>
      <c r="AW342" s="1606">
        <v>0</v>
      </c>
      <c r="AX342" s="1608"/>
      <c r="AY342" s="1609"/>
      <c r="AZ342" s="1607"/>
      <c r="BA342" s="1606">
        <v>0</v>
      </c>
      <c r="BB342" s="1608"/>
      <c r="BC342" s="1609"/>
      <c r="BD342" s="1607"/>
      <c r="BE342" s="1606">
        <f t="shared" si="181"/>
        <v>0</v>
      </c>
      <c r="BF342" s="1608"/>
      <c r="BG342" s="1609"/>
      <c r="BH342" s="1607"/>
      <c r="BI342" s="1606">
        <f t="shared" si="182"/>
        <v>0</v>
      </c>
      <c r="BJ342" s="1608"/>
      <c r="BK342" s="1609"/>
      <c r="BL342" s="1607"/>
      <c r="BM342" s="3340"/>
      <c r="BN342" s="3342"/>
      <c r="BO342" s="3344"/>
      <c r="BP342" s="3347"/>
    </row>
    <row r="343" spans="1:68" x14ac:dyDescent="0.2">
      <c r="A343" s="1540"/>
      <c r="B343" s="1588" t="s">
        <v>184</v>
      </c>
      <c r="C343" s="1589">
        <v>0</v>
      </c>
      <c r="D343" s="1612">
        <v>0</v>
      </c>
      <c r="E343" s="1591"/>
      <c r="F343" s="1592"/>
      <c r="G343" s="1589">
        <v>0</v>
      </c>
      <c r="H343" s="1612">
        <v>0</v>
      </c>
      <c r="I343" s="1591"/>
      <c r="J343" s="1592"/>
      <c r="K343" s="1589">
        <v>0</v>
      </c>
      <c r="L343" s="1612">
        <v>0</v>
      </c>
      <c r="M343" s="1591"/>
      <c r="N343" s="1592"/>
      <c r="O343" s="1589">
        <v>0</v>
      </c>
      <c r="P343" s="1612">
        <v>0</v>
      </c>
      <c r="Q343" s="1591"/>
      <c r="R343" s="1592"/>
      <c r="S343" s="1589">
        <v>0</v>
      </c>
      <c r="T343" s="1612">
        <v>0</v>
      </c>
      <c r="U343" s="1591"/>
      <c r="V343" s="1592"/>
      <c r="W343" s="1589">
        <f t="shared" ref="W343:W378" si="188">SUM(X343:Z343)</f>
        <v>0</v>
      </c>
      <c r="X343" s="1612">
        <v>0</v>
      </c>
      <c r="Y343" s="1591"/>
      <c r="Z343" s="1592"/>
      <c r="AA343" s="1589">
        <f t="shared" ref="AA343:AA358" si="189">SUM(AB343:AD343)</f>
        <v>0</v>
      </c>
      <c r="AB343" s="1612">
        <v>0</v>
      </c>
      <c r="AC343" s="1591"/>
      <c r="AD343" s="1592"/>
      <c r="AE343" s="3319"/>
      <c r="AF343" s="3325"/>
      <c r="AG343" s="3325"/>
      <c r="AH343" s="3300"/>
      <c r="AI343" s="1589"/>
      <c r="AJ343" s="1699"/>
      <c r="AK343" s="1606">
        <v>0</v>
      </c>
      <c r="AL343" s="1608"/>
      <c r="AM343" s="1609"/>
      <c r="AN343" s="1607"/>
      <c r="AO343" s="1606">
        <v>0</v>
      </c>
      <c r="AP343" s="1608"/>
      <c r="AQ343" s="1609"/>
      <c r="AR343" s="1607"/>
      <c r="AS343" s="1606">
        <v>0</v>
      </c>
      <c r="AT343" s="1608"/>
      <c r="AU343" s="1609"/>
      <c r="AV343" s="1607"/>
      <c r="AW343" s="1606">
        <v>0</v>
      </c>
      <c r="AX343" s="1608"/>
      <c r="AY343" s="1609"/>
      <c r="AZ343" s="1607"/>
      <c r="BA343" s="1606">
        <v>0</v>
      </c>
      <c r="BB343" s="1608"/>
      <c r="BC343" s="1609"/>
      <c r="BD343" s="1607"/>
      <c r="BE343" s="1606">
        <f t="shared" si="181"/>
        <v>0</v>
      </c>
      <c r="BF343" s="1608"/>
      <c r="BG343" s="1609"/>
      <c r="BH343" s="1607"/>
      <c r="BI343" s="1606">
        <f t="shared" si="182"/>
        <v>0</v>
      </c>
      <c r="BJ343" s="1608"/>
      <c r="BK343" s="1609"/>
      <c r="BL343" s="1607"/>
      <c r="BM343" s="3340"/>
      <c r="BN343" s="3342"/>
      <c r="BO343" s="3344"/>
      <c r="BP343" s="3347"/>
    </row>
    <row r="344" spans="1:68" x14ac:dyDescent="0.2">
      <c r="A344" s="1540"/>
      <c r="B344" s="1588" t="s">
        <v>185</v>
      </c>
      <c r="C344" s="1589">
        <v>0</v>
      </c>
      <c r="D344" s="1612">
        <v>0</v>
      </c>
      <c r="E344" s="1591"/>
      <c r="F344" s="1592"/>
      <c r="G344" s="1589">
        <v>0</v>
      </c>
      <c r="H344" s="1612">
        <v>0</v>
      </c>
      <c r="I344" s="1591"/>
      <c r="J344" s="1592"/>
      <c r="K344" s="1589">
        <v>0</v>
      </c>
      <c r="L344" s="1612">
        <v>0</v>
      </c>
      <c r="M344" s="1591"/>
      <c r="N344" s="1592"/>
      <c r="O344" s="1589">
        <v>0</v>
      </c>
      <c r="P344" s="1612">
        <v>0</v>
      </c>
      <c r="Q344" s="1591"/>
      <c r="R344" s="1592"/>
      <c r="S344" s="1589">
        <v>0</v>
      </c>
      <c r="T344" s="1612">
        <v>0</v>
      </c>
      <c r="U344" s="1591"/>
      <c r="V344" s="1592"/>
      <c r="W344" s="1589">
        <f t="shared" si="188"/>
        <v>0</v>
      </c>
      <c r="X344" s="1612">
        <v>0</v>
      </c>
      <c r="Y344" s="1591"/>
      <c r="Z344" s="1592"/>
      <c r="AA344" s="1589">
        <f t="shared" si="189"/>
        <v>0</v>
      </c>
      <c r="AB344" s="1612">
        <v>0</v>
      </c>
      <c r="AC344" s="1591"/>
      <c r="AD344" s="1592"/>
      <c r="AE344" s="3320"/>
      <c r="AF344" s="3326"/>
      <c r="AG344" s="3326"/>
      <c r="AH344" s="3300"/>
      <c r="AI344" s="1589"/>
      <c r="AJ344" s="1699"/>
      <c r="AK344" s="1606">
        <v>0</v>
      </c>
      <c r="AL344" s="1608"/>
      <c r="AM344" s="1609"/>
      <c r="AN344" s="1607"/>
      <c r="AO344" s="1606">
        <v>0</v>
      </c>
      <c r="AP344" s="1608"/>
      <c r="AQ344" s="1609"/>
      <c r="AR344" s="1607"/>
      <c r="AS344" s="1606">
        <v>0</v>
      </c>
      <c r="AT344" s="1608"/>
      <c r="AU344" s="1609"/>
      <c r="AV344" s="1607"/>
      <c r="AW344" s="1606">
        <v>0</v>
      </c>
      <c r="AX344" s="1608"/>
      <c r="AY344" s="1609"/>
      <c r="AZ344" s="1607"/>
      <c r="BA344" s="1606">
        <v>0</v>
      </c>
      <c r="BB344" s="1608"/>
      <c r="BC344" s="1609"/>
      <c r="BD344" s="1607"/>
      <c r="BE344" s="1606">
        <f t="shared" si="181"/>
        <v>0</v>
      </c>
      <c r="BF344" s="1608"/>
      <c r="BG344" s="1609"/>
      <c r="BH344" s="1607"/>
      <c r="BI344" s="1606">
        <f t="shared" si="182"/>
        <v>0</v>
      </c>
      <c r="BJ344" s="1608"/>
      <c r="BK344" s="1609"/>
      <c r="BL344" s="1607"/>
      <c r="BM344" s="3340"/>
      <c r="BN344" s="3342"/>
      <c r="BO344" s="3344"/>
      <c r="BP344" s="3347"/>
    </row>
    <row r="345" spans="1:68" x14ac:dyDescent="0.2">
      <c r="A345" s="1540"/>
      <c r="B345" s="1588" t="s">
        <v>186</v>
      </c>
      <c r="C345" s="1589">
        <v>1385000</v>
      </c>
      <c r="D345" s="1612">
        <v>1385000</v>
      </c>
      <c r="E345" s="1591"/>
      <c r="F345" s="1592"/>
      <c r="G345" s="1589">
        <v>1385000</v>
      </c>
      <c r="H345" s="1612">
        <v>1385000</v>
      </c>
      <c r="I345" s="1591"/>
      <c r="J345" s="1592"/>
      <c r="K345" s="1589">
        <v>1385000</v>
      </c>
      <c r="L345" s="1612">
        <v>1385000</v>
      </c>
      <c r="M345" s="1591"/>
      <c r="N345" s="1592"/>
      <c r="O345" s="1589">
        <v>1385000</v>
      </c>
      <c r="P345" s="1612">
        <v>1385000</v>
      </c>
      <c r="Q345" s="1591"/>
      <c r="R345" s="1592"/>
      <c r="S345" s="1589">
        <v>1385000</v>
      </c>
      <c r="T345" s="1612">
        <v>1385000</v>
      </c>
      <c r="U345" s="1591"/>
      <c r="V345" s="1592"/>
      <c r="W345" s="1589">
        <f t="shared" si="188"/>
        <v>1385000</v>
      </c>
      <c r="X345" s="1612">
        <v>1385000</v>
      </c>
      <c r="Y345" s="1591"/>
      <c r="Z345" s="1592"/>
      <c r="AA345" s="1589">
        <f t="shared" si="189"/>
        <v>1674832</v>
      </c>
      <c r="AB345" s="1612">
        <v>1674832</v>
      </c>
      <c r="AC345" s="1591"/>
      <c r="AD345" s="1592"/>
      <c r="AE345" s="3320">
        <f t="shared" ref="AE345:AE348" si="190">SUM(AA345/W345)*100</f>
        <v>120.92649819494585</v>
      </c>
      <c r="AF345" s="3326">
        <f t="shared" ref="AF345:AF348" si="191">SUM(AB345/X345)*100</f>
        <v>120.92649819494585</v>
      </c>
      <c r="AG345" s="3326"/>
      <c r="AH345" s="3300"/>
      <c r="AI345" s="1589"/>
      <c r="AJ345" s="1699"/>
      <c r="AK345" s="1606">
        <v>0</v>
      </c>
      <c r="AL345" s="1608"/>
      <c r="AM345" s="1609"/>
      <c r="AN345" s="1607"/>
      <c r="AO345" s="1606">
        <v>0</v>
      </c>
      <c r="AP345" s="1608"/>
      <c r="AQ345" s="1609"/>
      <c r="AR345" s="1607"/>
      <c r="AS345" s="1606">
        <v>0</v>
      </c>
      <c r="AT345" s="1608"/>
      <c r="AU345" s="1609"/>
      <c r="AV345" s="1607"/>
      <c r="AW345" s="1606">
        <v>0</v>
      </c>
      <c r="AX345" s="1608"/>
      <c r="AY345" s="1609"/>
      <c r="AZ345" s="1607"/>
      <c r="BA345" s="1606">
        <v>0</v>
      </c>
      <c r="BB345" s="1608"/>
      <c r="BC345" s="1609"/>
      <c r="BD345" s="1607"/>
      <c r="BE345" s="1603">
        <f t="shared" si="181"/>
        <v>0</v>
      </c>
      <c r="BF345" s="1608"/>
      <c r="BG345" s="1609"/>
      <c r="BH345" s="1607"/>
      <c r="BI345" s="1603">
        <f t="shared" si="182"/>
        <v>0</v>
      </c>
      <c r="BJ345" s="1608"/>
      <c r="BK345" s="1609"/>
      <c r="BL345" s="1607"/>
      <c r="BM345" s="3340"/>
      <c r="BN345" s="3342"/>
      <c r="BO345" s="3344"/>
      <c r="BP345" s="3347"/>
    </row>
    <row r="346" spans="1:68" x14ac:dyDescent="0.2">
      <c r="A346" s="1540"/>
      <c r="B346" s="1615" t="s">
        <v>6</v>
      </c>
      <c r="C346" s="1589">
        <v>186000</v>
      </c>
      <c r="D346" s="1612">
        <v>186000</v>
      </c>
      <c r="E346" s="1591"/>
      <c r="F346" s="1592"/>
      <c r="G346" s="1589">
        <v>186000</v>
      </c>
      <c r="H346" s="1612">
        <v>186000</v>
      </c>
      <c r="I346" s="1591"/>
      <c r="J346" s="1592"/>
      <c r="K346" s="1589">
        <v>186000</v>
      </c>
      <c r="L346" s="1612">
        <v>186000</v>
      </c>
      <c r="M346" s="1591"/>
      <c r="N346" s="1592"/>
      <c r="O346" s="1589">
        <v>186000</v>
      </c>
      <c r="P346" s="1612">
        <v>186000</v>
      </c>
      <c r="Q346" s="1591"/>
      <c r="R346" s="1592"/>
      <c r="S346" s="1589">
        <v>186000</v>
      </c>
      <c r="T346" s="1612">
        <v>186000</v>
      </c>
      <c r="U346" s="1591"/>
      <c r="V346" s="1592"/>
      <c r="W346" s="1589">
        <f t="shared" si="188"/>
        <v>194407</v>
      </c>
      <c r="X346" s="1612">
        <v>194407</v>
      </c>
      <c r="Y346" s="1591"/>
      <c r="Z346" s="1592"/>
      <c r="AA346" s="1589">
        <f t="shared" si="189"/>
        <v>194407</v>
      </c>
      <c r="AB346" s="1612">
        <v>194407</v>
      </c>
      <c r="AC346" s="1591"/>
      <c r="AD346" s="1592"/>
      <c r="AE346" s="3320">
        <f t="shared" si="190"/>
        <v>100</v>
      </c>
      <c r="AF346" s="3326">
        <f t="shared" si="191"/>
        <v>100</v>
      </c>
      <c r="AG346" s="3326"/>
      <c r="AH346" s="3300"/>
      <c r="AI346" s="1589"/>
      <c r="AJ346" s="1699"/>
      <c r="AK346" s="1606">
        <v>0</v>
      </c>
      <c r="AL346" s="1608"/>
      <c r="AM346" s="1609"/>
      <c r="AN346" s="1607"/>
      <c r="AO346" s="1606">
        <v>0</v>
      </c>
      <c r="AP346" s="1608"/>
      <c r="AQ346" s="1609"/>
      <c r="AR346" s="1607"/>
      <c r="AS346" s="1606">
        <v>0</v>
      </c>
      <c r="AT346" s="1608"/>
      <c r="AU346" s="1609"/>
      <c r="AV346" s="1607"/>
      <c r="AW346" s="1606">
        <v>0</v>
      </c>
      <c r="AX346" s="1608"/>
      <c r="AY346" s="1609"/>
      <c r="AZ346" s="1607"/>
      <c r="BA346" s="1606">
        <v>0</v>
      </c>
      <c r="BB346" s="1608"/>
      <c r="BC346" s="1609"/>
      <c r="BD346" s="1607"/>
      <c r="BE346" s="1606">
        <f t="shared" si="181"/>
        <v>0</v>
      </c>
      <c r="BF346" s="1608"/>
      <c r="BG346" s="1609"/>
      <c r="BH346" s="1607"/>
      <c r="BI346" s="1606">
        <f t="shared" si="182"/>
        <v>0</v>
      </c>
      <c r="BJ346" s="1608"/>
      <c r="BK346" s="1609"/>
      <c r="BL346" s="1607"/>
      <c r="BM346" s="3340"/>
      <c r="BN346" s="3342"/>
      <c r="BO346" s="3344"/>
      <c r="BP346" s="3347"/>
    </row>
    <row r="347" spans="1:68" x14ac:dyDescent="0.2">
      <c r="A347" s="1540"/>
      <c r="B347" s="1615" t="s">
        <v>7</v>
      </c>
      <c r="C347" s="1589">
        <v>170000</v>
      </c>
      <c r="D347" s="1612">
        <v>170000</v>
      </c>
      <c r="E347" s="1591"/>
      <c r="F347" s="1592"/>
      <c r="G347" s="1589">
        <v>170000</v>
      </c>
      <c r="H347" s="1612">
        <v>170000</v>
      </c>
      <c r="I347" s="1591"/>
      <c r="J347" s="1592"/>
      <c r="K347" s="1589">
        <v>170000</v>
      </c>
      <c r="L347" s="1612">
        <v>170000</v>
      </c>
      <c r="M347" s="1591"/>
      <c r="N347" s="1592"/>
      <c r="O347" s="1589">
        <v>170000</v>
      </c>
      <c r="P347" s="1612">
        <v>170000</v>
      </c>
      <c r="Q347" s="1591"/>
      <c r="R347" s="1592"/>
      <c r="S347" s="1589">
        <v>170000</v>
      </c>
      <c r="T347" s="1612">
        <v>170000</v>
      </c>
      <c r="U347" s="1591"/>
      <c r="V347" s="1592"/>
      <c r="W347" s="1589">
        <f t="shared" si="188"/>
        <v>169000</v>
      </c>
      <c r="X347" s="1612">
        <v>169000</v>
      </c>
      <c r="Y347" s="1591"/>
      <c r="Z347" s="1592"/>
      <c r="AA347" s="1589">
        <f t="shared" si="189"/>
        <v>169000</v>
      </c>
      <c r="AB347" s="1612">
        <v>169000</v>
      </c>
      <c r="AC347" s="1591"/>
      <c r="AD347" s="1592"/>
      <c r="AE347" s="3320">
        <f t="shared" si="190"/>
        <v>100</v>
      </c>
      <c r="AF347" s="3326">
        <f t="shared" si="191"/>
        <v>100</v>
      </c>
      <c r="AG347" s="3326"/>
      <c r="AH347" s="3300"/>
      <c r="AI347" s="1589"/>
      <c r="AJ347" s="1699"/>
      <c r="AK347" s="1606">
        <v>0</v>
      </c>
      <c r="AL347" s="1608"/>
      <c r="AM347" s="1609"/>
      <c r="AN347" s="1607"/>
      <c r="AO347" s="1606">
        <v>0</v>
      </c>
      <c r="AP347" s="1608"/>
      <c r="AQ347" s="1609"/>
      <c r="AR347" s="1607"/>
      <c r="AS347" s="1606">
        <v>0</v>
      </c>
      <c r="AT347" s="1608"/>
      <c r="AU347" s="1609"/>
      <c r="AV347" s="1607"/>
      <c r="AW347" s="1606">
        <v>0</v>
      </c>
      <c r="AX347" s="1608"/>
      <c r="AY347" s="1609"/>
      <c r="AZ347" s="1607"/>
      <c r="BA347" s="1606">
        <v>0</v>
      </c>
      <c r="BB347" s="1608"/>
      <c r="BC347" s="1609"/>
      <c r="BD347" s="1607"/>
      <c r="BE347" s="1603">
        <f t="shared" si="181"/>
        <v>0</v>
      </c>
      <c r="BF347" s="1608"/>
      <c r="BG347" s="1609"/>
      <c r="BH347" s="1607"/>
      <c r="BI347" s="1603">
        <f t="shared" si="182"/>
        <v>0</v>
      </c>
      <c r="BJ347" s="1608"/>
      <c r="BK347" s="1609"/>
      <c r="BL347" s="1607"/>
      <c r="BM347" s="3340"/>
      <c r="BN347" s="3342"/>
      <c r="BO347" s="3344"/>
      <c r="BP347" s="3347"/>
    </row>
    <row r="348" spans="1:68" x14ac:dyDescent="0.2">
      <c r="A348" s="1540"/>
      <c r="B348" s="1615" t="s">
        <v>8</v>
      </c>
      <c r="C348" s="1589">
        <v>0</v>
      </c>
      <c r="D348" s="1612"/>
      <c r="E348" s="1591"/>
      <c r="F348" s="1592"/>
      <c r="G348" s="1589">
        <v>0</v>
      </c>
      <c r="H348" s="1612"/>
      <c r="I348" s="1591"/>
      <c r="J348" s="1592"/>
      <c r="K348" s="1589">
        <v>0</v>
      </c>
      <c r="L348" s="1612"/>
      <c r="M348" s="1591"/>
      <c r="N348" s="1592"/>
      <c r="O348" s="1589">
        <v>0</v>
      </c>
      <c r="P348" s="1612"/>
      <c r="Q348" s="1591"/>
      <c r="R348" s="1592"/>
      <c r="S348" s="1589">
        <v>0</v>
      </c>
      <c r="T348" s="1612"/>
      <c r="U348" s="1591"/>
      <c r="V348" s="1592"/>
      <c r="W348" s="1589">
        <f t="shared" si="188"/>
        <v>2</v>
      </c>
      <c r="X348" s="1612">
        <v>2</v>
      </c>
      <c r="Y348" s="1591"/>
      <c r="Z348" s="1592"/>
      <c r="AA348" s="1589">
        <f t="shared" si="189"/>
        <v>2</v>
      </c>
      <c r="AB348" s="1612">
        <v>2</v>
      </c>
      <c r="AC348" s="1591"/>
      <c r="AD348" s="1592"/>
      <c r="AE348" s="3320">
        <f t="shared" si="190"/>
        <v>100</v>
      </c>
      <c r="AF348" s="3326">
        <f t="shared" si="191"/>
        <v>100</v>
      </c>
      <c r="AG348" s="3326"/>
      <c r="AH348" s="3300"/>
      <c r="AI348" s="1589"/>
      <c r="AJ348" s="1699"/>
      <c r="AK348" s="1606">
        <v>0</v>
      </c>
      <c r="AL348" s="1608"/>
      <c r="AM348" s="1609"/>
      <c r="AN348" s="1607"/>
      <c r="AO348" s="1606">
        <v>0</v>
      </c>
      <c r="AP348" s="1608"/>
      <c r="AQ348" s="1609"/>
      <c r="AR348" s="1607"/>
      <c r="AS348" s="1606">
        <v>0</v>
      </c>
      <c r="AT348" s="1608"/>
      <c r="AU348" s="1609"/>
      <c r="AV348" s="1607"/>
      <c r="AW348" s="1606">
        <v>0</v>
      </c>
      <c r="AX348" s="1608"/>
      <c r="AY348" s="1609"/>
      <c r="AZ348" s="1607"/>
      <c r="BA348" s="1606">
        <v>0</v>
      </c>
      <c r="BB348" s="1608"/>
      <c r="BC348" s="1609"/>
      <c r="BD348" s="1607"/>
      <c r="BE348" s="1606">
        <f t="shared" si="181"/>
        <v>0</v>
      </c>
      <c r="BF348" s="1608"/>
      <c r="BG348" s="1609"/>
      <c r="BH348" s="1607"/>
      <c r="BI348" s="1606">
        <f t="shared" si="182"/>
        <v>0</v>
      </c>
      <c r="BJ348" s="1608"/>
      <c r="BK348" s="1609"/>
      <c r="BL348" s="1607"/>
      <c r="BM348" s="3340"/>
      <c r="BN348" s="3342"/>
      <c r="BO348" s="3344"/>
      <c r="BP348" s="3347"/>
    </row>
    <row r="349" spans="1:68" x14ac:dyDescent="0.2">
      <c r="A349" s="1540"/>
      <c r="B349" s="1616" t="s">
        <v>9</v>
      </c>
      <c r="C349" s="1589">
        <v>0</v>
      </c>
      <c r="D349" s="1612"/>
      <c r="E349" s="1591"/>
      <c r="F349" s="1592"/>
      <c r="G349" s="1589">
        <v>0</v>
      </c>
      <c r="H349" s="1612"/>
      <c r="I349" s="1591"/>
      <c r="J349" s="1592"/>
      <c r="K349" s="1589">
        <v>0</v>
      </c>
      <c r="L349" s="1612"/>
      <c r="M349" s="1591"/>
      <c r="N349" s="1592"/>
      <c r="O349" s="1589">
        <v>0</v>
      </c>
      <c r="P349" s="1612"/>
      <c r="Q349" s="1591"/>
      <c r="R349" s="1592"/>
      <c r="S349" s="1589">
        <v>0</v>
      </c>
      <c r="T349" s="1612"/>
      <c r="U349" s="1591"/>
      <c r="V349" s="1592"/>
      <c r="W349" s="1589">
        <f t="shared" si="188"/>
        <v>0</v>
      </c>
      <c r="X349" s="1612"/>
      <c r="Y349" s="1591"/>
      <c r="Z349" s="1592"/>
      <c r="AA349" s="1589">
        <f t="shared" si="189"/>
        <v>0</v>
      </c>
      <c r="AB349" s="1612"/>
      <c r="AC349" s="1591"/>
      <c r="AD349" s="1592"/>
      <c r="AE349" s="3319"/>
      <c r="AF349" s="3325"/>
      <c r="AG349" s="3325"/>
      <c r="AH349" s="3300"/>
      <c r="AI349" s="1589"/>
      <c r="AJ349" s="1699"/>
      <c r="AK349" s="1606">
        <v>0</v>
      </c>
      <c r="AL349" s="1608"/>
      <c r="AM349" s="1609"/>
      <c r="AN349" s="1607"/>
      <c r="AO349" s="1606">
        <v>0</v>
      </c>
      <c r="AP349" s="1608"/>
      <c r="AQ349" s="1609"/>
      <c r="AR349" s="1607"/>
      <c r="AS349" s="1606">
        <v>0</v>
      </c>
      <c r="AT349" s="1608"/>
      <c r="AU349" s="1609"/>
      <c r="AV349" s="1607"/>
      <c r="AW349" s="1606">
        <v>0</v>
      </c>
      <c r="AX349" s="1608"/>
      <c r="AY349" s="1609"/>
      <c r="AZ349" s="1607"/>
      <c r="BA349" s="1606">
        <v>0</v>
      </c>
      <c r="BB349" s="1608"/>
      <c r="BC349" s="1609"/>
      <c r="BD349" s="1607"/>
      <c r="BE349" s="1606">
        <f t="shared" si="181"/>
        <v>0</v>
      </c>
      <c r="BF349" s="1608"/>
      <c r="BG349" s="1609"/>
      <c r="BH349" s="1607"/>
      <c r="BI349" s="1606">
        <f t="shared" si="182"/>
        <v>0</v>
      </c>
      <c r="BJ349" s="1608"/>
      <c r="BK349" s="1609"/>
      <c r="BL349" s="1607"/>
      <c r="BM349" s="3340"/>
      <c r="BN349" s="3342"/>
      <c r="BO349" s="3344"/>
      <c r="BP349" s="3347"/>
    </row>
    <row r="350" spans="1:68" x14ac:dyDescent="0.2">
      <c r="A350" s="1540"/>
      <c r="B350" s="1615" t="s">
        <v>10</v>
      </c>
      <c r="C350" s="1589">
        <v>0</v>
      </c>
      <c r="D350" s="1612"/>
      <c r="E350" s="1591"/>
      <c r="F350" s="1592"/>
      <c r="G350" s="1589">
        <v>0</v>
      </c>
      <c r="H350" s="1612"/>
      <c r="I350" s="1591"/>
      <c r="J350" s="1592"/>
      <c r="K350" s="1589">
        <v>0</v>
      </c>
      <c r="L350" s="1612"/>
      <c r="M350" s="1591"/>
      <c r="N350" s="1592"/>
      <c r="O350" s="1589">
        <v>0</v>
      </c>
      <c r="P350" s="1612"/>
      <c r="Q350" s="1591"/>
      <c r="R350" s="1592"/>
      <c r="S350" s="1589">
        <v>0</v>
      </c>
      <c r="T350" s="1612"/>
      <c r="U350" s="1591"/>
      <c r="V350" s="1592"/>
      <c r="W350" s="1589">
        <f t="shared" si="188"/>
        <v>0</v>
      </c>
      <c r="X350" s="1612"/>
      <c r="Y350" s="1591"/>
      <c r="Z350" s="1592"/>
      <c r="AA350" s="1589">
        <f t="shared" si="189"/>
        <v>0</v>
      </c>
      <c r="AB350" s="1612"/>
      <c r="AC350" s="1591"/>
      <c r="AD350" s="1592"/>
      <c r="AE350" s="3320"/>
      <c r="AF350" s="3326"/>
      <c r="AG350" s="3326"/>
      <c r="AH350" s="3300"/>
      <c r="AI350" s="1589"/>
      <c r="AJ350" s="1699"/>
      <c r="AK350" s="1606">
        <v>0</v>
      </c>
      <c r="AL350" s="1608"/>
      <c r="AM350" s="1609"/>
      <c r="AN350" s="1607"/>
      <c r="AO350" s="1606">
        <v>0</v>
      </c>
      <c r="AP350" s="1608"/>
      <c r="AQ350" s="1609"/>
      <c r="AR350" s="1607"/>
      <c r="AS350" s="1606">
        <v>0</v>
      </c>
      <c r="AT350" s="1608"/>
      <c r="AU350" s="1609"/>
      <c r="AV350" s="1607"/>
      <c r="AW350" s="1606">
        <v>0</v>
      </c>
      <c r="AX350" s="1608"/>
      <c r="AY350" s="1609"/>
      <c r="AZ350" s="1607"/>
      <c r="BA350" s="1606">
        <v>0</v>
      </c>
      <c r="BB350" s="1608"/>
      <c r="BC350" s="1609"/>
      <c r="BD350" s="1607"/>
      <c r="BE350" s="1606">
        <f t="shared" si="181"/>
        <v>0</v>
      </c>
      <c r="BF350" s="1608"/>
      <c r="BG350" s="1609"/>
      <c r="BH350" s="1607"/>
      <c r="BI350" s="1606">
        <f t="shared" si="182"/>
        <v>0</v>
      </c>
      <c r="BJ350" s="1608"/>
      <c r="BK350" s="1609"/>
      <c r="BL350" s="1607"/>
      <c r="BM350" s="3340"/>
      <c r="BN350" s="3342"/>
      <c r="BO350" s="3344"/>
      <c r="BP350" s="3347"/>
    </row>
    <row r="351" spans="1:68" ht="13.5" thickBot="1" x14ac:dyDescent="0.25">
      <c r="A351" s="1540"/>
      <c r="B351" s="1617" t="s">
        <v>11</v>
      </c>
      <c r="C351" s="1595">
        <v>340000</v>
      </c>
      <c r="D351" s="1612">
        <v>340000</v>
      </c>
      <c r="E351" s="1597"/>
      <c r="F351" s="1598"/>
      <c r="G351" s="1595">
        <v>340000</v>
      </c>
      <c r="H351" s="1612">
        <v>340000</v>
      </c>
      <c r="I351" s="1597"/>
      <c r="J351" s="1598"/>
      <c r="K351" s="1595">
        <v>340000</v>
      </c>
      <c r="L351" s="1612">
        <v>340000</v>
      </c>
      <c r="M351" s="1597"/>
      <c r="N351" s="1598"/>
      <c r="O351" s="1595">
        <v>340000</v>
      </c>
      <c r="P351" s="1612">
        <v>340000</v>
      </c>
      <c r="Q351" s="1597"/>
      <c r="R351" s="1598"/>
      <c r="S351" s="1595">
        <v>340000</v>
      </c>
      <c r="T351" s="1612">
        <v>340000</v>
      </c>
      <c r="U351" s="1597"/>
      <c r="V351" s="1598"/>
      <c r="W351" s="1595">
        <f t="shared" si="188"/>
        <v>316845</v>
      </c>
      <c r="X351" s="1612">
        <v>316845</v>
      </c>
      <c r="Y351" s="1597"/>
      <c r="Z351" s="1598"/>
      <c r="AA351" s="1595">
        <f t="shared" si="189"/>
        <v>316845</v>
      </c>
      <c r="AB351" s="1612">
        <v>316845</v>
      </c>
      <c r="AC351" s="1597"/>
      <c r="AD351" s="1598"/>
      <c r="AE351" s="3320">
        <f t="shared" ref="AE351" si="192">SUM(AA351/W351)*100</f>
        <v>100</v>
      </c>
      <c r="AF351" s="3326">
        <f t="shared" ref="AF351" si="193">SUM(AB351/X351)*100</f>
        <v>100</v>
      </c>
      <c r="AG351" s="3327"/>
      <c r="AH351" s="3301"/>
      <c r="AI351" s="1595"/>
      <c r="AJ351" s="1699"/>
      <c r="AK351" s="1606">
        <v>0</v>
      </c>
      <c r="AL351" s="1608"/>
      <c r="AM351" s="1609"/>
      <c r="AN351" s="1607"/>
      <c r="AO351" s="1606">
        <v>0</v>
      </c>
      <c r="AP351" s="1608"/>
      <c r="AQ351" s="1609"/>
      <c r="AR351" s="1607"/>
      <c r="AS351" s="1606">
        <v>0</v>
      </c>
      <c r="AT351" s="1608"/>
      <c r="AU351" s="1609"/>
      <c r="AV351" s="1607"/>
      <c r="AW351" s="1606">
        <v>0</v>
      </c>
      <c r="AX351" s="1608"/>
      <c r="AY351" s="1609"/>
      <c r="AZ351" s="1607"/>
      <c r="BA351" s="1606">
        <v>0</v>
      </c>
      <c r="BB351" s="1608"/>
      <c r="BC351" s="1609"/>
      <c r="BD351" s="1607"/>
      <c r="BE351" s="1606">
        <f t="shared" si="181"/>
        <v>0</v>
      </c>
      <c r="BF351" s="1608"/>
      <c r="BG351" s="1609"/>
      <c r="BH351" s="1607"/>
      <c r="BI351" s="1606">
        <f t="shared" si="182"/>
        <v>0</v>
      </c>
      <c r="BJ351" s="1608"/>
      <c r="BK351" s="1609"/>
      <c r="BL351" s="1607"/>
      <c r="BM351" s="3340"/>
      <c r="BN351" s="3342"/>
      <c r="BO351" s="3344"/>
      <c r="BP351" s="3347"/>
    </row>
    <row r="352" spans="1:68" ht="13.5" thickBot="1" x14ac:dyDescent="0.25">
      <c r="A352" s="1540"/>
      <c r="B352" s="1600" t="s">
        <v>255</v>
      </c>
      <c r="C352" s="1575">
        <v>227796604</v>
      </c>
      <c r="D352" s="1618">
        <v>227796604</v>
      </c>
      <c r="E352" s="1577">
        <v>0</v>
      </c>
      <c r="F352" s="1619">
        <v>0</v>
      </c>
      <c r="G352" s="1575">
        <v>227496604</v>
      </c>
      <c r="H352" s="1618">
        <v>227496604</v>
      </c>
      <c r="I352" s="1577">
        <v>0</v>
      </c>
      <c r="J352" s="1619">
        <v>0</v>
      </c>
      <c r="K352" s="1575">
        <v>227496604</v>
      </c>
      <c r="L352" s="1618">
        <v>227496604</v>
      </c>
      <c r="M352" s="1577">
        <v>0</v>
      </c>
      <c r="N352" s="1619">
        <v>0</v>
      </c>
      <c r="O352" s="1575">
        <v>227496604</v>
      </c>
      <c r="P352" s="1618">
        <v>227496604</v>
      </c>
      <c r="Q352" s="1577">
        <v>0</v>
      </c>
      <c r="R352" s="1619">
        <v>0</v>
      </c>
      <c r="S352" s="1575">
        <v>233364726</v>
      </c>
      <c r="T352" s="1618">
        <v>233364726</v>
      </c>
      <c r="U352" s="1577">
        <v>0</v>
      </c>
      <c r="V352" s="1619">
        <v>0</v>
      </c>
      <c r="W352" s="1575">
        <f t="shared" si="188"/>
        <v>229140993</v>
      </c>
      <c r="X352" s="1618">
        <f>SUM(X353:X358)</f>
        <v>229140993</v>
      </c>
      <c r="Y352" s="1577">
        <v>0</v>
      </c>
      <c r="Z352" s="1619">
        <v>0</v>
      </c>
      <c r="AA352" s="1575">
        <f t="shared" si="189"/>
        <v>229131483</v>
      </c>
      <c r="AB352" s="1618">
        <f>SUM(AB353:AB358)</f>
        <v>229131483</v>
      </c>
      <c r="AC352" s="1577">
        <v>0</v>
      </c>
      <c r="AD352" s="1619">
        <v>0</v>
      </c>
      <c r="AE352" s="3279">
        <f t="shared" si="183"/>
        <v>100.00415045539594</v>
      </c>
      <c r="AF352" s="3288">
        <f t="shared" si="184"/>
        <v>100.00415045539594</v>
      </c>
      <c r="AG352" s="3288">
        <v>0</v>
      </c>
      <c r="AH352" s="3277">
        <v>0</v>
      </c>
      <c r="AI352" s="1575"/>
      <c r="AJ352" s="1699"/>
      <c r="AK352" s="1606">
        <v>0</v>
      </c>
      <c r="AL352" s="1608"/>
      <c r="AM352" s="1609"/>
      <c r="AN352" s="1607"/>
      <c r="AO352" s="1606">
        <v>0</v>
      </c>
      <c r="AP352" s="1608"/>
      <c r="AQ352" s="1609"/>
      <c r="AR352" s="1607"/>
      <c r="AS352" s="1606">
        <v>0</v>
      </c>
      <c r="AT352" s="1608"/>
      <c r="AU352" s="1609"/>
      <c r="AV352" s="1607"/>
      <c r="AW352" s="1606">
        <v>0</v>
      </c>
      <c r="AX352" s="1608"/>
      <c r="AY352" s="1609"/>
      <c r="AZ352" s="1607"/>
      <c r="BA352" s="1606">
        <v>0</v>
      </c>
      <c r="BB352" s="1608"/>
      <c r="BC352" s="1609"/>
      <c r="BD352" s="1607"/>
      <c r="BE352" s="1606">
        <f t="shared" si="181"/>
        <v>0</v>
      </c>
      <c r="BF352" s="1608"/>
      <c r="BG352" s="1609"/>
      <c r="BH352" s="1607"/>
      <c r="BI352" s="1606">
        <f t="shared" si="182"/>
        <v>0</v>
      </c>
      <c r="BJ352" s="1608"/>
      <c r="BK352" s="1609"/>
      <c r="BL352" s="1607"/>
      <c r="BM352" s="3340"/>
      <c r="BN352" s="3342"/>
      <c r="BO352" s="3344"/>
      <c r="BP352" s="3347"/>
    </row>
    <row r="353" spans="1:68" x14ac:dyDescent="0.2">
      <c r="A353" s="1540"/>
      <c r="B353" s="1581" t="s">
        <v>14</v>
      </c>
      <c r="C353" s="1620">
        <v>0</v>
      </c>
      <c r="D353" s="1583"/>
      <c r="E353" s="1584"/>
      <c r="F353" s="1585"/>
      <c r="G353" s="1620">
        <v>0</v>
      </c>
      <c r="H353" s="1583"/>
      <c r="I353" s="1584"/>
      <c r="J353" s="1585"/>
      <c r="K353" s="1620">
        <v>0</v>
      </c>
      <c r="L353" s="1583"/>
      <c r="M353" s="1584"/>
      <c r="N353" s="1585"/>
      <c r="O353" s="1620">
        <v>0</v>
      </c>
      <c r="P353" s="1583"/>
      <c r="Q353" s="1584"/>
      <c r="R353" s="1585"/>
      <c r="S353" s="1620">
        <v>0</v>
      </c>
      <c r="T353" s="1583"/>
      <c r="U353" s="1584"/>
      <c r="V353" s="1585"/>
      <c r="W353" s="1582">
        <f t="shared" si="188"/>
        <v>0</v>
      </c>
      <c r="X353" s="1583"/>
      <c r="Y353" s="1584"/>
      <c r="Z353" s="1585"/>
      <c r="AA353" s="1582">
        <f t="shared" si="189"/>
        <v>0</v>
      </c>
      <c r="AB353" s="1583"/>
      <c r="AC353" s="1584"/>
      <c r="AD353" s="1585"/>
      <c r="AE353" s="3294"/>
      <c r="AF353" s="3298"/>
      <c r="AG353" s="3298"/>
      <c r="AH353" s="3299"/>
      <c r="AI353" s="1582"/>
      <c r="AJ353" s="1699"/>
      <c r="AK353" s="1606">
        <v>0</v>
      </c>
      <c r="AL353" s="1608"/>
      <c r="AM353" s="1609"/>
      <c r="AN353" s="1607"/>
      <c r="AO353" s="1606">
        <v>0</v>
      </c>
      <c r="AP353" s="1608"/>
      <c r="AQ353" s="1609"/>
      <c r="AR353" s="1607"/>
      <c r="AS353" s="1606">
        <v>0</v>
      </c>
      <c r="AT353" s="1608"/>
      <c r="AU353" s="1609"/>
      <c r="AV353" s="1607"/>
      <c r="AW353" s="1606">
        <v>0</v>
      </c>
      <c r="AX353" s="1608"/>
      <c r="AY353" s="1609"/>
      <c r="AZ353" s="1607"/>
      <c r="BA353" s="1606">
        <v>0</v>
      </c>
      <c r="BB353" s="1608"/>
      <c r="BC353" s="1609"/>
      <c r="BD353" s="1607"/>
      <c r="BE353" s="1603">
        <f t="shared" si="181"/>
        <v>0</v>
      </c>
      <c r="BF353" s="1608"/>
      <c r="BG353" s="1609"/>
      <c r="BH353" s="1607"/>
      <c r="BI353" s="1603">
        <f t="shared" si="182"/>
        <v>0</v>
      </c>
      <c r="BJ353" s="1608"/>
      <c r="BK353" s="1609"/>
      <c r="BL353" s="1607"/>
      <c r="BM353" s="3340"/>
      <c r="BN353" s="3342"/>
      <c r="BO353" s="3344"/>
      <c r="BP353" s="3347"/>
    </row>
    <row r="354" spans="1:68" x14ac:dyDescent="0.2">
      <c r="A354" s="1540"/>
      <c r="B354" s="1588" t="s">
        <v>12</v>
      </c>
      <c r="C354" s="1589">
        <v>0</v>
      </c>
      <c r="D354" s="1590"/>
      <c r="E354" s="1591"/>
      <c r="F354" s="1592"/>
      <c r="G354" s="1589">
        <v>0</v>
      </c>
      <c r="H354" s="1590"/>
      <c r="I354" s="1591"/>
      <c r="J354" s="1592"/>
      <c r="K354" s="1589">
        <v>0</v>
      </c>
      <c r="L354" s="1590"/>
      <c r="M354" s="1591"/>
      <c r="N354" s="1592"/>
      <c r="O354" s="1589">
        <v>0</v>
      </c>
      <c r="P354" s="1590"/>
      <c r="Q354" s="1591"/>
      <c r="R354" s="1592"/>
      <c r="S354" s="1589">
        <v>0</v>
      </c>
      <c r="T354" s="1590"/>
      <c r="U354" s="1591"/>
      <c r="V354" s="1592"/>
      <c r="W354" s="1589">
        <f t="shared" si="188"/>
        <v>0</v>
      </c>
      <c r="X354" s="1590"/>
      <c r="Y354" s="1591"/>
      <c r="Z354" s="1592"/>
      <c r="AA354" s="1589">
        <f t="shared" si="189"/>
        <v>0</v>
      </c>
      <c r="AB354" s="1590"/>
      <c r="AC354" s="1591"/>
      <c r="AD354" s="1592"/>
      <c r="AE354" s="3294"/>
      <c r="AF354" s="3298"/>
      <c r="AG354" s="3298"/>
      <c r="AH354" s="3300"/>
      <c r="AI354" s="1589"/>
      <c r="AJ354" s="1699"/>
      <c r="AK354" s="1606">
        <v>0</v>
      </c>
      <c r="AL354" s="1608"/>
      <c r="AM354" s="1609"/>
      <c r="AN354" s="1607"/>
      <c r="AO354" s="1606">
        <v>0</v>
      </c>
      <c r="AP354" s="1608"/>
      <c r="AQ354" s="1609"/>
      <c r="AR354" s="1607"/>
      <c r="AS354" s="1606">
        <v>0</v>
      </c>
      <c r="AT354" s="1608"/>
      <c r="AU354" s="1609"/>
      <c r="AV354" s="1607"/>
      <c r="AW354" s="1606">
        <v>0</v>
      </c>
      <c r="AX354" s="1608"/>
      <c r="AY354" s="1609"/>
      <c r="AZ354" s="1607"/>
      <c r="BA354" s="1606">
        <v>0</v>
      </c>
      <c r="BB354" s="1608"/>
      <c r="BC354" s="1609"/>
      <c r="BD354" s="1607"/>
      <c r="BE354" s="1606">
        <f t="shared" si="181"/>
        <v>0</v>
      </c>
      <c r="BF354" s="1608"/>
      <c r="BG354" s="1609"/>
      <c r="BH354" s="1607"/>
      <c r="BI354" s="1606">
        <f t="shared" si="182"/>
        <v>0</v>
      </c>
      <c r="BJ354" s="1608"/>
      <c r="BK354" s="1609"/>
      <c r="BL354" s="1607"/>
      <c r="BM354" s="3340"/>
      <c r="BN354" s="3342"/>
      <c r="BO354" s="3344"/>
      <c r="BP354" s="3347"/>
    </row>
    <row r="355" spans="1:68" x14ac:dyDescent="0.2">
      <c r="A355" s="1540"/>
      <c r="B355" s="1621" t="s">
        <v>13</v>
      </c>
      <c r="C355" s="1589">
        <v>0</v>
      </c>
      <c r="D355" s="1623"/>
      <c r="E355" s="1624"/>
      <c r="F355" s="1625"/>
      <c r="G355" s="1589">
        <v>0</v>
      </c>
      <c r="H355" s="1623"/>
      <c r="I355" s="1624"/>
      <c r="J355" s="1625"/>
      <c r="K355" s="1589">
        <v>0</v>
      </c>
      <c r="L355" s="1623"/>
      <c r="M355" s="1624"/>
      <c r="N355" s="1625"/>
      <c r="O355" s="1589">
        <v>0</v>
      </c>
      <c r="P355" s="1623"/>
      <c r="Q355" s="1624"/>
      <c r="R355" s="1625"/>
      <c r="S355" s="1589">
        <v>0</v>
      </c>
      <c r="T355" s="1623"/>
      <c r="U355" s="1624"/>
      <c r="V355" s="1625"/>
      <c r="W355" s="1589">
        <f t="shared" si="188"/>
        <v>0</v>
      </c>
      <c r="X355" s="1623"/>
      <c r="Y355" s="1624"/>
      <c r="Z355" s="1625"/>
      <c r="AA355" s="1589">
        <f t="shared" si="189"/>
        <v>0</v>
      </c>
      <c r="AB355" s="1623"/>
      <c r="AC355" s="1624"/>
      <c r="AD355" s="1625"/>
      <c r="AE355" s="3294"/>
      <c r="AF355" s="3298"/>
      <c r="AG355" s="3298"/>
      <c r="AH355" s="3300"/>
      <c r="AI355" s="1622"/>
      <c r="AJ355" s="1699"/>
      <c r="AK355" s="1626">
        <v>0</v>
      </c>
      <c r="AL355" s="1623"/>
      <c r="AM355" s="1624"/>
      <c r="AN355" s="1627"/>
      <c r="AO355" s="1626">
        <v>0</v>
      </c>
      <c r="AP355" s="1623"/>
      <c r="AQ355" s="1624"/>
      <c r="AR355" s="1627"/>
      <c r="AS355" s="1626">
        <v>0</v>
      </c>
      <c r="AT355" s="1623"/>
      <c r="AU355" s="1624"/>
      <c r="AV355" s="1627"/>
      <c r="AW355" s="1626">
        <v>0</v>
      </c>
      <c r="AX355" s="1623"/>
      <c r="AY355" s="1624"/>
      <c r="AZ355" s="1627"/>
      <c r="BA355" s="1626">
        <v>0</v>
      </c>
      <c r="BB355" s="1623"/>
      <c r="BC355" s="1624"/>
      <c r="BD355" s="1627"/>
      <c r="BE355" s="1603">
        <f t="shared" si="181"/>
        <v>0</v>
      </c>
      <c r="BF355" s="1623"/>
      <c r="BG355" s="1624"/>
      <c r="BH355" s="1627"/>
      <c r="BI355" s="1603">
        <f t="shared" si="182"/>
        <v>0</v>
      </c>
      <c r="BJ355" s="2322"/>
      <c r="BK355" s="2335"/>
      <c r="BL355" s="2336"/>
      <c r="BM355" s="3340"/>
      <c r="BN355" s="3342"/>
      <c r="BO355" s="3344"/>
      <c r="BP355" s="3347"/>
    </row>
    <row r="356" spans="1:68" ht="24" x14ac:dyDescent="0.2">
      <c r="A356" s="1540"/>
      <c r="B356" s="1588" t="s">
        <v>262</v>
      </c>
      <c r="C356" s="1589">
        <v>235896</v>
      </c>
      <c r="D356" s="1590">
        <v>235896</v>
      </c>
      <c r="E356" s="1591"/>
      <c r="F356" s="1592"/>
      <c r="G356" s="1589">
        <v>-64104</v>
      </c>
      <c r="H356" s="1590">
        <v>-64104</v>
      </c>
      <c r="I356" s="1591"/>
      <c r="J356" s="1592"/>
      <c r="K356" s="1589">
        <v>-64104</v>
      </c>
      <c r="L356" s="1590">
        <v>-64104</v>
      </c>
      <c r="M356" s="1591"/>
      <c r="N356" s="1592"/>
      <c r="O356" s="1589">
        <v>-64104</v>
      </c>
      <c r="P356" s="1590">
        <v>-64104</v>
      </c>
      <c r="Q356" s="1591"/>
      <c r="R356" s="1592"/>
      <c r="S356" s="1589">
        <v>-64104</v>
      </c>
      <c r="T356" s="1590">
        <v>-64104</v>
      </c>
      <c r="U356" s="1591"/>
      <c r="V356" s="1592"/>
      <c r="W356" s="1589">
        <f t="shared" si="188"/>
        <v>9510</v>
      </c>
      <c r="X356" s="1590">
        <v>9510</v>
      </c>
      <c r="Y356" s="1591"/>
      <c r="Z356" s="1592"/>
      <c r="AA356" s="1589">
        <f t="shared" si="189"/>
        <v>0</v>
      </c>
      <c r="AB356" s="1590"/>
      <c r="AC356" s="1591"/>
      <c r="AD356" s="1592"/>
      <c r="AE356" s="3292"/>
      <c r="AF356" s="3296"/>
      <c r="AG356" s="3296"/>
      <c r="AH356" s="3300"/>
      <c r="AI356" s="1589"/>
      <c r="AJ356" s="1621" t="s">
        <v>27</v>
      </c>
      <c r="AK356" s="1606">
        <v>0</v>
      </c>
      <c r="AL356" s="1608"/>
      <c r="AM356" s="1609"/>
      <c r="AN356" s="1607"/>
      <c r="AO356" s="1606">
        <v>0</v>
      </c>
      <c r="AP356" s="1608"/>
      <c r="AQ356" s="1609"/>
      <c r="AR356" s="1607"/>
      <c r="AS356" s="1606">
        <v>0</v>
      </c>
      <c r="AT356" s="1608"/>
      <c r="AU356" s="1609"/>
      <c r="AV356" s="1607"/>
      <c r="AW356" s="1606">
        <v>0</v>
      </c>
      <c r="AX356" s="1608"/>
      <c r="AY356" s="1609"/>
      <c r="AZ356" s="1607"/>
      <c r="BA356" s="1606">
        <v>0</v>
      </c>
      <c r="BB356" s="1608"/>
      <c r="BC356" s="1609"/>
      <c r="BD356" s="1607"/>
      <c r="BE356" s="1606">
        <f t="shared" si="181"/>
        <v>0</v>
      </c>
      <c r="BF356" s="1608"/>
      <c r="BG356" s="1609"/>
      <c r="BH356" s="1607"/>
      <c r="BI356" s="1606">
        <f t="shared" si="182"/>
        <v>0</v>
      </c>
      <c r="BJ356" s="1608"/>
      <c r="BK356" s="1609"/>
      <c r="BL356" s="1607"/>
      <c r="BM356" s="3340"/>
      <c r="BN356" s="3342"/>
      <c r="BO356" s="3344"/>
      <c r="BP356" s="3347"/>
    </row>
    <row r="357" spans="1:68" ht="24" x14ac:dyDescent="0.2">
      <c r="A357" s="1540"/>
      <c r="B357" s="1588" t="s">
        <v>90</v>
      </c>
      <c r="C357" s="1589">
        <v>227560708</v>
      </c>
      <c r="D357" s="1590">
        <v>227560708</v>
      </c>
      <c r="E357" s="1591"/>
      <c r="F357" s="1592"/>
      <c r="G357" s="1589">
        <v>227560708</v>
      </c>
      <c r="H357" s="1590">
        <v>227560708</v>
      </c>
      <c r="I357" s="1591"/>
      <c r="J357" s="1592"/>
      <c r="K357" s="1589">
        <v>227560708</v>
      </c>
      <c r="L357" s="1590">
        <v>227560708</v>
      </c>
      <c r="M357" s="1591"/>
      <c r="N357" s="1592"/>
      <c r="O357" s="1589">
        <v>227560708</v>
      </c>
      <c r="P357" s="1590">
        <v>227560708</v>
      </c>
      <c r="Q357" s="1591"/>
      <c r="R357" s="1592"/>
      <c r="S357" s="1589">
        <v>233428830</v>
      </c>
      <c r="T357" s="1590">
        <v>233428830</v>
      </c>
      <c r="U357" s="1591"/>
      <c r="V357" s="1592"/>
      <c r="W357" s="1589">
        <f t="shared" si="188"/>
        <v>229131483</v>
      </c>
      <c r="X357" s="1590">
        <v>229131483</v>
      </c>
      <c r="Y357" s="1591"/>
      <c r="Z357" s="1592"/>
      <c r="AA357" s="1589">
        <f t="shared" si="189"/>
        <v>229131483</v>
      </c>
      <c r="AB357" s="1590">
        <v>229131483</v>
      </c>
      <c r="AC357" s="1591"/>
      <c r="AD357" s="1592"/>
      <c r="AE357" s="3320">
        <f t="shared" ref="AE357" si="194">SUM(AA357/W357)*100</f>
        <v>100</v>
      </c>
      <c r="AF357" s="3326">
        <f t="shared" ref="AF357" si="195">SUM(AB357/X357)*100</f>
        <v>100</v>
      </c>
      <c r="AG357" s="3296"/>
      <c r="AH357" s="3300"/>
      <c r="AI357" s="1589"/>
      <c r="AJ357" s="1621" t="s">
        <v>260</v>
      </c>
      <c r="AK357" s="1606">
        <v>0</v>
      </c>
      <c r="AL357" s="1608"/>
      <c r="AM357" s="1609"/>
      <c r="AN357" s="1607"/>
      <c r="AO357" s="1606">
        <v>0</v>
      </c>
      <c r="AP357" s="1608"/>
      <c r="AQ357" s="1609"/>
      <c r="AR357" s="1607"/>
      <c r="AS357" s="1606">
        <v>0</v>
      </c>
      <c r="AT357" s="1608"/>
      <c r="AU357" s="1609"/>
      <c r="AV357" s="1607"/>
      <c r="AW357" s="1606">
        <v>0</v>
      </c>
      <c r="AX357" s="1608"/>
      <c r="AY357" s="1609"/>
      <c r="AZ357" s="1607"/>
      <c r="BA357" s="1606">
        <v>0</v>
      </c>
      <c r="BB357" s="1608"/>
      <c r="BC357" s="1609"/>
      <c r="BD357" s="1607"/>
      <c r="BE357" s="1606">
        <f t="shared" si="181"/>
        <v>0</v>
      </c>
      <c r="BF357" s="1608"/>
      <c r="BG357" s="1609"/>
      <c r="BH357" s="1607"/>
      <c r="BI357" s="1606">
        <f t="shared" si="182"/>
        <v>0</v>
      </c>
      <c r="BJ357" s="1608"/>
      <c r="BK357" s="1609"/>
      <c r="BL357" s="1607"/>
      <c r="BM357" s="3340"/>
      <c r="BN357" s="3342"/>
      <c r="BO357" s="3344"/>
      <c r="BP357" s="3347"/>
    </row>
    <row r="358" spans="1:68" ht="13.5" thickBot="1" x14ac:dyDescent="0.25">
      <c r="A358" s="1540"/>
      <c r="B358" s="1628" t="s">
        <v>188</v>
      </c>
      <c r="C358" s="1589">
        <v>0</v>
      </c>
      <c r="D358" s="1629"/>
      <c r="E358" s="1630"/>
      <c r="F358" s="1631"/>
      <c r="G358" s="1589">
        <v>0</v>
      </c>
      <c r="H358" s="1629"/>
      <c r="I358" s="1630"/>
      <c r="J358" s="1631"/>
      <c r="K358" s="1589">
        <v>0</v>
      </c>
      <c r="L358" s="1629"/>
      <c r="M358" s="1630"/>
      <c r="N358" s="1631"/>
      <c r="O358" s="1589">
        <v>0</v>
      </c>
      <c r="P358" s="1629"/>
      <c r="Q358" s="1630"/>
      <c r="R358" s="1631"/>
      <c r="S358" s="1589">
        <v>0</v>
      </c>
      <c r="T358" s="1629"/>
      <c r="U358" s="1630"/>
      <c r="V358" s="1631"/>
      <c r="W358" s="1589">
        <f t="shared" si="188"/>
        <v>0</v>
      </c>
      <c r="X358" s="1629"/>
      <c r="Y358" s="1630"/>
      <c r="Z358" s="1631"/>
      <c r="AA358" s="1589">
        <f t="shared" si="189"/>
        <v>0</v>
      </c>
      <c r="AB358" s="1629"/>
      <c r="AC358" s="1630"/>
      <c r="AD358" s="1631"/>
      <c r="AE358" s="3294"/>
      <c r="AF358" s="3298"/>
      <c r="AG358" s="3298"/>
      <c r="AH358" s="3303"/>
      <c r="AI358" s="1586"/>
      <c r="AJ358" s="1700"/>
      <c r="AK358" s="1632">
        <v>0</v>
      </c>
      <c r="AL358" s="1599"/>
      <c r="AM358" s="1579"/>
      <c r="AN358" s="1580"/>
      <c r="AO358" s="1632">
        <v>0</v>
      </c>
      <c r="AP358" s="1599"/>
      <c r="AQ358" s="1579"/>
      <c r="AR358" s="1580"/>
      <c r="AS358" s="1632">
        <v>0</v>
      </c>
      <c r="AT358" s="1599"/>
      <c r="AU358" s="1579"/>
      <c r="AV358" s="1580"/>
      <c r="AW358" s="1632">
        <v>0</v>
      </c>
      <c r="AX358" s="1599"/>
      <c r="AY358" s="1579"/>
      <c r="AZ358" s="1580"/>
      <c r="BA358" s="1632">
        <v>0</v>
      </c>
      <c r="BB358" s="1599"/>
      <c r="BC358" s="1579"/>
      <c r="BD358" s="1580"/>
      <c r="BE358" s="1726">
        <f t="shared" si="181"/>
        <v>0</v>
      </c>
      <c r="BF358" s="1599"/>
      <c r="BG358" s="1579"/>
      <c r="BH358" s="1580"/>
      <c r="BI358" s="1726">
        <f t="shared" si="182"/>
        <v>0</v>
      </c>
      <c r="BJ358" s="1599"/>
      <c r="BK358" s="1579"/>
      <c r="BL358" s="1580"/>
      <c r="BM358" s="3340"/>
      <c r="BN358" s="3342"/>
      <c r="BO358" s="3344"/>
      <c r="BP358" s="3347"/>
    </row>
    <row r="359" spans="1:68" ht="13.5" thickBot="1" x14ac:dyDescent="0.25">
      <c r="A359" s="1540"/>
      <c r="B359" s="1574" t="s">
        <v>19</v>
      </c>
      <c r="C359" s="1575">
        <v>229887604</v>
      </c>
      <c r="D359" s="1618">
        <v>229877604</v>
      </c>
      <c r="E359" s="1577">
        <v>10000</v>
      </c>
      <c r="F359" s="1619">
        <v>0</v>
      </c>
      <c r="G359" s="1575">
        <v>229587604</v>
      </c>
      <c r="H359" s="1618">
        <v>229577604</v>
      </c>
      <c r="I359" s="1577">
        <v>10000</v>
      </c>
      <c r="J359" s="1619">
        <v>0</v>
      </c>
      <c r="K359" s="1575">
        <v>229587604</v>
      </c>
      <c r="L359" s="1618">
        <v>229577604</v>
      </c>
      <c r="M359" s="1577">
        <v>10000</v>
      </c>
      <c r="N359" s="1619">
        <v>0</v>
      </c>
      <c r="O359" s="1575">
        <v>229587604</v>
      </c>
      <c r="P359" s="1618">
        <v>229577604</v>
      </c>
      <c r="Q359" s="1577">
        <v>10000</v>
      </c>
      <c r="R359" s="1619">
        <v>0</v>
      </c>
      <c r="S359" s="1575">
        <v>235455726</v>
      </c>
      <c r="T359" s="1618">
        <v>235445726</v>
      </c>
      <c r="U359" s="1577">
        <v>10000</v>
      </c>
      <c r="V359" s="1619">
        <v>0</v>
      </c>
      <c r="W359" s="1618">
        <f t="shared" ref="W359:AD359" si="196">SUM(W352+W340)</f>
        <v>231221908</v>
      </c>
      <c r="X359" s="1618">
        <f t="shared" si="196"/>
        <v>231211908</v>
      </c>
      <c r="Y359" s="1577">
        <f t="shared" si="196"/>
        <v>10000</v>
      </c>
      <c r="Z359" s="1619">
        <f t="shared" si="196"/>
        <v>0</v>
      </c>
      <c r="AA359" s="1618">
        <f t="shared" si="196"/>
        <v>231502230</v>
      </c>
      <c r="AB359" s="1618">
        <f t="shared" si="196"/>
        <v>231492230</v>
      </c>
      <c r="AC359" s="1577">
        <f t="shared" si="196"/>
        <v>10000</v>
      </c>
      <c r="AD359" s="1619">
        <f t="shared" si="196"/>
        <v>0</v>
      </c>
      <c r="AE359" s="3279">
        <f t="shared" si="183"/>
        <v>99.878911749575806</v>
      </c>
      <c r="AF359" s="3288">
        <f t="shared" si="184"/>
        <v>99.878906518806261</v>
      </c>
      <c r="AG359" s="3288">
        <f t="shared" si="185"/>
        <v>100</v>
      </c>
      <c r="AH359" s="3277">
        <f>SUM(AH352+AH340)</f>
        <v>0</v>
      </c>
      <c r="AI359" s="1575"/>
      <c r="AJ359" s="1701" t="s">
        <v>21</v>
      </c>
      <c r="AK359" s="1601">
        <v>229887604</v>
      </c>
      <c r="AL359" s="1633">
        <v>229887604</v>
      </c>
      <c r="AM359" s="1634">
        <v>0</v>
      </c>
      <c r="AN359" s="1635">
        <v>0</v>
      </c>
      <c r="AO359" s="1601">
        <v>229587604</v>
      </c>
      <c r="AP359" s="1633">
        <v>229587604</v>
      </c>
      <c r="AQ359" s="1634">
        <v>0</v>
      </c>
      <c r="AR359" s="1635">
        <v>0</v>
      </c>
      <c r="AS359" s="1601">
        <v>229587604</v>
      </c>
      <c r="AT359" s="1633">
        <v>229587604</v>
      </c>
      <c r="AU359" s="1634">
        <v>0</v>
      </c>
      <c r="AV359" s="1635">
        <v>0</v>
      </c>
      <c r="AW359" s="1601">
        <v>229587604</v>
      </c>
      <c r="AX359" s="1633">
        <v>229587604</v>
      </c>
      <c r="AY359" s="1634">
        <v>0</v>
      </c>
      <c r="AZ359" s="1635">
        <v>0</v>
      </c>
      <c r="BA359" s="1601">
        <v>235455726</v>
      </c>
      <c r="BB359" s="1633">
        <v>235455726</v>
      </c>
      <c r="BC359" s="1634">
        <v>0</v>
      </c>
      <c r="BD359" s="1635">
        <v>0</v>
      </c>
      <c r="BE359" s="1603">
        <f t="shared" si="181"/>
        <v>231221908</v>
      </c>
      <c r="BF359" s="1633">
        <f>SUM(BF325:BF358)</f>
        <v>231221908</v>
      </c>
      <c r="BG359" s="1633">
        <f>SUM(BG325:BG358)</f>
        <v>0</v>
      </c>
      <c r="BH359" s="1633">
        <f>SUM(BH325:BH358)</f>
        <v>0</v>
      </c>
      <c r="BI359" s="1603">
        <f t="shared" si="182"/>
        <v>231033314</v>
      </c>
      <c r="BJ359" s="1633">
        <f>SUM(BJ325:BJ358)</f>
        <v>231033314</v>
      </c>
      <c r="BK359" s="1633">
        <f>SUM(BK325:BK358)</f>
        <v>0</v>
      </c>
      <c r="BL359" s="1633">
        <f>SUM(BL325:BL358)</f>
        <v>0</v>
      </c>
      <c r="BM359" s="3257">
        <f>SUM(BI359/BE359)*100</f>
        <v>99.91843592952273</v>
      </c>
      <c r="BN359" s="3266">
        <f>SUM(BJ359/BF359)*100</f>
        <v>99.91843592952273</v>
      </c>
      <c r="BO359" s="3550">
        <v>0</v>
      </c>
      <c r="BP359" s="3257">
        <v>0</v>
      </c>
    </row>
    <row r="360" spans="1:68" x14ac:dyDescent="0.2">
      <c r="A360" s="1540"/>
      <c r="B360" s="1581" t="s">
        <v>123</v>
      </c>
      <c r="C360" s="1582">
        <v>0</v>
      </c>
      <c r="D360" s="1583"/>
      <c r="E360" s="1584"/>
      <c r="F360" s="1585"/>
      <c r="G360" s="1582">
        <v>0</v>
      </c>
      <c r="H360" s="1583"/>
      <c r="I360" s="1584"/>
      <c r="J360" s="1585"/>
      <c r="K360" s="1582">
        <v>0</v>
      </c>
      <c r="L360" s="1583"/>
      <c r="M360" s="1584"/>
      <c r="N360" s="1585"/>
      <c r="O360" s="1582">
        <v>0</v>
      </c>
      <c r="P360" s="1583"/>
      <c r="Q360" s="1584"/>
      <c r="R360" s="1585"/>
      <c r="S360" s="1582">
        <v>0</v>
      </c>
      <c r="T360" s="1583"/>
      <c r="U360" s="1584"/>
      <c r="V360" s="1585"/>
      <c r="W360" s="1589">
        <f t="shared" si="188"/>
        <v>0</v>
      </c>
      <c r="X360" s="1583"/>
      <c r="Y360" s="1584"/>
      <c r="Z360" s="1585"/>
      <c r="AA360" s="1589">
        <f t="shared" ref="AA360:AA376" si="197">SUM(AB360:AD360)</f>
        <v>0</v>
      </c>
      <c r="AB360" s="1583"/>
      <c r="AC360" s="1584"/>
      <c r="AD360" s="1585"/>
      <c r="AE360" s="3294"/>
      <c r="AF360" s="3298"/>
      <c r="AG360" s="3298"/>
      <c r="AH360" s="3299"/>
      <c r="AI360" s="1582"/>
      <c r="AJ360" s="1647" t="s">
        <v>256</v>
      </c>
      <c r="AK360" s="1606">
        <v>0</v>
      </c>
      <c r="AL360" s="1636"/>
      <c r="AM360" s="1637"/>
      <c r="AN360" s="1604">
        <v>0</v>
      </c>
      <c r="AO360" s="1606">
        <v>300000</v>
      </c>
      <c r="AP360" s="1636">
        <v>300000</v>
      </c>
      <c r="AQ360" s="1637"/>
      <c r="AR360" s="1604">
        <v>0</v>
      </c>
      <c r="AS360" s="1606">
        <v>300000</v>
      </c>
      <c r="AT360" s="1636">
        <v>300000</v>
      </c>
      <c r="AU360" s="1637"/>
      <c r="AV360" s="1604">
        <v>0</v>
      </c>
      <c r="AW360" s="1606">
        <v>300000</v>
      </c>
      <c r="AX360" s="1636">
        <v>300000</v>
      </c>
      <c r="AY360" s="1637"/>
      <c r="AZ360" s="1604">
        <v>0</v>
      </c>
      <c r="BA360" s="1606">
        <v>300000</v>
      </c>
      <c r="BB360" s="1636">
        <v>300000</v>
      </c>
      <c r="BC360" s="1637"/>
      <c r="BD360" s="1604">
        <v>0</v>
      </c>
      <c r="BE360" s="1680">
        <f t="shared" si="181"/>
        <v>226386</v>
      </c>
      <c r="BF360" s="1636">
        <v>226386</v>
      </c>
      <c r="BG360" s="1637"/>
      <c r="BH360" s="1604">
        <v>0</v>
      </c>
      <c r="BI360" s="1680">
        <f t="shared" si="182"/>
        <v>226386</v>
      </c>
      <c r="BJ360" s="1636">
        <v>226386</v>
      </c>
      <c r="BK360" s="1637"/>
      <c r="BL360" s="1604">
        <v>0</v>
      </c>
      <c r="BM360" s="3257">
        <f>SUM(BI360/BE360)*100</f>
        <v>100</v>
      </c>
      <c r="BN360" s="3350">
        <f>SUM(BJ360/BF360)*100</f>
        <v>100</v>
      </c>
      <c r="BO360" s="3360">
        <v>0</v>
      </c>
      <c r="BP360" s="3257"/>
    </row>
    <row r="361" spans="1:68" x14ac:dyDescent="0.2">
      <c r="A361" s="1540"/>
      <c r="B361" s="1638" t="s">
        <v>257</v>
      </c>
      <c r="C361" s="1582">
        <v>0</v>
      </c>
      <c r="D361" s="1590"/>
      <c r="E361" s="1591"/>
      <c r="F361" s="1592"/>
      <c r="G361" s="1582">
        <v>0</v>
      </c>
      <c r="H361" s="1590"/>
      <c r="I361" s="1591"/>
      <c r="J361" s="1592"/>
      <c r="K361" s="1582">
        <v>0</v>
      </c>
      <c r="L361" s="1590"/>
      <c r="M361" s="1591"/>
      <c r="N361" s="1592"/>
      <c r="O361" s="1582">
        <v>0</v>
      </c>
      <c r="P361" s="1590"/>
      <c r="Q361" s="1591"/>
      <c r="R361" s="1592"/>
      <c r="S361" s="1582">
        <v>0</v>
      </c>
      <c r="T361" s="1590"/>
      <c r="U361" s="1591"/>
      <c r="V361" s="1592"/>
      <c r="W361" s="1589">
        <f t="shared" si="188"/>
        <v>0</v>
      </c>
      <c r="X361" s="1590"/>
      <c r="Y361" s="1591"/>
      <c r="Z361" s="1592"/>
      <c r="AA361" s="1589">
        <f t="shared" si="197"/>
        <v>0</v>
      </c>
      <c r="AB361" s="1590"/>
      <c r="AC361" s="1591"/>
      <c r="AD361" s="1592"/>
      <c r="AE361" s="3294"/>
      <c r="AF361" s="3298"/>
      <c r="AG361" s="3298"/>
      <c r="AH361" s="3300"/>
      <c r="AI361" s="1589"/>
      <c r="AJ361" s="1621" t="s">
        <v>145</v>
      </c>
      <c r="AK361" s="1606">
        <v>0</v>
      </c>
      <c r="AL361" s="1636"/>
      <c r="AM361" s="1637"/>
      <c r="AN361" s="1607"/>
      <c r="AO361" s="1606">
        <v>0</v>
      </c>
      <c r="AP361" s="1636"/>
      <c r="AQ361" s="1637"/>
      <c r="AR361" s="1607"/>
      <c r="AS361" s="1606">
        <v>0</v>
      </c>
      <c r="AT361" s="1636"/>
      <c r="AU361" s="1637"/>
      <c r="AV361" s="1607"/>
      <c r="AW361" s="1606">
        <v>0</v>
      </c>
      <c r="AX361" s="1636"/>
      <c r="AY361" s="1637"/>
      <c r="AZ361" s="1607"/>
      <c r="BA361" s="1606">
        <v>0</v>
      </c>
      <c r="BB361" s="1636"/>
      <c r="BC361" s="1637"/>
      <c r="BD361" s="1607"/>
      <c r="BE361" s="1603">
        <f t="shared" si="181"/>
        <v>0</v>
      </c>
      <c r="BF361" s="1636"/>
      <c r="BG361" s="1637"/>
      <c r="BH361" s="1607"/>
      <c r="BI361" s="1603">
        <f t="shared" si="182"/>
        <v>0</v>
      </c>
      <c r="BJ361" s="1636"/>
      <c r="BK361" s="1637"/>
      <c r="BL361" s="1607"/>
      <c r="BM361" s="3340"/>
      <c r="BN361" s="3342"/>
      <c r="BO361" s="3344"/>
      <c r="BP361" s="3347"/>
    </row>
    <row r="362" spans="1:68" x14ac:dyDescent="0.2">
      <c r="A362" s="1540"/>
      <c r="B362" s="1638" t="s">
        <v>170</v>
      </c>
      <c r="C362" s="1582">
        <v>0</v>
      </c>
      <c r="D362" s="1596"/>
      <c r="E362" s="1597"/>
      <c r="F362" s="1598"/>
      <c r="G362" s="1582">
        <v>0</v>
      </c>
      <c r="H362" s="1596"/>
      <c r="I362" s="1597"/>
      <c r="J362" s="1598"/>
      <c r="K362" s="1582">
        <v>0</v>
      </c>
      <c r="L362" s="1596"/>
      <c r="M362" s="1597"/>
      <c r="N362" s="1598"/>
      <c r="O362" s="1582">
        <v>0</v>
      </c>
      <c r="P362" s="1596"/>
      <c r="Q362" s="1597"/>
      <c r="R362" s="1598"/>
      <c r="S362" s="1582">
        <v>0</v>
      </c>
      <c r="T362" s="1596"/>
      <c r="U362" s="1597"/>
      <c r="V362" s="1598"/>
      <c r="W362" s="1589">
        <f t="shared" si="188"/>
        <v>0</v>
      </c>
      <c r="X362" s="1596"/>
      <c r="Y362" s="1597"/>
      <c r="Z362" s="1598"/>
      <c r="AA362" s="1589">
        <f t="shared" si="197"/>
        <v>0</v>
      </c>
      <c r="AB362" s="1596"/>
      <c r="AC362" s="1597"/>
      <c r="AD362" s="1598"/>
      <c r="AE362" s="3294"/>
      <c r="AF362" s="3298"/>
      <c r="AG362" s="3298"/>
      <c r="AH362" s="3301"/>
      <c r="AI362" s="1595"/>
      <c r="AJ362" s="1702" t="s">
        <v>258</v>
      </c>
      <c r="AK362" s="1606">
        <v>0</v>
      </c>
      <c r="AL362" s="1636"/>
      <c r="AM362" s="1639"/>
      <c r="AN362" s="1640"/>
      <c r="AO362" s="1606">
        <v>0</v>
      </c>
      <c r="AP362" s="1636"/>
      <c r="AQ362" s="1639"/>
      <c r="AR362" s="1640"/>
      <c r="AS362" s="1606">
        <v>0</v>
      </c>
      <c r="AT362" s="1636"/>
      <c r="AU362" s="1639"/>
      <c r="AV362" s="1640"/>
      <c r="AW362" s="1606">
        <v>0</v>
      </c>
      <c r="AX362" s="1636"/>
      <c r="AY362" s="1639"/>
      <c r="AZ362" s="1640"/>
      <c r="BA362" s="1606">
        <v>0</v>
      </c>
      <c r="BB362" s="1636"/>
      <c r="BC362" s="1639"/>
      <c r="BD362" s="1640"/>
      <c r="BE362" s="1606">
        <f t="shared" si="181"/>
        <v>0</v>
      </c>
      <c r="BF362" s="1636"/>
      <c r="BG362" s="1639"/>
      <c r="BH362" s="1640"/>
      <c r="BI362" s="1606">
        <f t="shared" si="182"/>
        <v>0</v>
      </c>
      <c r="BJ362" s="1636"/>
      <c r="BK362" s="1639"/>
      <c r="BL362" s="1640"/>
      <c r="BM362" s="3340"/>
      <c r="BN362" s="3342"/>
      <c r="BO362" s="3344"/>
      <c r="BP362" s="3347"/>
    </row>
    <row r="363" spans="1:68" x14ac:dyDescent="0.2">
      <c r="A363" s="1540"/>
      <c r="B363" s="1581" t="s">
        <v>273</v>
      </c>
      <c r="C363" s="1582">
        <v>0</v>
      </c>
      <c r="D363" s="1596"/>
      <c r="E363" s="1597"/>
      <c r="F363" s="1598"/>
      <c r="G363" s="1582">
        <v>0</v>
      </c>
      <c r="H363" s="1596"/>
      <c r="I363" s="1597"/>
      <c r="J363" s="1598"/>
      <c r="K363" s="1582">
        <v>0</v>
      </c>
      <c r="L363" s="1596"/>
      <c r="M363" s="1597"/>
      <c r="N363" s="1598"/>
      <c r="O363" s="1582">
        <v>0</v>
      </c>
      <c r="P363" s="1596"/>
      <c r="Q363" s="1597"/>
      <c r="R363" s="1598"/>
      <c r="S363" s="1582">
        <v>0</v>
      </c>
      <c r="T363" s="1596"/>
      <c r="U363" s="1597"/>
      <c r="V363" s="1598"/>
      <c r="W363" s="1589">
        <f t="shared" si="188"/>
        <v>0</v>
      </c>
      <c r="X363" s="1596"/>
      <c r="Y363" s="1597"/>
      <c r="Z363" s="1598"/>
      <c r="AA363" s="1589">
        <f t="shared" si="197"/>
        <v>0</v>
      </c>
      <c r="AB363" s="1596"/>
      <c r="AC363" s="1597"/>
      <c r="AD363" s="1598"/>
      <c r="AE363" s="3294"/>
      <c r="AF363" s="3298"/>
      <c r="AG363" s="3298"/>
      <c r="AH363" s="3301"/>
      <c r="AI363" s="1595"/>
      <c r="AJ363" s="1702" t="s">
        <v>99</v>
      </c>
      <c r="AK363" s="1606">
        <v>0</v>
      </c>
      <c r="AL363" s="1636"/>
      <c r="AM363" s="1639"/>
      <c r="AN363" s="1640"/>
      <c r="AO363" s="1606">
        <v>0</v>
      </c>
      <c r="AP363" s="1636"/>
      <c r="AQ363" s="1639"/>
      <c r="AR363" s="1640"/>
      <c r="AS363" s="1606">
        <v>0</v>
      </c>
      <c r="AT363" s="1636"/>
      <c r="AU363" s="1639"/>
      <c r="AV363" s="1640"/>
      <c r="AW363" s="1606">
        <v>0</v>
      </c>
      <c r="AX363" s="1636"/>
      <c r="AY363" s="1639"/>
      <c r="AZ363" s="1640"/>
      <c r="BA363" s="1606">
        <v>0</v>
      </c>
      <c r="BB363" s="1636"/>
      <c r="BC363" s="1639"/>
      <c r="BD363" s="1640"/>
      <c r="BE363" s="1606">
        <f t="shared" si="181"/>
        <v>0</v>
      </c>
      <c r="BF363" s="1636"/>
      <c r="BG363" s="1639"/>
      <c r="BH363" s="1640"/>
      <c r="BI363" s="1606">
        <f t="shared" si="182"/>
        <v>0</v>
      </c>
      <c r="BJ363" s="1636"/>
      <c r="BK363" s="1639"/>
      <c r="BL363" s="1640"/>
      <c r="BM363" s="3340"/>
      <c r="BN363" s="3342"/>
      <c r="BO363" s="3344"/>
      <c r="BP363" s="3347"/>
    </row>
    <row r="364" spans="1:68" x14ac:dyDescent="0.2">
      <c r="A364" s="1540"/>
      <c r="B364" s="1588" t="s">
        <v>124</v>
      </c>
      <c r="C364" s="1582">
        <v>0</v>
      </c>
      <c r="D364" s="1596"/>
      <c r="E364" s="1597"/>
      <c r="F364" s="1598"/>
      <c r="G364" s="1582">
        <v>0</v>
      </c>
      <c r="H364" s="1596"/>
      <c r="I364" s="1597"/>
      <c r="J364" s="1598"/>
      <c r="K364" s="1582">
        <v>0</v>
      </c>
      <c r="L364" s="1596"/>
      <c r="M364" s="1597"/>
      <c r="N364" s="1598"/>
      <c r="O364" s="1582">
        <v>0</v>
      </c>
      <c r="P364" s="1596"/>
      <c r="Q364" s="1597"/>
      <c r="R364" s="1598"/>
      <c r="S364" s="1582">
        <v>0</v>
      </c>
      <c r="T364" s="1596"/>
      <c r="U364" s="1597"/>
      <c r="V364" s="1598"/>
      <c r="W364" s="1589">
        <f t="shared" si="188"/>
        <v>0</v>
      </c>
      <c r="X364" s="1596"/>
      <c r="Y364" s="1597"/>
      <c r="Z364" s="1598"/>
      <c r="AA364" s="1589">
        <f t="shared" si="197"/>
        <v>0</v>
      </c>
      <c r="AB364" s="1596"/>
      <c r="AC364" s="1597"/>
      <c r="AD364" s="1598"/>
      <c r="AE364" s="3294"/>
      <c r="AF364" s="3298"/>
      <c r="AG364" s="3298"/>
      <c r="AH364" s="3301"/>
      <c r="AI364" s="1595"/>
      <c r="AJ364" s="1688" t="s">
        <v>259</v>
      </c>
      <c r="AK364" s="1606">
        <v>0</v>
      </c>
      <c r="AL364" s="1636"/>
      <c r="AM364" s="1609"/>
      <c r="AN364" s="1607"/>
      <c r="AO364" s="1606">
        <v>0</v>
      </c>
      <c r="AP364" s="1636"/>
      <c r="AQ364" s="1609"/>
      <c r="AR364" s="1607"/>
      <c r="AS364" s="1606">
        <v>0</v>
      </c>
      <c r="AT364" s="1636"/>
      <c r="AU364" s="1609"/>
      <c r="AV364" s="1607"/>
      <c r="AW364" s="1606">
        <v>0</v>
      </c>
      <c r="AX364" s="1636"/>
      <c r="AY364" s="1609"/>
      <c r="AZ364" s="1607"/>
      <c r="BA364" s="1606">
        <v>0</v>
      </c>
      <c r="BB364" s="1636"/>
      <c r="BC364" s="1609"/>
      <c r="BD364" s="1607"/>
      <c r="BE364" s="1606">
        <f t="shared" si="181"/>
        <v>0</v>
      </c>
      <c r="BF364" s="1636"/>
      <c r="BG364" s="1609"/>
      <c r="BH364" s="1607"/>
      <c r="BI364" s="1606">
        <f t="shared" si="182"/>
        <v>0</v>
      </c>
      <c r="BJ364" s="1636"/>
      <c r="BK364" s="1609"/>
      <c r="BL364" s="1607"/>
      <c r="BM364" s="3340"/>
      <c r="BN364" s="3342"/>
      <c r="BO364" s="3344"/>
      <c r="BP364" s="3347"/>
    </row>
    <row r="365" spans="1:68" ht="24" x14ac:dyDescent="0.2">
      <c r="A365" s="1540"/>
      <c r="B365" s="1641" t="s">
        <v>90</v>
      </c>
      <c r="C365" s="1582">
        <v>0</v>
      </c>
      <c r="D365" s="1596"/>
      <c r="E365" s="1597"/>
      <c r="F365" s="1598"/>
      <c r="G365" s="1582">
        <v>0</v>
      </c>
      <c r="H365" s="1596"/>
      <c r="I365" s="1597"/>
      <c r="J365" s="1598"/>
      <c r="K365" s="1582">
        <v>0</v>
      </c>
      <c r="L365" s="1596"/>
      <c r="M365" s="1597"/>
      <c r="N365" s="1598"/>
      <c r="O365" s="1582">
        <v>0</v>
      </c>
      <c r="P365" s="1596"/>
      <c r="Q365" s="1597"/>
      <c r="R365" s="1598"/>
      <c r="S365" s="1582">
        <v>0</v>
      </c>
      <c r="T365" s="1596"/>
      <c r="U365" s="1597"/>
      <c r="V365" s="1598"/>
      <c r="W365" s="1589">
        <f t="shared" si="188"/>
        <v>0</v>
      </c>
      <c r="X365" s="1596"/>
      <c r="Y365" s="1597"/>
      <c r="Z365" s="1598"/>
      <c r="AA365" s="1589">
        <f t="shared" si="197"/>
        <v>0</v>
      </c>
      <c r="AB365" s="1596"/>
      <c r="AC365" s="1597"/>
      <c r="AD365" s="1598"/>
      <c r="AE365" s="3294"/>
      <c r="AF365" s="3298"/>
      <c r="AG365" s="3298"/>
      <c r="AH365" s="3301"/>
      <c r="AI365" s="1595"/>
      <c r="AJ365" s="1688"/>
      <c r="AK365" s="1606">
        <v>0</v>
      </c>
      <c r="AL365" s="1636"/>
      <c r="AM365" s="1609"/>
      <c r="AN365" s="1607"/>
      <c r="AO365" s="1606">
        <v>0</v>
      </c>
      <c r="AP365" s="1636"/>
      <c r="AQ365" s="1609"/>
      <c r="AR365" s="1607"/>
      <c r="AS365" s="1606">
        <v>0</v>
      </c>
      <c r="AT365" s="1636"/>
      <c r="AU365" s="1609"/>
      <c r="AV365" s="1607"/>
      <c r="AW365" s="1606">
        <v>0</v>
      </c>
      <c r="AX365" s="1636"/>
      <c r="AY365" s="1609"/>
      <c r="AZ365" s="1607"/>
      <c r="BA365" s="1606">
        <v>0</v>
      </c>
      <c r="BB365" s="1636"/>
      <c r="BC365" s="1609"/>
      <c r="BD365" s="1607"/>
      <c r="BE365" s="1606">
        <f t="shared" si="181"/>
        <v>0</v>
      </c>
      <c r="BF365" s="1636"/>
      <c r="BG365" s="1609"/>
      <c r="BH365" s="1607"/>
      <c r="BI365" s="1606">
        <f t="shared" si="182"/>
        <v>0</v>
      </c>
      <c r="BJ365" s="1636"/>
      <c r="BK365" s="1609"/>
      <c r="BL365" s="1607"/>
      <c r="BM365" s="3340"/>
      <c r="BN365" s="3342"/>
      <c r="BO365" s="3344"/>
      <c r="BP365" s="3347"/>
    </row>
    <row r="366" spans="1:68" ht="24" x14ac:dyDescent="0.2">
      <c r="A366" s="1540"/>
      <c r="B366" s="1588" t="s">
        <v>263</v>
      </c>
      <c r="C366" s="1582">
        <v>-235896</v>
      </c>
      <c r="D366" s="1642">
        <v>-235896</v>
      </c>
      <c r="E366" s="1591"/>
      <c r="F366" s="1592"/>
      <c r="G366" s="1582">
        <v>64104</v>
      </c>
      <c r="H366" s="1642">
        <v>64104</v>
      </c>
      <c r="I366" s="1591"/>
      <c r="J366" s="1592"/>
      <c r="K366" s="1582">
        <v>64104</v>
      </c>
      <c r="L366" s="1642">
        <v>64104</v>
      </c>
      <c r="M366" s="1591"/>
      <c r="N366" s="1592"/>
      <c r="O366" s="1582">
        <v>64104</v>
      </c>
      <c r="P366" s="1642">
        <v>64104</v>
      </c>
      <c r="Q366" s="1591"/>
      <c r="R366" s="1592"/>
      <c r="S366" s="1582">
        <v>64104</v>
      </c>
      <c r="T366" s="1642">
        <v>64104</v>
      </c>
      <c r="U366" s="1591"/>
      <c r="V366" s="1592"/>
      <c r="W366" s="1589">
        <f t="shared" si="188"/>
        <v>-9510</v>
      </c>
      <c r="X366" s="1642">
        <v>-9510</v>
      </c>
      <c r="Y366" s="1591"/>
      <c r="Z366" s="1592"/>
      <c r="AA366" s="1589">
        <f t="shared" si="197"/>
        <v>0</v>
      </c>
      <c r="AB366" s="1642">
        <v>0</v>
      </c>
      <c r="AC366" s="1591"/>
      <c r="AD366" s="1592"/>
      <c r="AE366" s="3292"/>
      <c r="AF366" s="3296"/>
      <c r="AG366" s="3296"/>
      <c r="AH366" s="3300"/>
      <c r="AI366" s="1589"/>
      <c r="AJ366" s="1621" t="s">
        <v>134</v>
      </c>
      <c r="AK366" s="1606">
        <v>0</v>
      </c>
      <c r="AL366" s="1608"/>
      <c r="AM366" s="1609"/>
      <c r="AN366" s="1607"/>
      <c r="AO366" s="1606">
        <v>0</v>
      </c>
      <c r="AP366" s="1608"/>
      <c r="AQ366" s="1609"/>
      <c r="AR366" s="1607"/>
      <c r="AS366" s="1606">
        <v>0</v>
      </c>
      <c r="AT366" s="1608"/>
      <c r="AU366" s="1609"/>
      <c r="AV366" s="1607"/>
      <c r="AW366" s="1606">
        <v>0</v>
      </c>
      <c r="AX366" s="1608"/>
      <c r="AY366" s="1609"/>
      <c r="AZ366" s="1607"/>
      <c r="BA366" s="1606">
        <v>0</v>
      </c>
      <c r="BB366" s="1608"/>
      <c r="BC366" s="1609"/>
      <c r="BD366" s="1607"/>
      <c r="BE366" s="1606">
        <f t="shared" si="181"/>
        <v>0</v>
      </c>
      <c r="BF366" s="1608"/>
      <c r="BG366" s="1609"/>
      <c r="BH366" s="1607"/>
      <c r="BI366" s="1606">
        <f t="shared" si="182"/>
        <v>0</v>
      </c>
      <c r="BJ366" s="1608"/>
      <c r="BK366" s="1609"/>
      <c r="BL366" s="1607"/>
      <c r="BM366" s="3340"/>
      <c r="BN366" s="3342"/>
      <c r="BO366" s="3344"/>
      <c r="BP366" s="3347"/>
    </row>
    <row r="367" spans="1:68" ht="24.75" thickBot="1" x14ac:dyDescent="0.25">
      <c r="A367" s="1540"/>
      <c r="B367" s="1628" t="s">
        <v>188</v>
      </c>
      <c r="C367" s="1586">
        <v>235896</v>
      </c>
      <c r="D367" s="1643">
        <v>235896</v>
      </c>
      <c r="E367" s="1644"/>
      <c r="F367" s="1645"/>
      <c r="G367" s="1586">
        <v>235896</v>
      </c>
      <c r="H367" s="1643">
        <v>235896</v>
      </c>
      <c r="I367" s="1644"/>
      <c r="J367" s="1645"/>
      <c r="K367" s="1586">
        <v>235896</v>
      </c>
      <c r="L367" s="1643">
        <v>235896</v>
      </c>
      <c r="M367" s="1644"/>
      <c r="N367" s="1645"/>
      <c r="O367" s="1586">
        <v>235896</v>
      </c>
      <c r="P367" s="1643">
        <v>235896</v>
      </c>
      <c r="Q367" s="1644"/>
      <c r="R367" s="1645"/>
      <c r="S367" s="1586">
        <v>235896</v>
      </c>
      <c r="T367" s="1643">
        <v>235896</v>
      </c>
      <c r="U367" s="1644"/>
      <c r="V367" s="1645"/>
      <c r="W367" s="1595">
        <f t="shared" si="188"/>
        <v>235896</v>
      </c>
      <c r="X367" s="1643">
        <v>235896</v>
      </c>
      <c r="Y367" s="1644"/>
      <c r="Z367" s="1645"/>
      <c r="AA367" s="1595">
        <f t="shared" si="197"/>
        <v>235896</v>
      </c>
      <c r="AB367" s="1643">
        <v>235896</v>
      </c>
      <c r="AC367" s="1644"/>
      <c r="AD367" s="1645"/>
      <c r="AE367" s="3320">
        <f t="shared" ref="AE367" si="198">SUM(AA367/W367)*100</f>
        <v>100</v>
      </c>
      <c r="AF367" s="3326">
        <f t="shared" ref="AF367" si="199">SUM(AB367/X367)*100</f>
        <v>100</v>
      </c>
      <c r="AG367" s="3297"/>
      <c r="AH367" s="3305"/>
      <c r="AI367" s="1586"/>
      <c r="AJ367" s="1703" t="s">
        <v>121</v>
      </c>
      <c r="AK367" s="1606">
        <v>0</v>
      </c>
      <c r="AL367" s="1599"/>
      <c r="AM367" s="1579"/>
      <c r="AN367" s="1580"/>
      <c r="AO367" s="1606">
        <v>0</v>
      </c>
      <c r="AP367" s="1599"/>
      <c r="AQ367" s="1579"/>
      <c r="AR367" s="1580"/>
      <c r="AS367" s="1606">
        <v>0</v>
      </c>
      <c r="AT367" s="1599"/>
      <c r="AU367" s="1579"/>
      <c r="AV367" s="1580"/>
      <c r="AW367" s="1606">
        <v>0</v>
      </c>
      <c r="AX367" s="1599"/>
      <c r="AY367" s="1579"/>
      <c r="AZ367" s="1580"/>
      <c r="BA367" s="1606">
        <v>0</v>
      </c>
      <c r="BB367" s="1599"/>
      <c r="BC367" s="1579"/>
      <c r="BD367" s="1580"/>
      <c r="BE367" s="1603">
        <f t="shared" si="181"/>
        <v>0</v>
      </c>
      <c r="BF367" s="1599"/>
      <c r="BG367" s="1579"/>
      <c r="BH367" s="1580"/>
      <c r="BI367" s="1603">
        <f t="shared" si="182"/>
        <v>0</v>
      </c>
      <c r="BJ367" s="1599"/>
      <c r="BK367" s="1579"/>
      <c r="BL367" s="1580"/>
      <c r="BM367" s="3340"/>
      <c r="BN367" s="3342"/>
      <c r="BO367" s="3344"/>
      <c r="BP367" s="3347"/>
    </row>
    <row r="368" spans="1:68" ht="13.5" thickBot="1" x14ac:dyDescent="0.25">
      <c r="A368" s="1540"/>
      <c r="B368" s="1646" t="s">
        <v>20</v>
      </c>
      <c r="C368" s="1575">
        <v>0</v>
      </c>
      <c r="D368" s="1618">
        <v>0</v>
      </c>
      <c r="E368" s="1577">
        <v>0</v>
      </c>
      <c r="F368" s="1619">
        <v>0</v>
      </c>
      <c r="G368" s="1575">
        <v>300000</v>
      </c>
      <c r="H368" s="1618">
        <v>300000</v>
      </c>
      <c r="I368" s="1577">
        <v>0</v>
      </c>
      <c r="J368" s="1619">
        <v>0</v>
      </c>
      <c r="K368" s="1575">
        <v>300000</v>
      </c>
      <c r="L368" s="1618">
        <v>300000</v>
      </c>
      <c r="M368" s="1577">
        <v>0</v>
      </c>
      <c r="N368" s="1619">
        <v>0</v>
      </c>
      <c r="O368" s="1575">
        <v>300000</v>
      </c>
      <c r="P368" s="1618">
        <v>300000</v>
      </c>
      <c r="Q368" s="1577">
        <v>0</v>
      </c>
      <c r="R368" s="1619">
        <v>0</v>
      </c>
      <c r="S368" s="1575">
        <v>300000</v>
      </c>
      <c r="T368" s="1618">
        <v>300000</v>
      </c>
      <c r="U368" s="1577">
        <v>0</v>
      </c>
      <c r="V368" s="1619">
        <v>0</v>
      </c>
      <c r="W368" s="1575">
        <f t="shared" si="188"/>
        <v>226386</v>
      </c>
      <c r="X368" s="1618">
        <f>SUM(X360:X367)</f>
        <v>226386</v>
      </c>
      <c r="Y368" s="1577">
        <v>0</v>
      </c>
      <c r="Z368" s="1619">
        <v>0</v>
      </c>
      <c r="AA368" s="1575">
        <f t="shared" si="197"/>
        <v>235896</v>
      </c>
      <c r="AB368" s="1618">
        <f>SUM(AB360:AB367)</f>
        <v>235896</v>
      </c>
      <c r="AC368" s="1577">
        <v>0</v>
      </c>
      <c r="AD368" s="1619">
        <v>0</v>
      </c>
      <c r="AE368" s="3279">
        <f t="shared" si="183"/>
        <v>95.968562417336457</v>
      </c>
      <c r="AF368" s="3288">
        <f t="shared" si="184"/>
        <v>95.968562417336457</v>
      </c>
      <c r="AG368" s="3288">
        <v>0</v>
      </c>
      <c r="AH368" s="3277">
        <v>0</v>
      </c>
      <c r="AI368" s="1575"/>
      <c r="AJ368" s="1657" t="s">
        <v>177</v>
      </c>
      <c r="AK368" s="1601">
        <v>0</v>
      </c>
      <c r="AL368" s="1633">
        <v>0</v>
      </c>
      <c r="AM368" s="1634">
        <v>0</v>
      </c>
      <c r="AN368" s="1635">
        <v>0</v>
      </c>
      <c r="AO368" s="1601">
        <v>300000</v>
      </c>
      <c r="AP368" s="1633">
        <v>300000</v>
      </c>
      <c r="AQ368" s="1634">
        <v>0</v>
      </c>
      <c r="AR368" s="1635">
        <v>0</v>
      </c>
      <c r="AS368" s="1601">
        <v>300000</v>
      </c>
      <c r="AT368" s="1633">
        <v>300000</v>
      </c>
      <c r="AU368" s="1634">
        <v>0</v>
      </c>
      <c r="AV368" s="1635">
        <v>0</v>
      </c>
      <c r="AW368" s="1601">
        <v>300000</v>
      </c>
      <c r="AX368" s="1633">
        <v>300000</v>
      </c>
      <c r="AY368" s="1634">
        <v>0</v>
      </c>
      <c r="AZ368" s="1635">
        <v>0</v>
      </c>
      <c r="BA368" s="1601">
        <v>300000</v>
      </c>
      <c r="BB368" s="1633">
        <v>300000</v>
      </c>
      <c r="BC368" s="1634">
        <v>0</v>
      </c>
      <c r="BD368" s="1635">
        <v>0</v>
      </c>
      <c r="BE368" s="1680">
        <f t="shared" si="181"/>
        <v>226386</v>
      </c>
      <c r="BF368" s="1633">
        <f>SUM(BF360:BF367)</f>
        <v>226386</v>
      </c>
      <c r="BG368" s="1634">
        <v>0</v>
      </c>
      <c r="BH368" s="1635">
        <v>0</v>
      </c>
      <c r="BI368" s="1680">
        <f t="shared" si="182"/>
        <v>226386</v>
      </c>
      <c r="BJ368" s="1633">
        <f>SUM(BJ360:BJ367)</f>
        <v>226386</v>
      </c>
      <c r="BK368" s="1634">
        <v>0</v>
      </c>
      <c r="BL368" s="1635">
        <v>0</v>
      </c>
      <c r="BM368" s="3359">
        <f>SUM(BI368/BE368)*100</f>
        <v>100</v>
      </c>
      <c r="BN368" s="3359">
        <f>SUM(BJ368/BF368)*100</f>
        <v>100</v>
      </c>
      <c r="BO368" s="3552">
        <v>0</v>
      </c>
      <c r="BP368" s="3349">
        <f>SUM(BP360:BP367)</f>
        <v>0</v>
      </c>
    </row>
    <row r="369" spans="1:68" x14ac:dyDescent="0.2">
      <c r="A369" s="1562"/>
      <c r="B369" s="1647" t="s">
        <v>271</v>
      </c>
      <c r="C369" s="1620">
        <v>227560708</v>
      </c>
      <c r="D369" s="1583">
        <v>227560708</v>
      </c>
      <c r="E369" s="1649"/>
      <c r="F369" s="1650"/>
      <c r="G369" s="1620">
        <v>227560708</v>
      </c>
      <c r="H369" s="1583">
        <v>227560708</v>
      </c>
      <c r="I369" s="1649"/>
      <c r="J369" s="1650"/>
      <c r="K369" s="1620">
        <v>227560708</v>
      </c>
      <c r="L369" s="1583">
        <v>227560708</v>
      </c>
      <c r="M369" s="1649"/>
      <c r="N369" s="1650"/>
      <c r="O369" s="1620">
        <v>227560708</v>
      </c>
      <c r="P369" s="1583">
        <v>227560708</v>
      </c>
      <c r="Q369" s="1649"/>
      <c r="R369" s="1650"/>
      <c r="S369" s="1620">
        <v>233428830</v>
      </c>
      <c r="T369" s="1583">
        <v>233428830</v>
      </c>
      <c r="U369" s="1649"/>
      <c r="V369" s="1650"/>
      <c r="W369" s="1582">
        <f t="shared" si="188"/>
        <v>229131483</v>
      </c>
      <c r="X369" s="1583">
        <v>229131483</v>
      </c>
      <c r="Y369" s="1649"/>
      <c r="Z369" s="1650"/>
      <c r="AA369" s="1582">
        <f t="shared" si="197"/>
        <v>229131483</v>
      </c>
      <c r="AB369" s="1583">
        <v>229131483</v>
      </c>
      <c r="AC369" s="1649"/>
      <c r="AD369" s="1650"/>
      <c r="AE369" s="3320">
        <f t="shared" ref="AE369:AE370" si="200">SUM(AA369/W369)*100</f>
        <v>100</v>
      </c>
      <c r="AF369" s="3326">
        <f t="shared" ref="AF369:AF370" si="201">SUM(AB369/X369)*100</f>
        <v>100</v>
      </c>
      <c r="AG369" s="3324"/>
      <c r="AH369" s="3299"/>
      <c r="AI369" s="1651"/>
      <c r="AJ369" s="1647" t="s">
        <v>271</v>
      </c>
      <c r="AK369" s="1652">
        <v>0</v>
      </c>
      <c r="AL369" s="1648"/>
      <c r="AM369" s="1649"/>
      <c r="AN369" s="1653"/>
      <c r="AO369" s="1652">
        <v>0</v>
      </c>
      <c r="AP369" s="1648"/>
      <c r="AQ369" s="1649"/>
      <c r="AR369" s="1653"/>
      <c r="AS369" s="1652">
        <v>0</v>
      </c>
      <c r="AT369" s="1648"/>
      <c r="AU369" s="1649"/>
      <c r="AV369" s="1653"/>
      <c r="AW369" s="1652">
        <v>0</v>
      </c>
      <c r="AX369" s="1648"/>
      <c r="AY369" s="1649"/>
      <c r="AZ369" s="1653"/>
      <c r="BA369" s="1652">
        <v>0</v>
      </c>
      <c r="BB369" s="1648"/>
      <c r="BC369" s="1649"/>
      <c r="BD369" s="1653"/>
      <c r="BE369" s="1680">
        <f t="shared" si="181"/>
        <v>0</v>
      </c>
      <c r="BF369" s="1648"/>
      <c r="BG369" s="1649"/>
      <c r="BH369" s="1653"/>
      <c r="BI369" s="1680">
        <f t="shared" si="182"/>
        <v>0</v>
      </c>
      <c r="BJ369" s="2343"/>
      <c r="BK369" s="2344"/>
      <c r="BL369" s="2345"/>
      <c r="BM369" s="3338"/>
      <c r="BN369" s="3354"/>
      <c r="BO369" s="3355"/>
      <c r="BP369" s="3547"/>
    </row>
    <row r="370" spans="1:68" ht="24" x14ac:dyDescent="0.2">
      <c r="A370" s="1562"/>
      <c r="B370" s="1621" t="s">
        <v>22</v>
      </c>
      <c r="C370" s="1582">
        <v>-227560708</v>
      </c>
      <c r="D370" s="1583">
        <v>-227560708</v>
      </c>
      <c r="E370" s="1584"/>
      <c r="F370" s="1585"/>
      <c r="G370" s="1582">
        <v>-227560708</v>
      </c>
      <c r="H370" s="1583">
        <v>-227560708</v>
      </c>
      <c r="I370" s="1584"/>
      <c r="J370" s="1585"/>
      <c r="K370" s="1582">
        <v>-227560708</v>
      </c>
      <c r="L370" s="1583">
        <v>-227560708</v>
      </c>
      <c r="M370" s="1584"/>
      <c r="N370" s="1585"/>
      <c r="O370" s="1582">
        <v>-227560708</v>
      </c>
      <c r="P370" s="1583">
        <v>-227560708</v>
      </c>
      <c r="Q370" s="1584"/>
      <c r="R370" s="1585"/>
      <c r="S370" s="1582">
        <v>-233428830</v>
      </c>
      <c r="T370" s="1583">
        <v>-233428830</v>
      </c>
      <c r="U370" s="1584"/>
      <c r="V370" s="1585"/>
      <c r="W370" s="1589">
        <f t="shared" si="188"/>
        <v>-229131483</v>
      </c>
      <c r="X370" s="1583">
        <v>-229131483</v>
      </c>
      <c r="Y370" s="1584"/>
      <c r="Z370" s="1585"/>
      <c r="AA370" s="1589">
        <f t="shared" si="197"/>
        <v>-229131483</v>
      </c>
      <c r="AB370" s="1583">
        <v>-229131483</v>
      </c>
      <c r="AC370" s="1584"/>
      <c r="AD370" s="1585"/>
      <c r="AE370" s="3320">
        <f t="shared" si="200"/>
        <v>100</v>
      </c>
      <c r="AF370" s="3326">
        <f t="shared" si="201"/>
        <v>100</v>
      </c>
      <c r="AG370" s="3325"/>
      <c r="AH370" s="3299"/>
      <c r="AI370" s="1582"/>
      <c r="AJ370" s="1621" t="s">
        <v>27</v>
      </c>
      <c r="AK370" s="1603">
        <v>0</v>
      </c>
      <c r="AL370" s="1636"/>
      <c r="AM370" s="1637"/>
      <c r="AN370" s="1604"/>
      <c r="AO370" s="1603">
        <v>0</v>
      </c>
      <c r="AP370" s="1636"/>
      <c r="AQ370" s="1637"/>
      <c r="AR370" s="1604"/>
      <c r="AS370" s="1603">
        <v>0</v>
      </c>
      <c r="AT370" s="1636"/>
      <c r="AU370" s="1637"/>
      <c r="AV370" s="1604"/>
      <c r="AW370" s="1603">
        <v>0</v>
      </c>
      <c r="AX370" s="1636"/>
      <c r="AY370" s="1637"/>
      <c r="AZ370" s="1604"/>
      <c r="BA370" s="1603">
        <v>0</v>
      </c>
      <c r="BB370" s="1636"/>
      <c r="BC370" s="1637"/>
      <c r="BD370" s="1604"/>
      <c r="BE370" s="1606">
        <f t="shared" si="181"/>
        <v>0</v>
      </c>
      <c r="BF370" s="1636"/>
      <c r="BG370" s="1637"/>
      <c r="BH370" s="1604"/>
      <c r="BI370" s="1606">
        <f t="shared" si="182"/>
        <v>0</v>
      </c>
      <c r="BJ370" s="1636"/>
      <c r="BK370" s="1637"/>
      <c r="BL370" s="1604"/>
      <c r="BM370" s="3340"/>
      <c r="BN370" s="3342"/>
      <c r="BO370" s="3344"/>
      <c r="BP370" s="3347"/>
    </row>
    <row r="371" spans="1:68" ht="24" x14ac:dyDescent="0.2">
      <c r="A371" s="1562"/>
      <c r="B371" s="1621" t="s">
        <v>23</v>
      </c>
      <c r="C371" s="1589">
        <v>0</v>
      </c>
      <c r="D371" s="1596"/>
      <c r="E371" s="1597"/>
      <c r="F371" s="1598"/>
      <c r="G371" s="1589">
        <v>0</v>
      </c>
      <c r="H371" s="1596"/>
      <c r="I371" s="1597"/>
      <c r="J371" s="1598"/>
      <c r="K371" s="1589">
        <v>0</v>
      </c>
      <c r="L371" s="1596"/>
      <c r="M371" s="1597"/>
      <c r="N371" s="1598"/>
      <c r="O371" s="1589">
        <v>0</v>
      </c>
      <c r="P371" s="1596"/>
      <c r="Q371" s="1597"/>
      <c r="R371" s="1598"/>
      <c r="S371" s="1589">
        <v>0</v>
      </c>
      <c r="T371" s="1596"/>
      <c r="U371" s="1597"/>
      <c r="V371" s="1598"/>
      <c r="W371" s="1589">
        <f t="shared" si="188"/>
        <v>0</v>
      </c>
      <c r="X371" s="1596"/>
      <c r="Y371" s="1597"/>
      <c r="Z371" s="1598"/>
      <c r="AA371" s="1589">
        <f t="shared" si="197"/>
        <v>0</v>
      </c>
      <c r="AB371" s="1596"/>
      <c r="AC371" s="1597"/>
      <c r="AD371" s="1598"/>
      <c r="AE371" s="3319"/>
      <c r="AF371" s="3325"/>
      <c r="AG371" s="3325"/>
      <c r="AH371" s="3301"/>
      <c r="AI371" s="1595"/>
      <c r="AJ371" s="1688" t="s">
        <v>260</v>
      </c>
      <c r="AK371" s="1606">
        <v>0</v>
      </c>
      <c r="AL371" s="1608"/>
      <c r="AM371" s="1609"/>
      <c r="AN371" s="1607"/>
      <c r="AO371" s="1606">
        <v>0</v>
      </c>
      <c r="AP371" s="1608"/>
      <c r="AQ371" s="1609"/>
      <c r="AR371" s="1607"/>
      <c r="AS371" s="1606">
        <v>0</v>
      </c>
      <c r="AT371" s="1608"/>
      <c r="AU371" s="1609"/>
      <c r="AV371" s="1607"/>
      <c r="AW371" s="1606">
        <v>0</v>
      </c>
      <c r="AX371" s="1608"/>
      <c r="AY371" s="1609"/>
      <c r="AZ371" s="1607"/>
      <c r="BA371" s="1606">
        <v>0</v>
      </c>
      <c r="BB371" s="1608"/>
      <c r="BC371" s="1609"/>
      <c r="BD371" s="1607"/>
      <c r="BE371" s="1606">
        <f t="shared" si="181"/>
        <v>0</v>
      </c>
      <c r="BF371" s="1608"/>
      <c r="BG371" s="1609"/>
      <c r="BH371" s="1607"/>
      <c r="BI371" s="1606">
        <f t="shared" si="182"/>
        <v>0</v>
      </c>
      <c r="BJ371" s="1608"/>
      <c r="BK371" s="1609"/>
      <c r="BL371" s="1607"/>
      <c r="BM371" s="3340"/>
      <c r="BN371" s="3342"/>
      <c r="BO371" s="3344"/>
      <c r="BP371" s="3347"/>
    </row>
    <row r="372" spans="1:68" ht="24" x14ac:dyDescent="0.2">
      <c r="A372" s="1562"/>
      <c r="B372" s="1621" t="s">
        <v>23</v>
      </c>
      <c r="C372" s="1589">
        <v>0</v>
      </c>
      <c r="D372" s="1590"/>
      <c r="E372" s="1591"/>
      <c r="F372" s="1592"/>
      <c r="G372" s="1589">
        <v>0</v>
      </c>
      <c r="H372" s="1590"/>
      <c r="I372" s="1591"/>
      <c r="J372" s="1592"/>
      <c r="K372" s="1589">
        <v>0</v>
      </c>
      <c r="L372" s="1590"/>
      <c r="M372" s="1591"/>
      <c r="N372" s="1592"/>
      <c r="O372" s="1589">
        <v>0</v>
      </c>
      <c r="P372" s="1590"/>
      <c r="Q372" s="1591"/>
      <c r="R372" s="1592"/>
      <c r="S372" s="1589">
        <v>0</v>
      </c>
      <c r="T372" s="1590"/>
      <c r="U372" s="1591"/>
      <c r="V372" s="1592"/>
      <c r="W372" s="1589">
        <f t="shared" si="188"/>
        <v>0</v>
      </c>
      <c r="X372" s="1590"/>
      <c r="Y372" s="1591"/>
      <c r="Z372" s="1592"/>
      <c r="AA372" s="1589">
        <f t="shared" si="197"/>
        <v>0</v>
      </c>
      <c r="AB372" s="1590"/>
      <c r="AC372" s="1591"/>
      <c r="AD372" s="1592"/>
      <c r="AE372" s="3320"/>
      <c r="AF372" s="3326"/>
      <c r="AG372" s="3326"/>
      <c r="AH372" s="3300"/>
      <c r="AI372" s="1589"/>
      <c r="AJ372" s="1638" t="s">
        <v>28</v>
      </c>
      <c r="AK372" s="1606">
        <v>0</v>
      </c>
      <c r="AL372" s="1608"/>
      <c r="AM372" s="1609"/>
      <c r="AN372" s="1607"/>
      <c r="AO372" s="1606">
        <v>0</v>
      </c>
      <c r="AP372" s="1608"/>
      <c r="AQ372" s="1609"/>
      <c r="AR372" s="1607"/>
      <c r="AS372" s="1606">
        <v>0</v>
      </c>
      <c r="AT372" s="1608"/>
      <c r="AU372" s="1609"/>
      <c r="AV372" s="1607"/>
      <c r="AW372" s="1606">
        <v>0</v>
      </c>
      <c r="AX372" s="1608"/>
      <c r="AY372" s="1609"/>
      <c r="AZ372" s="1607"/>
      <c r="BA372" s="1606">
        <v>0</v>
      </c>
      <c r="BB372" s="1608"/>
      <c r="BC372" s="1609"/>
      <c r="BD372" s="1607"/>
      <c r="BE372" s="1606">
        <f t="shared" si="181"/>
        <v>0</v>
      </c>
      <c r="BF372" s="1608"/>
      <c r="BG372" s="1609"/>
      <c r="BH372" s="1607"/>
      <c r="BI372" s="1606">
        <f t="shared" si="182"/>
        <v>0</v>
      </c>
      <c r="BJ372" s="1608"/>
      <c r="BK372" s="1609"/>
      <c r="BL372" s="1607"/>
      <c r="BM372" s="3340"/>
      <c r="BN372" s="3342"/>
      <c r="BO372" s="3344"/>
      <c r="BP372" s="3347"/>
    </row>
    <row r="373" spans="1:68" ht="24" x14ac:dyDescent="0.2">
      <c r="A373" s="1562"/>
      <c r="B373" s="1654" t="s">
        <v>24</v>
      </c>
      <c r="C373" s="1589">
        <v>-235896</v>
      </c>
      <c r="D373" s="1590">
        <v>-235896</v>
      </c>
      <c r="E373" s="1591"/>
      <c r="F373" s="1592"/>
      <c r="G373" s="1589">
        <v>-235896</v>
      </c>
      <c r="H373" s="1590">
        <v>-235896</v>
      </c>
      <c r="I373" s="1591"/>
      <c r="J373" s="1592"/>
      <c r="K373" s="1589">
        <v>-235896</v>
      </c>
      <c r="L373" s="1590">
        <v>-235896</v>
      </c>
      <c r="M373" s="1591"/>
      <c r="N373" s="1592"/>
      <c r="O373" s="1589">
        <v>-235896</v>
      </c>
      <c r="P373" s="1590">
        <v>-235896</v>
      </c>
      <c r="Q373" s="1591"/>
      <c r="R373" s="1592"/>
      <c r="S373" s="1589">
        <v>-235896</v>
      </c>
      <c r="T373" s="1590">
        <v>-235896</v>
      </c>
      <c r="U373" s="1591"/>
      <c r="V373" s="1592"/>
      <c r="W373" s="1589">
        <f t="shared" si="188"/>
        <v>-235896</v>
      </c>
      <c r="X373" s="1590">
        <v>-235896</v>
      </c>
      <c r="Y373" s="1591"/>
      <c r="Z373" s="1592"/>
      <c r="AA373" s="1589">
        <f t="shared" si="197"/>
        <v>-235896</v>
      </c>
      <c r="AB373" s="1590">
        <v>-235896</v>
      </c>
      <c r="AC373" s="1591"/>
      <c r="AD373" s="1592"/>
      <c r="AE373" s="3320">
        <f t="shared" ref="AE373:AE374" si="202">SUM(AA373/W373)*100</f>
        <v>100</v>
      </c>
      <c r="AF373" s="3326">
        <f t="shared" ref="AF373:AF374" si="203">SUM(AB373/X373)*100</f>
        <v>100</v>
      </c>
      <c r="AG373" s="3326"/>
      <c r="AH373" s="3300"/>
      <c r="AI373" s="1589"/>
      <c r="AJ373" s="1704"/>
      <c r="AK373" s="1606">
        <v>0</v>
      </c>
      <c r="AL373" s="1608"/>
      <c r="AM373" s="1609"/>
      <c r="AN373" s="1607"/>
      <c r="AO373" s="1606">
        <v>0</v>
      </c>
      <c r="AP373" s="1608"/>
      <c r="AQ373" s="1609"/>
      <c r="AR373" s="1607"/>
      <c r="AS373" s="1606">
        <v>0</v>
      </c>
      <c r="AT373" s="1608"/>
      <c r="AU373" s="1609"/>
      <c r="AV373" s="1607"/>
      <c r="AW373" s="1606">
        <v>0</v>
      </c>
      <c r="AX373" s="1608"/>
      <c r="AY373" s="1609"/>
      <c r="AZ373" s="1607"/>
      <c r="BA373" s="1606">
        <v>0</v>
      </c>
      <c r="BB373" s="1608"/>
      <c r="BC373" s="1609"/>
      <c r="BD373" s="1607"/>
      <c r="BE373" s="1606">
        <f t="shared" si="181"/>
        <v>0</v>
      </c>
      <c r="BF373" s="1608"/>
      <c r="BG373" s="1609"/>
      <c r="BH373" s="1607"/>
      <c r="BI373" s="1606">
        <f t="shared" si="182"/>
        <v>0</v>
      </c>
      <c r="BJ373" s="1608"/>
      <c r="BK373" s="1609"/>
      <c r="BL373" s="1607"/>
      <c r="BM373" s="3340"/>
      <c r="BN373" s="3342"/>
      <c r="BO373" s="3344"/>
      <c r="BP373" s="3347"/>
    </row>
    <row r="374" spans="1:68" x14ac:dyDescent="0.2">
      <c r="A374" s="1562"/>
      <c r="B374" s="1654" t="s">
        <v>226</v>
      </c>
      <c r="C374" s="1589">
        <v>235896</v>
      </c>
      <c r="D374" s="1590">
        <v>235896</v>
      </c>
      <c r="E374" s="1591"/>
      <c r="F374" s="1592"/>
      <c r="G374" s="1589">
        <v>235896</v>
      </c>
      <c r="H374" s="1590">
        <v>235896</v>
      </c>
      <c r="I374" s="1591"/>
      <c r="J374" s="1592"/>
      <c r="K374" s="1589">
        <v>235896</v>
      </c>
      <c r="L374" s="1590">
        <v>235896</v>
      </c>
      <c r="M374" s="1591"/>
      <c r="N374" s="1592"/>
      <c r="O374" s="1589">
        <v>235896</v>
      </c>
      <c r="P374" s="1590">
        <v>235896</v>
      </c>
      <c r="Q374" s="1591"/>
      <c r="R374" s="1592"/>
      <c r="S374" s="1589">
        <v>235896</v>
      </c>
      <c r="T374" s="1590">
        <v>235896</v>
      </c>
      <c r="U374" s="1591"/>
      <c r="V374" s="1592"/>
      <c r="W374" s="1589">
        <f t="shared" si="188"/>
        <v>235896</v>
      </c>
      <c r="X374" s="1590">
        <v>235896</v>
      </c>
      <c r="Y374" s="1591"/>
      <c r="Z374" s="1592"/>
      <c r="AA374" s="1589">
        <f t="shared" si="197"/>
        <v>235896</v>
      </c>
      <c r="AB374" s="1590">
        <v>235896</v>
      </c>
      <c r="AC374" s="1591"/>
      <c r="AD374" s="1592"/>
      <c r="AE374" s="3320">
        <f t="shared" si="202"/>
        <v>100</v>
      </c>
      <c r="AF374" s="3326">
        <f t="shared" si="203"/>
        <v>100</v>
      </c>
      <c r="AG374" s="3326"/>
      <c r="AH374" s="3300"/>
      <c r="AI374" s="1582"/>
      <c r="AJ374" s="1647"/>
      <c r="AK374" s="1606">
        <v>0</v>
      </c>
      <c r="AL374" s="1636"/>
      <c r="AM374" s="1637"/>
      <c r="AN374" s="1604"/>
      <c r="AO374" s="1606">
        <v>0</v>
      </c>
      <c r="AP374" s="1636"/>
      <c r="AQ374" s="1637"/>
      <c r="AR374" s="1604"/>
      <c r="AS374" s="1606">
        <v>0</v>
      </c>
      <c r="AT374" s="1636"/>
      <c r="AU374" s="1637"/>
      <c r="AV374" s="1604"/>
      <c r="AW374" s="1606">
        <v>0</v>
      </c>
      <c r="AX374" s="1636"/>
      <c r="AY374" s="1637"/>
      <c r="AZ374" s="1604"/>
      <c r="BA374" s="1606">
        <v>0</v>
      </c>
      <c r="BB374" s="1636"/>
      <c r="BC374" s="1637"/>
      <c r="BD374" s="1604"/>
      <c r="BE374" s="1606">
        <f t="shared" si="181"/>
        <v>0</v>
      </c>
      <c r="BF374" s="1636"/>
      <c r="BG374" s="1637"/>
      <c r="BH374" s="1604"/>
      <c r="BI374" s="1606">
        <f t="shared" si="182"/>
        <v>0</v>
      </c>
      <c r="BJ374" s="1636"/>
      <c r="BK374" s="1637"/>
      <c r="BL374" s="1604"/>
      <c r="BM374" s="3340"/>
      <c r="BN374" s="3342"/>
      <c r="BO374" s="3344"/>
      <c r="BP374" s="3347"/>
    </row>
    <row r="375" spans="1:68" ht="13.5" thickBot="1" x14ac:dyDescent="0.25">
      <c r="A375" s="1562"/>
      <c r="B375" s="1628" t="s">
        <v>133</v>
      </c>
      <c r="C375" s="1586">
        <v>0</v>
      </c>
      <c r="D375" s="1643"/>
      <c r="E375" s="1644"/>
      <c r="F375" s="1645"/>
      <c r="G375" s="1586">
        <v>0</v>
      </c>
      <c r="H375" s="1643"/>
      <c r="I375" s="1644"/>
      <c r="J375" s="1645"/>
      <c r="K375" s="1586">
        <v>0</v>
      </c>
      <c r="L375" s="1643"/>
      <c r="M375" s="1644"/>
      <c r="N375" s="1645"/>
      <c r="O375" s="1586">
        <v>0</v>
      </c>
      <c r="P375" s="1643"/>
      <c r="Q375" s="1644"/>
      <c r="R375" s="1645"/>
      <c r="S375" s="1586">
        <v>0</v>
      </c>
      <c r="T375" s="1643"/>
      <c r="U375" s="1644"/>
      <c r="V375" s="1645"/>
      <c r="W375" s="1595">
        <f t="shared" si="188"/>
        <v>0</v>
      </c>
      <c r="X375" s="1643"/>
      <c r="Y375" s="1644"/>
      <c r="Z375" s="1645"/>
      <c r="AA375" s="1595">
        <f t="shared" si="197"/>
        <v>0</v>
      </c>
      <c r="AB375" s="1643"/>
      <c r="AC375" s="1644"/>
      <c r="AD375" s="1645"/>
      <c r="AE375" s="3319"/>
      <c r="AF375" s="3325"/>
      <c r="AG375" s="3325"/>
      <c r="AH375" s="3305"/>
      <c r="AI375" s="1586"/>
      <c r="AJ375" s="1647" t="s">
        <v>133</v>
      </c>
      <c r="AK375" s="1632">
        <v>0</v>
      </c>
      <c r="AL375" s="1599"/>
      <c r="AM375" s="1579"/>
      <c r="AN375" s="1580"/>
      <c r="AO375" s="1632">
        <v>0</v>
      </c>
      <c r="AP375" s="1599"/>
      <c r="AQ375" s="1579"/>
      <c r="AR375" s="1580"/>
      <c r="AS375" s="1632">
        <v>0</v>
      </c>
      <c r="AT375" s="1599"/>
      <c r="AU375" s="1579"/>
      <c r="AV375" s="1580"/>
      <c r="AW375" s="1632">
        <v>0</v>
      </c>
      <c r="AX375" s="1599"/>
      <c r="AY375" s="1579"/>
      <c r="AZ375" s="1580"/>
      <c r="BA375" s="1632">
        <v>0</v>
      </c>
      <c r="BB375" s="1599"/>
      <c r="BC375" s="1579"/>
      <c r="BD375" s="1580"/>
      <c r="BE375" s="1603">
        <f t="shared" si="181"/>
        <v>0</v>
      </c>
      <c r="BF375" s="1599"/>
      <c r="BG375" s="1579"/>
      <c r="BH375" s="1580"/>
      <c r="BI375" s="1603">
        <f t="shared" si="182"/>
        <v>0</v>
      </c>
      <c r="BJ375" s="1599"/>
      <c r="BK375" s="1579"/>
      <c r="BL375" s="1580"/>
      <c r="BM375" s="3340"/>
      <c r="BN375" s="3342"/>
      <c r="BO375" s="3344"/>
      <c r="BP375" s="3347"/>
    </row>
    <row r="376" spans="1:68" ht="13.5" thickBot="1" x14ac:dyDescent="0.25">
      <c r="A376" s="1562"/>
      <c r="B376" s="1646" t="s">
        <v>272</v>
      </c>
      <c r="C376" s="1575">
        <v>0</v>
      </c>
      <c r="D376" s="1618">
        <v>0</v>
      </c>
      <c r="E376" s="1578">
        <v>0</v>
      </c>
      <c r="F376" s="1689">
        <v>0</v>
      </c>
      <c r="G376" s="1575">
        <v>0</v>
      </c>
      <c r="H376" s="1618">
        <v>0</v>
      </c>
      <c r="I376" s="1578">
        <v>0</v>
      </c>
      <c r="J376" s="1689">
        <v>0</v>
      </c>
      <c r="K376" s="1575">
        <v>0</v>
      </c>
      <c r="L376" s="1618">
        <v>0</v>
      </c>
      <c r="M376" s="1578">
        <v>0</v>
      </c>
      <c r="N376" s="1689">
        <v>0</v>
      </c>
      <c r="O376" s="1575">
        <v>0</v>
      </c>
      <c r="P376" s="1618">
        <v>0</v>
      </c>
      <c r="Q376" s="1578">
        <v>0</v>
      </c>
      <c r="R376" s="1689">
        <v>0</v>
      </c>
      <c r="S376" s="1575">
        <v>0</v>
      </c>
      <c r="T376" s="1618">
        <v>0</v>
      </c>
      <c r="U376" s="1578">
        <v>0</v>
      </c>
      <c r="V376" s="1689">
        <v>0</v>
      </c>
      <c r="W376" s="1575">
        <f t="shared" si="188"/>
        <v>0</v>
      </c>
      <c r="X376" s="1618">
        <v>0</v>
      </c>
      <c r="Y376" s="1577">
        <v>0</v>
      </c>
      <c r="Z376" s="1168">
        <v>0</v>
      </c>
      <c r="AA376" s="1575">
        <f t="shared" si="197"/>
        <v>0</v>
      </c>
      <c r="AB376" s="1618">
        <v>0</v>
      </c>
      <c r="AC376" s="1577">
        <v>0</v>
      </c>
      <c r="AD376" s="1168">
        <v>0</v>
      </c>
      <c r="AE376" s="3279">
        <v>0</v>
      </c>
      <c r="AF376" s="3288">
        <v>0</v>
      </c>
      <c r="AG376" s="3288">
        <v>0</v>
      </c>
      <c r="AH376" s="3285">
        <v>0</v>
      </c>
      <c r="AI376" s="1575"/>
      <c r="AJ376" s="1646" t="s">
        <v>15</v>
      </c>
      <c r="AK376" s="1601">
        <v>0</v>
      </c>
      <c r="AL376" s="1655">
        <v>0</v>
      </c>
      <c r="AM376" s="1634">
        <v>0</v>
      </c>
      <c r="AN376" s="1656">
        <v>0</v>
      </c>
      <c r="AO376" s="1601">
        <v>0</v>
      </c>
      <c r="AP376" s="1655">
        <v>0</v>
      </c>
      <c r="AQ376" s="1634">
        <v>0</v>
      </c>
      <c r="AR376" s="1656">
        <v>0</v>
      </c>
      <c r="AS376" s="1601">
        <v>0</v>
      </c>
      <c r="AT376" s="1655">
        <v>0</v>
      </c>
      <c r="AU376" s="1634">
        <v>0</v>
      </c>
      <c r="AV376" s="1656">
        <v>0</v>
      </c>
      <c r="AW376" s="1601">
        <v>0</v>
      </c>
      <c r="AX376" s="1655">
        <v>0</v>
      </c>
      <c r="AY376" s="1634">
        <v>0</v>
      </c>
      <c r="AZ376" s="1656">
        <v>0</v>
      </c>
      <c r="BA376" s="1601">
        <v>0</v>
      </c>
      <c r="BB376" s="1655">
        <v>0</v>
      </c>
      <c r="BC376" s="1634">
        <v>0</v>
      </c>
      <c r="BD376" s="1656">
        <v>0</v>
      </c>
      <c r="BE376" s="1680">
        <f t="shared" si="181"/>
        <v>0</v>
      </c>
      <c r="BF376" s="1655">
        <v>0</v>
      </c>
      <c r="BG376" s="1634">
        <v>0</v>
      </c>
      <c r="BH376" s="1656">
        <v>0</v>
      </c>
      <c r="BI376" s="1680">
        <f t="shared" si="182"/>
        <v>0</v>
      </c>
      <c r="BJ376" s="1655">
        <v>0</v>
      </c>
      <c r="BK376" s="1634">
        <v>0</v>
      </c>
      <c r="BL376" s="1656">
        <v>0</v>
      </c>
      <c r="BM376" s="3257">
        <v>0</v>
      </c>
      <c r="BN376" s="3266">
        <v>0</v>
      </c>
      <c r="BO376" s="3343">
        <v>0</v>
      </c>
      <c r="BP376" s="3543">
        <v>0</v>
      </c>
    </row>
    <row r="377" spans="1:68" s="20" customFormat="1" ht="13.5" thickBot="1" x14ac:dyDescent="0.25">
      <c r="A377" s="1675"/>
      <c r="B377" s="1657" t="s">
        <v>16</v>
      </c>
      <c r="C377" s="1575">
        <v>229887604</v>
      </c>
      <c r="D377" s="1619">
        <v>229877604</v>
      </c>
      <c r="E377" s="1578">
        <v>10000</v>
      </c>
      <c r="F377" s="1578"/>
      <c r="G377" s="1575">
        <v>229887604</v>
      </c>
      <c r="H377" s="1619">
        <v>229877604</v>
      </c>
      <c r="I377" s="1578">
        <v>10000</v>
      </c>
      <c r="J377" s="1578"/>
      <c r="K377" s="1575">
        <v>229887604</v>
      </c>
      <c r="L377" s="1619">
        <v>229877604</v>
      </c>
      <c r="M377" s="1578">
        <v>10000</v>
      </c>
      <c r="N377" s="1578"/>
      <c r="O377" s="1575">
        <v>229887604</v>
      </c>
      <c r="P377" s="1619">
        <v>229877604</v>
      </c>
      <c r="Q377" s="1578">
        <v>10000</v>
      </c>
      <c r="R377" s="1578"/>
      <c r="S377" s="1575">
        <v>235755726</v>
      </c>
      <c r="T377" s="1619">
        <v>235745726</v>
      </c>
      <c r="U377" s="1578">
        <v>10000</v>
      </c>
      <c r="V377" s="1578"/>
      <c r="W377" s="1575">
        <f t="shared" ref="W377:AD377" si="204">SUM(W359+W368+W376)</f>
        <v>231448294</v>
      </c>
      <c r="X377" s="1619">
        <f t="shared" si="204"/>
        <v>231438294</v>
      </c>
      <c r="Y377" s="1577">
        <f t="shared" si="204"/>
        <v>10000</v>
      </c>
      <c r="Z377" s="1619">
        <f t="shared" si="204"/>
        <v>0</v>
      </c>
      <c r="AA377" s="1575">
        <f t="shared" si="204"/>
        <v>231738126</v>
      </c>
      <c r="AB377" s="1619">
        <f t="shared" si="204"/>
        <v>231728126</v>
      </c>
      <c r="AC377" s="1577">
        <f t="shared" si="204"/>
        <v>10000</v>
      </c>
      <c r="AD377" s="1619">
        <f t="shared" si="204"/>
        <v>0</v>
      </c>
      <c r="AE377" s="3279">
        <f t="shared" si="183"/>
        <v>99.874931240274208</v>
      </c>
      <c r="AF377" s="3288">
        <f t="shared" si="184"/>
        <v>99.874925843054541</v>
      </c>
      <c r="AG377" s="3288">
        <f t="shared" si="185"/>
        <v>100</v>
      </c>
      <c r="AH377" s="3277">
        <f>SUM(AH359+AH368+AH376)</f>
        <v>0</v>
      </c>
      <c r="AI377" s="1575"/>
      <c r="AJ377" s="1646" t="s">
        <v>18</v>
      </c>
      <c r="AK377" s="1658">
        <v>229887604</v>
      </c>
      <c r="AL377" s="1659">
        <v>229887604</v>
      </c>
      <c r="AM377" s="1577">
        <v>0</v>
      </c>
      <c r="AN377" s="1660">
        <v>0</v>
      </c>
      <c r="AO377" s="1658">
        <v>229887604</v>
      </c>
      <c r="AP377" s="1659">
        <v>229887604</v>
      </c>
      <c r="AQ377" s="1577">
        <v>0</v>
      </c>
      <c r="AR377" s="1660">
        <v>0</v>
      </c>
      <c r="AS377" s="1658">
        <v>229887604</v>
      </c>
      <c r="AT377" s="1659">
        <v>229887604</v>
      </c>
      <c r="AU377" s="1577">
        <v>0</v>
      </c>
      <c r="AV377" s="1660">
        <v>0</v>
      </c>
      <c r="AW377" s="1658">
        <v>229887604</v>
      </c>
      <c r="AX377" s="1659">
        <v>229887604</v>
      </c>
      <c r="AY377" s="1577">
        <v>0</v>
      </c>
      <c r="AZ377" s="1660">
        <v>0</v>
      </c>
      <c r="BA377" s="1658">
        <v>235755726</v>
      </c>
      <c r="BB377" s="1659">
        <v>235755726</v>
      </c>
      <c r="BC377" s="1577">
        <v>0</v>
      </c>
      <c r="BD377" s="1660">
        <v>0</v>
      </c>
      <c r="BE377" s="1680">
        <f t="shared" si="181"/>
        <v>231448294</v>
      </c>
      <c r="BF377" s="1659">
        <f>SUM(BF359+BF368)</f>
        <v>231448294</v>
      </c>
      <c r="BG377" s="1577">
        <v>0</v>
      </c>
      <c r="BH377" s="1660">
        <v>0</v>
      </c>
      <c r="BI377" s="1680">
        <f t="shared" si="182"/>
        <v>231259700</v>
      </c>
      <c r="BJ377" s="2337">
        <f>SUM(BJ359+BJ368)</f>
        <v>231259700</v>
      </c>
      <c r="BK377" s="2324">
        <v>0</v>
      </c>
      <c r="BL377" s="2339">
        <v>0</v>
      </c>
      <c r="BM377" s="3257">
        <f>SUM(BI377/BE377)*100</f>
        <v>99.91851570960381</v>
      </c>
      <c r="BN377" s="3266">
        <f>SUM(BJ377/BF377)*100</f>
        <v>99.91851570960381</v>
      </c>
      <c r="BO377" s="3343">
        <v>0</v>
      </c>
      <c r="BP377" s="3543">
        <v>0</v>
      </c>
    </row>
    <row r="378" spans="1:68" ht="13.5" thickBot="1" x14ac:dyDescent="0.25">
      <c r="A378" s="1562"/>
      <c r="B378" s="1661" t="s">
        <v>26</v>
      </c>
      <c r="C378" s="1662">
        <v>0</v>
      </c>
      <c r="D378" s="1663"/>
      <c r="E378" s="1664">
        <v>0</v>
      </c>
      <c r="F378" s="1664"/>
      <c r="G378" s="1662">
        <v>0</v>
      </c>
      <c r="H378" s="1663"/>
      <c r="I378" s="1664">
        <v>0</v>
      </c>
      <c r="J378" s="1664"/>
      <c r="K378" s="1662">
        <v>0</v>
      </c>
      <c r="L378" s="1663"/>
      <c r="M378" s="1664">
        <v>0</v>
      </c>
      <c r="N378" s="1664"/>
      <c r="O378" s="1662">
        <v>0</v>
      </c>
      <c r="P378" s="1663"/>
      <c r="Q378" s="1664">
        <v>0</v>
      </c>
      <c r="R378" s="1664"/>
      <c r="S378" s="1662">
        <v>0</v>
      </c>
      <c r="T378" s="1663"/>
      <c r="U378" s="1664">
        <v>0</v>
      </c>
      <c r="V378" s="1664"/>
      <c r="W378" s="1589">
        <f t="shared" si="188"/>
        <v>0</v>
      </c>
      <c r="X378" s="1663"/>
      <c r="Y378" s="1170">
        <v>0</v>
      </c>
      <c r="Z378" s="1663"/>
      <c r="AA378" s="1589">
        <f t="shared" ref="AA378" si="205">SUM(AB378:AD378)</f>
        <v>0</v>
      </c>
      <c r="AB378" s="1663"/>
      <c r="AC378" s="1170">
        <v>0</v>
      </c>
      <c r="AD378" s="1663"/>
      <c r="AE378" s="3279"/>
      <c r="AF378" s="3288"/>
      <c r="AG378" s="3288"/>
      <c r="AH378" s="3289"/>
      <c r="AI378" s="1665"/>
      <c r="AJ378" s="1705" t="s">
        <v>26</v>
      </c>
      <c r="AK378" s="1666">
        <v>0</v>
      </c>
      <c r="AL378" s="1667">
        <v>0</v>
      </c>
      <c r="AM378" s="1587"/>
      <c r="AN378" s="1668"/>
      <c r="AO378" s="1666">
        <v>0</v>
      </c>
      <c r="AP378" s="1667">
        <v>0</v>
      </c>
      <c r="AQ378" s="1587"/>
      <c r="AR378" s="1668"/>
      <c r="AS378" s="1666">
        <v>0</v>
      </c>
      <c r="AT378" s="1667">
        <v>0</v>
      </c>
      <c r="AU378" s="1587"/>
      <c r="AV378" s="1668"/>
      <c r="AW378" s="1666">
        <v>0</v>
      </c>
      <c r="AX378" s="1667">
        <v>0</v>
      </c>
      <c r="AY378" s="1587"/>
      <c r="AZ378" s="1668"/>
      <c r="BA378" s="1666">
        <v>0</v>
      </c>
      <c r="BB378" s="1667">
        <v>0</v>
      </c>
      <c r="BC378" s="1587"/>
      <c r="BD378" s="1668"/>
      <c r="BE378" s="1680">
        <f t="shared" si="181"/>
        <v>0</v>
      </c>
      <c r="BF378" s="1667">
        <v>0</v>
      </c>
      <c r="BG378" s="1587"/>
      <c r="BH378" s="1668"/>
      <c r="BI378" s="1680">
        <f t="shared" si="182"/>
        <v>0</v>
      </c>
      <c r="BJ378" s="2340">
        <v>0</v>
      </c>
      <c r="BK378" s="1587"/>
      <c r="BL378" s="1668"/>
      <c r="BM378" s="3257">
        <v>0</v>
      </c>
      <c r="BN378" s="3350">
        <v>0</v>
      </c>
      <c r="BO378" s="3351">
        <v>0</v>
      </c>
      <c r="BP378" s="3346">
        <v>0</v>
      </c>
    </row>
    <row r="379" spans="1:68" ht="13.5" thickBot="1" x14ac:dyDescent="0.25">
      <c r="A379" s="1562"/>
      <c r="B379" s="1669" t="s">
        <v>17</v>
      </c>
      <c r="C379" s="1666">
        <v>229887604</v>
      </c>
      <c r="D379" s="1670">
        <v>229877604</v>
      </c>
      <c r="E379" s="1671">
        <v>10000</v>
      </c>
      <c r="F379" s="1671">
        <v>0</v>
      </c>
      <c r="G379" s="1666">
        <v>229887604</v>
      </c>
      <c r="H379" s="1670">
        <v>229877604</v>
      </c>
      <c r="I379" s="1671">
        <v>10000</v>
      </c>
      <c r="J379" s="1671">
        <v>0</v>
      </c>
      <c r="K379" s="1666">
        <v>229887604</v>
      </c>
      <c r="L379" s="1670">
        <v>229877604</v>
      </c>
      <c r="M379" s="1671">
        <v>10000</v>
      </c>
      <c r="N379" s="1671">
        <v>0</v>
      </c>
      <c r="O379" s="1666">
        <v>229887604</v>
      </c>
      <c r="P379" s="1670">
        <v>229877604</v>
      </c>
      <c r="Q379" s="1671">
        <v>10000</v>
      </c>
      <c r="R379" s="1671">
        <v>0</v>
      </c>
      <c r="S379" s="1666">
        <v>235755726</v>
      </c>
      <c r="T379" s="1670">
        <v>235745726</v>
      </c>
      <c r="U379" s="1671">
        <v>10000</v>
      </c>
      <c r="V379" s="1671">
        <v>0</v>
      </c>
      <c r="W379" s="1666">
        <f t="shared" ref="W379:AD379" si="206">SUM(W377:W378)</f>
        <v>231448294</v>
      </c>
      <c r="X379" s="1670">
        <f t="shared" si="206"/>
        <v>231438294</v>
      </c>
      <c r="Y379" s="1673">
        <f t="shared" si="206"/>
        <v>10000</v>
      </c>
      <c r="Z379" s="1670">
        <f t="shared" si="206"/>
        <v>0</v>
      </c>
      <c r="AA379" s="1666">
        <f t="shared" si="206"/>
        <v>231738126</v>
      </c>
      <c r="AB379" s="1670">
        <f t="shared" si="206"/>
        <v>231728126</v>
      </c>
      <c r="AC379" s="1673">
        <f t="shared" si="206"/>
        <v>10000</v>
      </c>
      <c r="AD379" s="1670">
        <f t="shared" si="206"/>
        <v>0</v>
      </c>
      <c r="AE379" s="3279">
        <f t="shared" si="183"/>
        <v>99.874931240274208</v>
      </c>
      <c r="AF379" s="3288">
        <f t="shared" si="184"/>
        <v>99.874925843054541</v>
      </c>
      <c r="AG379" s="3288">
        <f t="shared" si="185"/>
        <v>100</v>
      </c>
      <c r="AH379" s="3280">
        <f>SUM(AH377:AH378)</f>
        <v>0</v>
      </c>
      <c r="AI379" s="1666"/>
      <c r="AJ379" s="1646" t="s">
        <v>261</v>
      </c>
      <c r="AK379" s="1666">
        <v>229887604</v>
      </c>
      <c r="AL379" s="1672">
        <v>229887604</v>
      </c>
      <c r="AM379" s="1673">
        <v>0</v>
      </c>
      <c r="AN379" s="1674">
        <v>0</v>
      </c>
      <c r="AO379" s="1666">
        <v>229887604</v>
      </c>
      <c r="AP379" s="1672">
        <v>229887604</v>
      </c>
      <c r="AQ379" s="1673">
        <v>0</v>
      </c>
      <c r="AR379" s="1674">
        <v>0</v>
      </c>
      <c r="AS379" s="1666">
        <v>229887604</v>
      </c>
      <c r="AT379" s="1672">
        <v>229887604</v>
      </c>
      <c r="AU379" s="1673">
        <v>0</v>
      </c>
      <c r="AV379" s="1674">
        <v>0</v>
      </c>
      <c r="AW379" s="1666">
        <v>229887604</v>
      </c>
      <c r="AX379" s="1672">
        <v>229887604</v>
      </c>
      <c r="AY379" s="1673">
        <v>0</v>
      </c>
      <c r="AZ379" s="1674">
        <v>0</v>
      </c>
      <c r="BA379" s="1666">
        <v>235755726</v>
      </c>
      <c r="BB379" s="1672">
        <v>235755726</v>
      </c>
      <c r="BC379" s="1673">
        <v>0</v>
      </c>
      <c r="BD379" s="1674">
        <v>0</v>
      </c>
      <c r="BE379" s="1601">
        <f t="shared" si="181"/>
        <v>231448294</v>
      </c>
      <c r="BF379" s="1672">
        <f>SUM(BF377)</f>
        <v>231448294</v>
      </c>
      <c r="BG379" s="1673">
        <v>0</v>
      </c>
      <c r="BH379" s="1674">
        <v>0</v>
      </c>
      <c r="BI379" s="1601">
        <f t="shared" si="182"/>
        <v>231259700</v>
      </c>
      <c r="BJ379" s="2327">
        <f>SUM(BJ377)</f>
        <v>231259700</v>
      </c>
      <c r="BK379" s="2328">
        <v>0</v>
      </c>
      <c r="BL379" s="2341">
        <v>0</v>
      </c>
      <c r="BM379" s="3258">
        <f>SUM(BI379/BE379)*100</f>
        <v>99.91851570960381</v>
      </c>
      <c r="BN379" s="3359">
        <f>SUM(BJ379/BF379)*100</f>
        <v>99.91851570960381</v>
      </c>
      <c r="BO379" s="3552">
        <v>0</v>
      </c>
      <c r="BP379" s="3349">
        <v>0</v>
      </c>
    </row>
    <row r="380" spans="1:68" x14ac:dyDescent="0.2">
      <c r="A380" s="1562"/>
      <c r="B380" s="1686"/>
      <c r="C380" s="1687">
        <f>SUM(C379-AK379)</f>
        <v>0</v>
      </c>
      <c r="D380" s="1687"/>
      <c r="E380" s="1687"/>
      <c r="F380" s="1687"/>
      <c r="G380" s="1687">
        <f>SUM(G379-AO379)</f>
        <v>0</v>
      </c>
      <c r="H380" s="1687"/>
      <c r="I380" s="1687"/>
      <c r="J380" s="1687"/>
      <c r="K380" s="1687">
        <f>SUM(K379-AS379)</f>
        <v>0</v>
      </c>
      <c r="L380" s="1687"/>
      <c r="M380" s="1687"/>
      <c r="N380" s="1687"/>
      <c r="O380" s="1687">
        <f>SUM(O379-AW379)</f>
        <v>0</v>
      </c>
      <c r="P380" s="1687"/>
      <c r="Q380" s="1687"/>
      <c r="R380" s="1687"/>
      <c r="S380" s="1687">
        <f>SUM(S379-BA379)</f>
        <v>0</v>
      </c>
      <c r="T380" s="1687"/>
      <c r="U380" s="1687"/>
      <c r="V380" s="1687"/>
      <c r="W380" s="1687">
        <f>SUM(W379-BE379)</f>
        <v>0</v>
      </c>
      <c r="X380" s="1687"/>
      <c r="Y380" s="1687"/>
      <c r="Z380" s="1687"/>
      <c r="AA380" s="1687">
        <f>SUM(AA379-BI379)</f>
        <v>478426</v>
      </c>
      <c r="AB380" s="1687"/>
      <c r="AC380" s="1687"/>
      <c r="AD380" s="1687"/>
      <c r="AE380" s="3281"/>
      <c r="AF380" s="3281"/>
      <c r="AG380" s="3281"/>
      <c r="AH380" s="3281"/>
      <c r="AI380" s="1687"/>
      <c r="AJ380" s="1686"/>
      <c r="AK380" s="1687"/>
      <c r="AL380" s="1687"/>
      <c r="AM380" s="1687"/>
      <c r="AN380" s="1687"/>
      <c r="AO380" s="1687"/>
      <c r="AP380" s="1687"/>
      <c r="AQ380" s="1687"/>
      <c r="AR380" s="1687"/>
      <c r="AS380" s="1687"/>
      <c r="AT380" s="1687"/>
      <c r="AU380" s="1687"/>
      <c r="AV380" s="1687"/>
      <c r="AW380" s="1687"/>
      <c r="AX380" s="1687"/>
      <c r="AY380" s="1687"/>
      <c r="AZ380" s="1687"/>
      <c r="BA380" s="1687"/>
      <c r="BB380" s="1687"/>
      <c r="BC380" s="1687"/>
      <c r="BD380" s="1687"/>
      <c r="BE380" s="1687"/>
      <c r="BF380" s="1687"/>
      <c r="BG380" s="1687"/>
      <c r="BH380" s="1687"/>
      <c r="BI380" s="2347"/>
      <c r="BJ380" s="2347"/>
      <c r="BK380" s="2347"/>
      <c r="BL380" s="2347"/>
      <c r="BM380" s="3267"/>
      <c r="BN380" s="3267"/>
      <c r="BO380" s="3267"/>
      <c r="BP380" s="3267"/>
    </row>
  </sheetData>
  <mergeCells count="175">
    <mergeCell ref="BI69:BP69"/>
    <mergeCell ref="BI132:BP132"/>
    <mergeCell ref="BI195:BP195"/>
    <mergeCell ref="BI258:BP258"/>
    <mergeCell ref="BI322:BP322"/>
    <mergeCell ref="BO5:BP5"/>
    <mergeCell ref="BI70:BP70"/>
    <mergeCell ref="BI7:BP7"/>
    <mergeCell ref="BI133:BP133"/>
    <mergeCell ref="BI196:BP196"/>
    <mergeCell ref="BI259:BP259"/>
    <mergeCell ref="BK5:BL5"/>
    <mergeCell ref="BA69:BD69"/>
    <mergeCell ref="BA70:BD70"/>
    <mergeCell ref="BA323:BD323"/>
    <mergeCell ref="AW323:AZ323"/>
    <mergeCell ref="AS323:AV323"/>
    <mergeCell ref="BE323:BH323"/>
    <mergeCell ref="BI323:BP323"/>
    <mergeCell ref="AA6:AH6"/>
    <mergeCell ref="AA69:AH69"/>
    <mergeCell ref="AA132:AH132"/>
    <mergeCell ref="AA195:AH195"/>
    <mergeCell ref="AA258:AH258"/>
    <mergeCell ref="AA322:AH322"/>
    <mergeCell ref="AO322:AR322"/>
    <mergeCell ref="AS322:AV322"/>
    <mergeCell ref="AW322:AZ322"/>
    <mergeCell ref="BE132:BH132"/>
    <mergeCell ref="BE133:BH133"/>
    <mergeCell ref="BE195:BH195"/>
    <mergeCell ref="BE196:BH196"/>
    <mergeCell ref="BE258:BH258"/>
    <mergeCell ref="BA132:BD132"/>
    <mergeCell ref="AS132:AV132"/>
    <mergeCell ref="BI6:BP6"/>
    <mergeCell ref="AS133:AV133"/>
    <mergeCell ref="AW132:AZ132"/>
    <mergeCell ref="AO323:AR323"/>
    <mergeCell ref="BA258:BD258"/>
    <mergeCell ref="BA259:BD259"/>
    <mergeCell ref="AS258:AV258"/>
    <mergeCell ref="AS259:AV259"/>
    <mergeCell ref="AW258:AZ258"/>
    <mergeCell ref="G322:J322"/>
    <mergeCell ref="K322:N322"/>
    <mergeCell ref="O322:R322"/>
    <mergeCell ref="AA323:AH323"/>
    <mergeCell ref="S132:V132"/>
    <mergeCell ref="AO133:AR133"/>
    <mergeCell ref="AK133:AN133"/>
    <mergeCell ref="G132:J132"/>
    <mergeCell ref="AO132:AR132"/>
    <mergeCell ref="AW133:AZ133"/>
    <mergeCell ref="C323:F323"/>
    <mergeCell ref="G323:J323"/>
    <mergeCell ref="AK323:AN323"/>
    <mergeCell ref="C322:F322"/>
    <mergeCell ref="AK322:AN322"/>
    <mergeCell ref="K323:N323"/>
    <mergeCell ref="O323:R323"/>
    <mergeCell ref="S322:V322"/>
    <mergeCell ref="S323:V323"/>
    <mergeCell ref="W322:Z322"/>
    <mergeCell ref="W323:Z323"/>
    <mergeCell ref="C259:F259"/>
    <mergeCell ref="G258:J258"/>
    <mergeCell ref="O258:R258"/>
    <mergeCell ref="AO259:AR259"/>
    <mergeCell ref="K259:N259"/>
    <mergeCell ref="S259:V259"/>
    <mergeCell ref="O259:R259"/>
    <mergeCell ref="G259:J259"/>
    <mergeCell ref="AO258:AR258"/>
    <mergeCell ref="C258:F258"/>
    <mergeCell ref="AK258:AN258"/>
    <mergeCell ref="K258:N258"/>
    <mergeCell ref="S258:V258"/>
    <mergeCell ref="AK259:AN259"/>
    <mergeCell ref="W258:Z258"/>
    <mergeCell ref="W259:Z259"/>
    <mergeCell ref="AA259:AD259"/>
    <mergeCell ref="AE259:AH259"/>
    <mergeCell ref="C196:F196"/>
    <mergeCell ref="G196:J196"/>
    <mergeCell ref="AK196:AN196"/>
    <mergeCell ref="G195:J195"/>
    <mergeCell ref="O196:R196"/>
    <mergeCell ref="AO195:AR195"/>
    <mergeCell ref="AK195:AN195"/>
    <mergeCell ref="C195:F195"/>
    <mergeCell ref="O195:R195"/>
    <mergeCell ref="AO196:AR196"/>
    <mergeCell ref="K195:N195"/>
    <mergeCell ref="K196:N196"/>
    <mergeCell ref="S195:V195"/>
    <mergeCell ref="S196:V196"/>
    <mergeCell ref="W195:Z195"/>
    <mergeCell ref="W196:Z196"/>
    <mergeCell ref="AA196:AH196"/>
    <mergeCell ref="C133:F133"/>
    <mergeCell ref="G133:J133"/>
    <mergeCell ref="C132:F132"/>
    <mergeCell ref="AK132:AN132"/>
    <mergeCell ref="K132:N132"/>
    <mergeCell ref="K133:N133"/>
    <mergeCell ref="O132:R132"/>
    <mergeCell ref="O133:R133"/>
    <mergeCell ref="S133:V133"/>
    <mergeCell ref="W132:Z132"/>
    <mergeCell ref="W133:Z133"/>
    <mergeCell ref="AA133:AH133"/>
    <mergeCell ref="S70:V70"/>
    <mergeCell ref="G69:J69"/>
    <mergeCell ref="C69:F69"/>
    <mergeCell ref="AK69:AN69"/>
    <mergeCell ref="AO69:AR69"/>
    <mergeCell ref="C70:F70"/>
    <mergeCell ref="G70:J70"/>
    <mergeCell ref="AK70:AN70"/>
    <mergeCell ref="AO70:AR70"/>
    <mergeCell ref="K69:N69"/>
    <mergeCell ref="K70:N70"/>
    <mergeCell ref="O69:R69"/>
    <mergeCell ref="O70:R70"/>
    <mergeCell ref="AE70:AH70"/>
    <mergeCell ref="AA70:AD70"/>
    <mergeCell ref="BE70:BH70"/>
    <mergeCell ref="A6:A8"/>
    <mergeCell ref="BA6:BD6"/>
    <mergeCell ref="BA7:BD7"/>
    <mergeCell ref="S6:V6"/>
    <mergeCell ref="S7:V7"/>
    <mergeCell ref="AO6:AR6"/>
    <mergeCell ref="AJ6:AJ7"/>
    <mergeCell ref="G6:J6"/>
    <mergeCell ref="AO7:AR7"/>
    <mergeCell ref="AK6:AN6"/>
    <mergeCell ref="C6:F6"/>
    <mergeCell ref="C7:F7"/>
    <mergeCell ref="G7:J7"/>
    <mergeCell ref="K6:N6"/>
    <mergeCell ref="K7:N7"/>
    <mergeCell ref="AK7:AN7"/>
    <mergeCell ref="O6:R6"/>
    <mergeCell ref="O7:R7"/>
    <mergeCell ref="AW6:AZ6"/>
    <mergeCell ref="AS6:AV6"/>
    <mergeCell ref="AS7:AV7"/>
    <mergeCell ref="AW7:AZ7"/>
    <mergeCell ref="S69:V69"/>
    <mergeCell ref="AA7:AH7"/>
    <mergeCell ref="W6:Z6"/>
    <mergeCell ref="W7:Z7"/>
    <mergeCell ref="BG5:BH5"/>
    <mergeCell ref="BE259:BH259"/>
    <mergeCell ref="BE322:BH322"/>
    <mergeCell ref="AS69:AV69"/>
    <mergeCell ref="AS70:AV70"/>
    <mergeCell ref="AW69:AZ69"/>
    <mergeCell ref="AW70:AZ70"/>
    <mergeCell ref="W69:Z69"/>
    <mergeCell ref="W70:Z70"/>
    <mergeCell ref="BA322:BD322"/>
    <mergeCell ref="AW259:AZ259"/>
    <mergeCell ref="BA195:BD195"/>
    <mergeCell ref="BA196:BD196"/>
    <mergeCell ref="AS196:AV196"/>
    <mergeCell ref="AS195:AV195"/>
    <mergeCell ref="AW196:AZ196"/>
    <mergeCell ref="AW195:AZ195"/>
    <mergeCell ref="BA133:BD133"/>
    <mergeCell ref="BE6:BH6"/>
    <mergeCell ref="BE7:BH7"/>
    <mergeCell ref="BE69:BH69"/>
  </mergeCells>
  <phoneticPr fontId="18" type="noConversion"/>
  <pageMargins left="0.31496062992125984" right="0.35433070866141736" top="0.39370078740157483" bottom="0.62992125984251968" header="0.23622047244094491" footer="0.51181102362204722"/>
  <pageSetup paperSize="8" scale="62" orientation="landscape" r:id="rId1"/>
  <headerFooter alignWithMargins="0"/>
  <rowBreaks count="5" manualBreakCount="5">
    <brk id="63" max="67" man="1"/>
    <brk id="126" max="67" man="1"/>
    <brk id="189" max="67" man="1"/>
    <brk id="252" max="67" man="1"/>
    <brk id="315" max="67" man="1"/>
  </rowBreaks>
  <colBreaks count="1" manualBreakCount="1">
    <brk id="35" max="3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60"/>
  <sheetViews>
    <sheetView zoomScaleNormal="100" workbookViewId="0">
      <selection sqref="A1:K1"/>
    </sheetView>
  </sheetViews>
  <sheetFormatPr defaultRowHeight="12.75" x14ac:dyDescent="0.2"/>
  <cols>
    <col min="1" max="1" width="8.5703125" style="2639" customWidth="1"/>
    <col min="2" max="2" width="33.42578125" style="2443" customWidth="1"/>
    <col min="3" max="3" width="7" style="2385" bestFit="1" customWidth="1"/>
    <col min="4" max="4" width="7.140625" style="2676" bestFit="1" customWidth="1"/>
    <col min="5" max="5" width="6" style="2385" customWidth="1"/>
    <col min="6" max="6" width="8.28515625" style="2385" bestFit="1" customWidth="1"/>
    <col min="7" max="7" width="7.85546875" style="2385" bestFit="1" customWidth="1"/>
    <col min="8" max="8" width="8.28515625" style="2385" bestFit="1" customWidth="1"/>
    <col min="9" max="9" width="7.5703125" style="2385" bestFit="1" customWidth="1"/>
    <col min="10" max="10" width="7.42578125" style="2385" bestFit="1" customWidth="1"/>
    <col min="11" max="11" width="8" style="2385" bestFit="1" customWidth="1"/>
    <col min="12" max="12" width="7.140625" style="2385" bestFit="1" customWidth="1"/>
    <col min="13" max="13" width="6" style="2385" customWidth="1"/>
    <col min="14" max="14" width="8.28515625" style="2385" bestFit="1" customWidth="1"/>
    <col min="15" max="15" width="7.85546875" style="2385" bestFit="1" customWidth="1"/>
    <col min="16" max="16" width="8.28515625" style="2385" bestFit="1" customWidth="1"/>
    <col min="17" max="17" width="7.5703125" style="2385" bestFit="1" customWidth="1"/>
    <col min="18" max="18" width="7.42578125" style="2385" bestFit="1" customWidth="1"/>
    <col min="19" max="19" width="8.140625" style="2385" bestFit="1" customWidth="1"/>
    <col min="20" max="20" width="7.140625" style="2385" bestFit="1" customWidth="1"/>
    <col min="21" max="21" width="5.7109375" style="2385" customWidth="1"/>
    <col min="22" max="22" width="8.28515625" style="2385" bestFit="1" customWidth="1"/>
    <col min="23" max="23" width="8.140625" style="2385" bestFit="1" customWidth="1"/>
    <col min="24" max="24" width="8.28515625" style="2385" bestFit="1" customWidth="1"/>
    <col min="25" max="25" width="7.5703125" style="2385" bestFit="1" customWidth="1"/>
    <col min="26" max="26" width="7.42578125" style="2385" bestFit="1" customWidth="1"/>
    <col min="27" max="27" width="8.140625" style="2385" bestFit="1" customWidth="1"/>
    <col min="28" max="28" width="7.140625" style="2385" bestFit="1" customWidth="1"/>
    <col min="29" max="29" width="5.7109375" style="2385" customWidth="1"/>
    <col min="30" max="30" width="8.28515625" style="2385" bestFit="1" customWidth="1"/>
    <col min="31" max="31" width="8.140625" style="2385" bestFit="1" customWidth="1"/>
    <col min="32" max="32" width="8.28515625" style="2385" bestFit="1" customWidth="1"/>
    <col min="33" max="33" width="7.5703125" style="2385" bestFit="1" customWidth="1"/>
    <col min="34" max="34" width="7.42578125" style="2385" bestFit="1" customWidth="1"/>
    <col min="35" max="35" width="8.140625" style="2385" bestFit="1" customWidth="1"/>
  </cols>
  <sheetData>
    <row r="1" spans="1:35" x14ac:dyDescent="0.2">
      <c r="A1" s="3791" t="s">
        <v>1942</v>
      </c>
      <c r="B1" s="3791"/>
      <c r="C1" s="3791"/>
      <c r="D1" s="3791"/>
      <c r="E1" s="3791"/>
      <c r="F1" s="3791"/>
      <c r="G1" s="3791"/>
      <c r="H1" s="3791"/>
      <c r="I1" s="3791"/>
      <c r="J1" s="3791"/>
      <c r="K1" s="3791"/>
      <c r="L1" s="2750"/>
      <c r="M1" s="2750"/>
      <c r="N1" s="2381"/>
      <c r="O1" s="2381"/>
      <c r="P1" s="2381"/>
      <c r="Q1" s="2381"/>
      <c r="R1" s="2381"/>
      <c r="S1" s="2381"/>
      <c r="T1" s="2381"/>
      <c r="U1" s="2381"/>
      <c r="V1" s="2381"/>
      <c r="W1" s="2381"/>
      <c r="X1" s="2381"/>
      <c r="Y1" s="2381"/>
      <c r="Z1" s="2381"/>
      <c r="AA1" s="2381"/>
      <c r="AB1" s="2381"/>
      <c r="AC1" s="2381"/>
      <c r="AD1" s="2381"/>
      <c r="AE1" s="2381"/>
      <c r="AF1" s="2381"/>
      <c r="AG1" s="2381"/>
      <c r="AH1" s="2381"/>
      <c r="AI1" s="2381"/>
    </row>
    <row r="2" spans="1:35" x14ac:dyDescent="0.2">
      <c r="A2" s="2870"/>
      <c r="B2" s="2884"/>
      <c r="C2" s="2750"/>
      <c r="D2" s="2885"/>
      <c r="E2" s="2750"/>
      <c r="F2" s="2750"/>
      <c r="G2" s="2750"/>
      <c r="H2" s="2750"/>
      <c r="I2" s="2750"/>
      <c r="J2" s="2750"/>
      <c r="K2" s="2750"/>
      <c r="L2" s="2750"/>
      <c r="M2" s="2750"/>
      <c r="N2" s="2750"/>
      <c r="O2" s="2750"/>
      <c r="P2" s="2750"/>
      <c r="Q2" s="2750"/>
      <c r="R2" s="2750"/>
      <c r="S2" s="2750"/>
      <c r="T2" s="2750"/>
      <c r="U2" s="2750"/>
      <c r="V2" s="2750"/>
      <c r="W2" s="2750"/>
      <c r="X2" s="2750"/>
      <c r="Y2" s="2750"/>
      <c r="Z2" s="2750"/>
      <c r="AA2" s="2750"/>
      <c r="AB2" s="2750"/>
      <c r="AC2" s="2750"/>
      <c r="AD2" s="2750"/>
      <c r="AE2" s="2750"/>
      <c r="AF2" s="2750"/>
      <c r="AG2" s="2750"/>
      <c r="AH2" s="2750"/>
      <c r="AI2" s="2750"/>
    </row>
    <row r="3" spans="1:35" s="8" customFormat="1" ht="13.5" customHeight="1" thickBot="1" x14ac:dyDescent="0.25">
      <c r="A3" s="2886" t="s">
        <v>465</v>
      </c>
      <c r="B3" s="2887"/>
      <c r="C3" s="2888"/>
      <c r="D3" s="2889"/>
      <c r="E3" s="2888"/>
      <c r="F3" s="2888"/>
      <c r="G3" s="2888"/>
      <c r="H3" s="2888"/>
      <c r="I3" s="2888"/>
      <c r="J3" s="2888"/>
      <c r="K3" s="2888"/>
      <c r="L3" s="2888"/>
      <c r="M3" s="2888"/>
      <c r="N3" s="2888"/>
      <c r="O3" s="2888"/>
      <c r="P3" s="2888"/>
      <c r="Q3" s="2888"/>
      <c r="R3" s="2888"/>
      <c r="S3" s="2888"/>
      <c r="T3" s="2888"/>
      <c r="U3" s="2888"/>
      <c r="V3" s="2888"/>
      <c r="W3" s="2888"/>
      <c r="X3" s="2888"/>
      <c r="Y3" s="2888"/>
      <c r="Z3" s="2888"/>
      <c r="AA3" s="2888"/>
      <c r="AB3" s="2888"/>
      <c r="AC3" s="2888"/>
      <c r="AD3" s="2888"/>
      <c r="AE3" s="2888"/>
      <c r="AF3" s="2888"/>
      <c r="AG3" s="2888"/>
      <c r="AH3" s="2888"/>
      <c r="AI3" s="2888"/>
    </row>
    <row r="4" spans="1:35" s="12" customFormat="1" ht="13.5" customHeight="1" thickBot="1" x14ac:dyDescent="0.25">
      <c r="A4" s="2890" t="s">
        <v>466</v>
      </c>
      <c r="B4" s="2891"/>
      <c r="C4" s="2384"/>
      <c r="D4" s="2892"/>
      <c r="E4" s="3788" t="s">
        <v>855</v>
      </c>
      <c r="F4" s="3789"/>
      <c r="G4" s="3789"/>
      <c r="H4" s="3789"/>
      <c r="I4" s="3789"/>
      <c r="J4" s="3789"/>
      <c r="K4" s="3790"/>
      <c r="L4" s="3788" t="s">
        <v>1883</v>
      </c>
      <c r="M4" s="3789"/>
      <c r="N4" s="3789"/>
      <c r="O4" s="3789"/>
      <c r="P4" s="3789"/>
      <c r="Q4" s="3789"/>
      <c r="R4" s="3789"/>
      <c r="S4" s="3790"/>
      <c r="T4" s="3788" t="s">
        <v>1884</v>
      </c>
      <c r="U4" s="3789"/>
      <c r="V4" s="3789"/>
      <c r="W4" s="3789"/>
      <c r="X4" s="3789"/>
      <c r="Y4" s="3789"/>
      <c r="Z4" s="3789"/>
      <c r="AA4" s="3790"/>
      <c r="AB4" s="3788" t="s">
        <v>1885</v>
      </c>
      <c r="AC4" s="3789"/>
      <c r="AD4" s="3789"/>
      <c r="AE4" s="3789"/>
      <c r="AF4" s="3789"/>
      <c r="AG4" s="3789"/>
      <c r="AH4" s="3789"/>
      <c r="AI4" s="3790"/>
    </row>
    <row r="5" spans="1:35" s="21" customFormat="1" ht="23.25" thickBot="1" x14ac:dyDescent="0.25">
      <c r="A5" s="2432"/>
      <c r="B5" s="2521"/>
      <c r="C5" s="3798" t="s">
        <v>172</v>
      </c>
      <c r="D5" s="3799"/>
      <c r="E5" s="2605" t="s">
        <v>129</v>
      </c>
      <c r="F5" s="2893" t="s">
        <v>96</v>
      </c>
      <c r="G5" s="2434" t="s">
        <v>155</v>
      </c>
      <c r="H5" s="2434" t="s">
        <v>232</v>
      </c>
      <c r="I5" s="2434" t="s">
        <v>130</v>
      </c>
      <c r="J5" s="2434" t="s">
        <v>153</v>
      </c>
      <c r="K5" s="2435" t="s">
        <v>98</v>
      </c>
      <c r="L5" s="2433" t="s">
        <v>172</v>
      </c>
      <c r="M5" s="2605" t="s">
        <v>129</v>
      </c>
      <c r="N5" s="2894" t="s">
        <v>96</v>
      </c>
      <c r="O5" s="2434" t="s">
        <v>155</v>
      </c>
      <c r="P5" s="2434" t="s">
        <v>232</v>
      </c>
      <c r="Q5" s="2434" t="s">
        <v>130</v>
      </c>
      <c r="R5" s="2434" t="s">
        <v>153</v>
      </c>
      <c r="S5" s="2435" t="s">
        <v>98</v>
      </c>
      <c r="T5" s="2433" t="s">
        <v>172</v>
      </c>
      <c r="U5" s="2605" t="s">
        <v>129</v>
      </c>
      <c r="V5" s="2894" t="s">
        <v>96</v>
      </c>
      <c r="W5" s="2434" t="s">
        <v>155</v>
      </c>
      <c r="X5" s="2434" t="s">
        <v>232</v>
      </c>
      <c r="Y5" s="2434" t="s">
        <v>130</v>
      </c>
      <c r="Z5" s="2434" t="s">
        <v>153</v>
      </c>
      <c r="AA5" s="2435" t="s">
        <v>98</v>
      </c>
      <c r="AB5" s="2433" t="s">
        <v>172</v>
      </c>
      <c r="AC5" s="2605" t="s">
        <v>129</v>
      </c>
      <c r="AD5" s="2894" t="s">
        <v>96</v>
      </c>
      <c r="AE5" s="2434" t="s">
        <v>155</v>
      </c>
      <c r="AF5" s="2434" t="s">
        <v>232</v>
      </c>
      <c r="AG5" s="2434" t="s">
        <v>130</v>
      </c>
      <c r="AH5" s="2434" t="s">
        <v>153</v>
      </c>
      <c r="AI5" s="2435" t="s">
        <v>98</v>
      </c>
    </row>
    <row r="6" spans="1:35" s="25" customFormat="1" ht="13.5" customHeight="1" thickBot="1" x14ac:dyDescent="0.25">
      <c r="A6" s="2625"/>
      <c r="B6" s="2522" t="s">
        <v>475</v>
      </c>
      <c r="C6" s="2431"/>
      <c r="D6" s="2659"/>
      <c r="E6" s="2895">
        <v>7400</v>
      </c>
      <c r="F6" s="2896"/>
      <c r="G6" s="2897"/>
      <c r="H6" s="2897"/>
      <c r="I6" s="2897"/>
      <c r="J6" s="2897"/>
      <c r="K6" s="2898"/>
      <c r="L6" s="2599"/>
      <c r="M6" s="2895">
        <v>7400</v>
      </c>
      <c r="N6" s="2899"/>
      <c r="O6" s="2897"/>
      <c r="P6" s="2897"/>
      <c r="Q6" s="2897"/>
      <c r="R6" s="2897"/>
      <c r="S6" s="2898"/>
      <c r="T6" s="2599"/>
      <c r="U6" s="2895">
        <v>7400</v>
      </c>
      <c r="V6" s="2899"/>
      <c r="W6" s="2897"/>
      <c r="X6" s="2897"/>
      <c r="Y6" s="2897"/>
      <c r="Z6" s="2897"/>
      <c r="AA6" s="2898"/>
      <c r="AB6" s="2599"/>
      <c r="AC6" s="2895">
        <v>7400</v>
      </c>
      <c r="AD6" s="2899"/>
      <c r="AE6" s="2897"/>
      <c r="AF6" s="2897"/>
      <c r="AG6" s="2897"/>
      <c r="AH6" s="2897"/>
      <c r="AI6" s="2898"/>
    </row>
    <row r="7" spans="1:35" s="500" customFormat="1" ht="22.5" x14ac:dyDescent="0.2">
      <c r="A7" s="2523" t="s">
        <v>473</v>
      </c>
      <c r="B7" s="2574" t="s">
        <v>474</v>
      </c>
      <c r="C7" s="2574"/>
      <c r="D7" s="2660"/>
      <c r="E7" s="2606"/>
      <c r="F7" s="2587"/>
      <c r="G7" s="2574"/>
      <c r="H7" s="2574"/>
      <c r="I7" s="2574"/>
      <c r="J7" s="2574"/>
      <c r="K7" s="2575"/>
      <c r="L7" s="2580"/>
      <c r="M7" s="2606"/>
      <c r="N7" s="2900"/>
      <c r="O7" s="2900"/>
      <c r="P7" s="2900"/>
      <c r="Q7" s="2900"/>
      <c r="R7" s="2900"/>
      <c r="S7" s="2900"/>
      <c r="T7" s="2686"/>
      <c r="U7" s="2606"/>
      <c r="V7" s="2687"/>
      <c r="W7" s="2690"/>
      <c r="X7" s="2690"/>
      <c r="Y7" s="2690"/>
      <c r="Z7" s="2690"/>
      <c r="AA7" s="2691"/>
      <c r="AB7" s="2686"/>
      <c r="AC7" s="2606"/>
      <c r="AD7" s="2687"/>
      <c r="AE7" s="2690"/>
      <c r="AF7" s="2690"/>
      <c r="AG7" s="2690"/>
      <c r="AH7" s="2690"/>
      <c r="AI7" s="2691"/>
    </row>
    <row r="8" spans="1:35" s="10" customFormat="1" ht="11.25" x14ac:dyDescent="0.2">
      <c r="A8" s="2626" t="s">
        <v>463</v>
      </c>
      <c r="B8" s="2515" t="s">
        <v>87</v>
      </c>
      <c r="C8" s="2436" t="s">
        <v>138</v>
      </c>
      <c r="D8" s="2661">
        <v>5475000</v>
      </c>
      <c r="E8" s="2901">
        <v>22.36</v>
      </c>
      <c r="F8" s="2591">
        <f>SUM(D8*E8)</f>
        <v>122421000</v>
      </c>
      <c r="G8" s="2402"/>
      <c r="H8" s="2402">
        <f>SUM(F8)</f>
        <v>122421000</v>
      </c>
      <c r="I8" s="2402"/>
      <c r="J8" s="2402"/>
      <c r="K8" s="2399"/>
      <c r="L8" s="2600">
        <v>5492000</v>
      </c>
      <c r="M8" s="2901">
        <v>22.36</v>
      </c>
      <c r="N8" s="2582">
        <f>SUM(L8*M8)</f>
        <v>122801120</v>
      </c>
      <c r="O8" s="2402"/>
      <c r="P8" s="2402">
        <f>SUM(N8)</f>
        <v>122801120</v>
      </c>
      <c r="Q8" s="2402"/>
      <c r="R8" s="2402"/>
      <c r="S8" s="2684"/>
      <c r="T8" s="2688">
        <v>5492000</v>
      </c>
      <c r="U8" s="2901">
        <v>22.36</v>
      </c>
      <c r="V8" s="2582">
        <f>SUM(T8*U8)</f>
        <v>122801120</v>
      </c>
      <c r="W8" s="2402"/>
      <c r="X8" s="2402">
        <f>SUM(V8)</f>
        <v>122801120</v>
      </c>
      <c r="Y8" s="2402"/>
      <c r="Z8" s="2402"/>
      <c r="AA8" s="2399"/>
      <c r="AB8" s="2688">
        <v>5492000</v>
      </c>
      <c r="AC8" s="2901">
        <v>22.36</v>
      </c>
      <c r="AD8" s="2582">
        <f>SUM(AB8*AC8)</f>
        <v>122801120</v>
      </c>
      <c r="AE8" s="2402"/>
      <c r="AF8" s="2402">
        <f>SUM(AD8)</f>
        <v>122801120</v>
      </c>
      <c r="AG8" s="2402"/>
      <c r="AH8" s="2402"/>
      <c r="AI8" s="2399"/>
    </row>
    <row r="9" spans="1:35" s="10" customFormat="1" ht="11.25" x14ac:dyDescent="0.2">
      <c r="A9" s="2626" t="s">
        <v>464</v>
      </c>
      <c r="B9" s="2515" t="s">
        <v>88</v>
      </c>
      <c r="C9" s="2436" t="s">
        <v>480</v>
      </c>
      <c r="D9" s="2661">
        <v>25200</v>
      </c>
      <c r="E9" s="2902"/>
      <c r="F9" s="2591">
        <v>15049440</v>
      </c>
      <c r="G9" s="2402">
        <f t="shared" ref="G9:G14" si="0">SUM(F9)</f>
        <v>15049440</v>
      </c>
      <c r="H9" s="2402"/>
      <c r="I9" s="2402"/>
      <c r="J9" s="2402"/>
      <c r="K9" s="2399"/>
      <c r="L9" s="2600">
        <v>25200</v>
      </c>
      <c r="M9" s="2902"/>
      <c r="N9" s="2591">
        <v>15049440</v>
      </c>
      <c r="O9" s="2402">
        <f t="shared" ref="O9:O14" si="1">SUM(N9)</f>
        <v>15049440</v>
      </c>
      <c r="P9" s="2402"/>
      <c r="Q9" s="2402"/>
      <c r="R9" s="2402"/>
      <c r="S9" s="2684"/>
      <c r="T9" s="2688">
        <v>25200</v>
      </c>
      <c r="U9" s="2902"/>
      <c r="V9" s="2591">
        <v>15049440</v>
      </c>
      <c r="W9" s="2402">
        <f t="shared" ref="W9:W14" si="2">SUM(V9)</f>
        <v>15049440</v>
      </c>
      <c r="X9" s="2402"/>
      <c r="Y9" s="2402"/>
      <c r="Z9" s="2402"/>
      <c r="AA9" s="2399"/>
      <c r="AB9" s="2688">
        <v>25200</v>
      </c>
      <c r="AC9" s="2902"/>
      <c r="AD9" s="2591">
        <v>15049440</v>
      </c>
      <c r="AE9" s="2402">
        <f t="shared" ref="AE9:AE14" si="3">SUM(AD9)</f>
        <v>15049440</v>
      </c>
      <c r="AF9" s="2402"/>
      <c r="AG9" s="2402"/>
      <c r="AH9" s="2402"/>
      <c r="AI9" s="2399"/>
    </row>
    <row r="10" spans="1:35" s="10" customFormat="1" ht="11.25" x14ac:dyDescent="0.2">
      <c r="A10" s="2626" t="s">
        <v>467</v>
      </c>
      <c r="B10" s="2515" t="s">
        <v>158</v>
      </c>
      <c r="C10" s="2436" t="s">
        <v>481</v>
      </c>
      <c r="D10" s="2661"/>
      <c r="E10" s="2902"/>
      <c r="F10" s="2591">
        <v>29024000</v>
      </c>
      <c r="G10" s="2402">
        <f t="shared" si="0"/>
        <v>29024000</v>
      </c>
      <c r="H10" s="2402"/>
      <c r="I10" s="2402"/>
      <c r="J10" s="2402"/>
      <c r="K10" s="2399"/>
      <c r="L10" s="2600"/>
      <c r="M10" s="2902"/>
      <c r="N10" s="2591">
        <v>29024000</v>
      </c>
      <c r="O10" s="2402">
        <f t="shared" si="1"/>
        <v>29024000</v>
      </c>
      <c r="P10" s="2402"/>
      <c r="Q10" s="2402"/>
      <c r="R10" s="2402"/>
      <c r="S10" s="2684"/>
      <c r="T10" s="2688"/>
      <c r="U10" s="2902"/>
      <c r="V10" s="2591">
        <v>29024000</v>
      </c>
      <c r="W10" s="2402">
        <f t="shared" si="2"/>
        <v>29024000</v>
      </c>
      <c r="X10" s="2402"/>
      <c r="Y10" s="2402"/>
      <c r="Z10" s="2402"/>
      <c r="AA10" s="2399"/>
      <c r="AB10" s="2688"/>
      <c r="AC10" s="2902"/>
      <c r="AD10" s="2591">
        <v>29024000</v>
      </c>
      <c r="AE10" s="2402">
        <f t="shared" si="3"/>
        <v>29024000</v>
      </c>
      <c r="AF10" s="2402"/>
      <c r="AG10" s="2402"/>
      <c r="AH10" s="2402"/>
      <c r="AI10" s="2399"/>
    </row>
    <row r="11" spans="1:35" s="10" customFormat="1" ht="11.25" x14ac:dyDescent="0.2">
      <c r="A11" s="2626" t="s">
        <v>468</v>
      </c>
      <c r="B11" s="2515" t="s">
        <v>159</v>
      </c>
      <c r="C11" s="2436"/>
      <c r="D11" s="2661"/>
      <c r="E11" s="2902"/>
      <c r="F11" s="2591">
        <v>525575</v>
      </c>
      <c r="G11" s="2402">
        <f t="shared" si="0"/>
        <v>525575</v>
      </c>
      <c r="H11" s="2402"/>
      <c r="I11" s="2402"/>
      <c r="J11" s="2402"/>
      <c r="K11" s="2399"/>
      <c r="L11" s="2600"/>
      <c r="M11" s="2902"/>
      <c r="N11" s="2591">
        <v>525575</v>
      </c>
      <c r="O11" s="2402">
        <f t="shared" si="1"/>
        <v>525575</v>
      </c>
      <c r="P11" s="2402"/>
      <c r="Q11" s="2402"/>
      <c r="R11" s="2402"/>
      <c r="S11" s="2684"/>
      <c r="T11" s="2688"/>
      <c r="U11" s="2902"/>
      <c r="V11" s="2591">
        <v>525575</v>
      </c>
      <c r="W11" s="2402">
        <f t="shared" si="2"/>
        <v>525575</v>
      </c>
      <c r="X11" s="2402"/>
      <c r="Y11" s="2402"/>
      <c r="Z11" s="2402"/>
      <c r="AA11" s="2399"/>
      <c r="AB11" s="2688"/>
      <c r="AC11" s="2902"/>
      <c r="AD11" s="2591">
        <v>525575</v>
      </c>
      <c r="AE11" s="2402">
        <f t="shared" si="3"/>
        <v>525575</v>
      </c>
      <c r="AF11" s="2402"/>
      <c r="AG11" s="2402"/>
      <c r="AH11" s="2402"/>
      <c r="AI11" s="2399"/>
    </row>
    <row r="12" spans="1:35" s="10" customFormat="1" ht="11.25" x14ac:dyDescent="0.2">
      <c r="A12" s="2626" t="s">
        <v>469</v>
      </c>
      <c r="B12" s="2515" t="s">
        <v>150</v>
      </c>
      <c r="C12" s="2436" t="s">
        <v>481</v>
      </c>
      <c r="D12" s="2661"/>
      <c r="E12" s="2902"/>
      <c r="F12" s="2591">
        <v>12482730</v>
      </c>
      <c r="G12" s="2402">
        <f t="shared" si="0"/>
        <v>12482730</v>
      </c>
      <c r="H12" s="2402"/>
      <c r="I12" s="2402"/>
      <c r="J12" s="2402"/>
      <c r="K12" s="2399"/>
      <c r="L12" s="2600"/>
      <c r="M12" s="2902"/>
      <c r="N12" s="2591">
        <v>12922650</v>
      </c>
      <c r="O12" s="2402">
        <f t="shared" si="1"/>
        <v>12922650</v>
      </c>
      <c r="P12" s="2402"/>
      <c r="Q12" s="2402"/>
      <c r="R12" s="2402"/>
      <c r="S12" s="2684"/>
      <c r="T12" s="2688"/>
      <c r="U12" s="2902"/>
      <c r="V12" s="2591">
        <v>12922650</v>
      </c>
      <c r="W12" s="2402">
        <f t="shared" si="2"/>
        <v>12922650</v>
      </c>
      <c r="X12" s="2402"/>
      <c r="Y12" s="2402"/>
      <c r="Z12" s="2402"/>
      <c r="AA12" s="2399"/>
      <c r="AB12" s="2688"/>
      <c r="AC12" s="2902"/>
      <c r="AD12" s="2591">
        <v>12922650</v>
      </c>
      <c r="AE12" s="2402">
        <f t="shared" si="3"/>
        <v>12922650</v>
      </c>
      <c r="AF12" s="2402"/>
      <c r="AG12" s="2402"/>
      <c r="AH12" s="2402"/>
      <c r="AI12" s="2399"/>
    </row>
    <row r="13" spans="1:35" s="10" customFormat="1" ht="11.25" x14ac:dyDescent="0.2">
      <c r="A13" s="2626" t="s">
        <v>470</v>
      </c>
      <c r="B13" s="2515" t="s">
        <v>160</v>
      </c>
      <c r="C13" s="2436"/>
      <c r="D13" s="2661"/>
      <c r="E13" s="2902"/>
      <c r="F13" s="2591">
        <v>19980000</v>
      </c>
      <c r="G13" s="2402">
        <f t="shared" si="0"/>
        <v>19980000</v>
      </c>
      <c r="H13" s="2402"/>
      <c r="I13" s="2402"/>
      <c r="J13" s="2402"/>
      <c r="K13" s="2399"/>
      <c r="L13" s="2600"/>
      <c r="M13" s="2902"/>
      <c r="N13" s="2591">
        <v>19980000</v>
      </c>
      <c r="O13" s="2402">
        <f t="shared" si="1"/>
        <v>19980000</v>
      </c>
      <c r="P13" s="2402"/>
      <c r="Q13" s="2402"/>
      <c r="R13" s="2402"/>
      <c r="S13" s="2684"/>
      <c r="T13" s="2688"/>
      <c r="U13" s="2902"/>
      <c r="V13" s="2591">
        <v>19980000</v>
      </c>
      <c r="W13" s="2402">
        <f t="shared" si="2"/>
        <v>19980000</v>
      </c>
      <c r="X13" s="2402"/>
      <c r="Y13" s="2402"/>
      <c r="Z13" s="2402"/>
      <c r="AA13" s="2399"/>
      <c r="AB13" s="2688"/>
      <c r="AC13" s="2902"/>
      <c r="AD13" s="2591">
        <v>19980000</v>
      </c>
      <c r="AE13" s="2402">
        <f t="shared" si="3"/>
        <v>19980000</v>
      </c>
      <c r="AF13" s="2402"/>
      <c r="AG13" s="2402"/>
      <c r="AH13" s="2402"/>
      <c r="AI13" s="2399"/>
    </row>
    <row r="14" spans="1:35" s="8" customFormat="1" ht="12" thickBot="1" x14ac:dyDescent="0.25">
      <c r="A14" s="2627" t="s">
        <v>471</v>
      </c>
      <c r="B14" s="2524" t="s">
        <v>131</v>
      </c>
      <c r="C14" s="2519" t="s">
        <v>482</v>
      </c>
      <c r="D14" s="2662"/>
      <c r="E14" s="653"/>
      <c r="F14" s="2903">
        <v>2111400</v>
      </c>
      <c r="G14" s="2525">
        <f t="shared" si="0"/>
        <v>2111400</v>
      </c>
      <c r="H14" s="2525"/>
      <c r="I14" s="2525"/>
      <c r="J14" s="2525"/>
      <c r="K14" s="2520"/>
      <c r="L14" s="2601"/>
      <c r="M14" s="653"/>
      <c r="N14" s="2903">
        <v>2111400</v>
      </c>
      <c r="O14" s="2525">
        <f t="shared" si="1"/>
        <v>2111400</v>
      </c>
      <c r="P14" s="2525"/>
      <c r="Q14" s="2525"/>
      <c r="R14" s="2525"/>
      <c r="S14" s="2685"/>
      <c r="T14" s="2689"/>
      <c r="U14" s="653"/>
      <c r="V14" s="2903">
        <v>2111400</v>
      </c>
      <c r="W14" s="2525">
        <f t="shared" si="2"/>
        <v>2111400</v>
      </c>
      <c r="X14" s="2525"/>
      <c r="Y14" s="2525"/>
      <c r="Z14" s="2525"/>
      <c r="AA14" s="2520"/>
      <c r="AB14" s="2689"/>
      <c r="AC14" s="653"/>
      <c r="AD14" s="2903">
        <v>2111400</v>
      </c>
      <c r="AE14" s="2525">
        <f t="shared" si="3"/>
        <v>2111400</v>
      </c>
      <c r="AF14" s="2525"/>
      <c r="AG14" s="2525"/>
      <c r="AH14" s="2525"/>
      <c r="AI14" s="2520"/>
    </row>
    <row r="15" spans="1:35" s="26" customFormat="1" ht="23.25" thickBot="1" x14ac:dyDescent="0.25">
      <c r="A15" s="2628"/>
      <c r="B15" s="2521" t="s">
        <v>281</v>
      </c>
      <c r="C15" s="2439"/>
      <c r="D15" s="2663"/>
      <c r="E15" s="654"/>
      <c r="F15" s="2904">
        <f t="shared" ref="F15:K15" si="4">SUM(F8:F14)</f>
        <v>201594145</v>
      </c>
      <c r="G15" s="2905">
        <f t="shared" si="4"/>
        <v>79173145</v>
      </c>
      <c r="H15" s="2905">
        <f t="shared" si="4"/>
        <v>122421000</v>
      </c>
      <c r="I15" s="2905">
        <f t="shared" si="4"/>
        <v>0</v>
      </c>
      <c r="J15" s="2905">
        <f t="shared" si="4"/>
        <v>0</v>
      </c>
      <c r="K15" s="2906">
        <f t="shared" si="4"/>
        <v>0</v>
      </c>
      <c r="L15" s="2602"/>
      <c r="M15" s="654"/>
      <c r="N15" s="2907">
        <f t="shared" ref="N15:S15" si="5">SUM(N8:N14)</f>
        <v>202414185</v>
      </c>
      <c r="O15" s="2905">
        <f t="shared" si="5"/>
        <v>79613065</v>
      </c>
      <c r="P15" s="2905">
        <f t="shared" si="5"/>
        <v>122801120</v>
      </c>
      <c r="Q15" s="2905">
        <f t="shared" si="5"/>
        <v>0</v>
      </c>
      <c r="R15" s="2905">
        <f t="shared" si="5"/>
        <v>0</v>
      </c>
      <c r="S15" s="2906">
        <f t="shared" si="5"/>
        <v>0</v>
      </c>
      <c r="T15" s="2602"/>
      <c r="U15" s="654"/>
      <c r="V15" s="2907">
        <f t="shared" ref="V15:AA15" si="6">SUM(V8:V14)</f>
        <v>202414185</v>
      </c>
      <c r="W15" s="2905">
        <f t="shared" si="6"/>
        <v>79613065</v>
      </c>
      <c r="X15" s="2905">
        <f t="shared" si="6"/>
        <v>122801120</v>
      </c>
      <c r="Y15" s="2905">
        <f t="shared" si="6"/>
        <v>0</v>
      </c>
      <c r="Z15" s="2905">
        <f t="shared" si="6"/>
        <v>0</v>
      </c>
      <c r="AA15" s="2906">
        <f t="shared" si="6"/>
        <v>0</v>
      </c>
      <c r="AB15" s="2602"/>
      <c r="AC15" s="654"/>
      <c r="AD15" s="2907">
        <f t="shared" ref="AD15:AI15" si="7">SUM(AD8:AD14)</f>
        <v>202414185</v>
      </c>
      <c r="AE15" s="2905">
        <f t="shared" si="7"/>
        <v>79613065</v>
      </c>
      <c r="AF15" s="2905">
        <f t="shared" si="7"/>
        <v>122801120</v>
      </c>
      <c r="AG15" s="2905">
        <f t="shared" si="7"/>
        <v>0</v>
      </c>
      <c r="AH15" s="2905">
        <f t="shared" si="7"/>
        <v>0</v>
      </c>
      <c r="AI15" s="2906">
        <f t="shared" si="7"/>
        <v>0</v>
      </c>
    </row>
    <row r="16" spans="1:35" s="8" customFormat="1" ht="12" thickBot="1" x14ac:dyDescent="0.25">
      <c r="A16" s="2629"/>
      <c r="B16" s="2526"/>
      <c r="C16" s="2527"/>
      <c r="D16" s="655"/>
      <c r="E16" s="2561"/>
      <c r="F16" s="2588"/>
      <c r="G16" s="2528"/>
      <c r="H16" s="2528"/>
      <c r="I16" s="2528"/>
      <c r="J16" s="2528"/>
      <c r="K16" s="2529"/>
      <c r="L16" s="650"/>
      <c r="M16" s="2561"/>
      <c r="N16" s="2593"/>
      <c r="O16" s="2441"/>
      <c r="P16" s="2441"/>
      <c r="Q16" s="2441"/>
      <c r="R16" s="2441"/>
      <c r="S16" s="2442"/>
      <c r="T16" s="650"/>
      <c r="U16" s="2561"/>
      <c r="V16" s="2593"/>
      <c r="W16" s="2441"/>
      <c r="X16" s="2441"/>
      <c r="Y16" s="2441"/>
      <c r="Z16" s="2441"/>
      <c r="AA16" s="2442"/>
      <c r="AB16" s="650"/>
      <c r="AC16" s="2561"/>
      <c r="AD16" s="2593"/>
      <c r="AE16" s="2441"/>
      <c r="AF16" s="2441"/>
      <c r="AG16" s="2441"/>
      <c r="AH16" s="2441"/>
      <c r="AI16" s="2442"/>
    </row>
    <row r="17" spans="1:35" s="11" customFormat="1" ht="12" customHeight="1" thickBot="1" x14ac:dyDescent="0.25">
      <c r="A17" s="2530" t="s">
        <v>476</v>
      </c>
      <c r="B17" s="3792" t="s">
        <v>151</v>
      </c>
      <c r="C17" s="3793"/>
      <c r="D17" s="2664"/>
      <c r="E17" s="2607"/>
      <c r="F17" s="2589"/>
      <c r="G17" s="2572"/>
      <c r="H17" s="2572"/>
      <c r="I17" s="2572"/>
      <c r="J17" s="2572"/>
      <c r="K17" s="2573"/>
      <c r="L17" s="2577"/>
      <c r="M17" s="2607"/>
      <c r="N17" s="2615"/>
      <c r="O17" s="2386"/>
      <c r="P17" s="2386"/>
      <c r="Q17" s="2386"/>
      <c r="R17" s="2386"/>
      <c r="S17" s="2386"/>
      <c r="T17" s="2577"/>
      <c r="U17" s="2607"/>
      <c r="V17" s="2615"/>
      <c r="W17" s="2386"/>
      <c r="X17" s="2386"/>
      <c r="Y17" s="2386"/>
      <c r="Z17" s="2386"/>
      <c r="AA17" s="2386"/>
      <c r="AB17" s="2577"/>
      <c r="AC17" s="2607"/>
      <c r="AD17" s="2615"/>
      <c r="AE17" s="2386"/>
      <c r="AF17" s="2386"/>
      <c r="AG17" s="2386"/>
      <c r="AH17" s="2386"/>
      <c r="AI17" s="2386"/>
    </row>
    <row r="18" spans="1:35" s="10" customFormat="1" ht="22.5" x14ac:dyDescent="0.2">
      <c r="A18" s="2630" t="s">
        <v>477</v>
      </c>
      <c r="B18" s="2532" t="s">
        <v>478</v>
      </c>
      <c r="C18" s="2440" t="s">
        <v>138</v>
      </c>
      <c r="D18" s="2429">
        <v>97400</v>
      </c>
      <c r="E18" s="2608">
        <v>166.3</v>
      </c>
      <c r="F18" s="2590">
        <v>16197620</v>
      </c>
      <c r="G18" s="2440"/>
      <c r="H18" s="2440"/>
      <c r="I18" s="2440"/>
      <c r="J18" s="2440"/>
      <c r="K18" s="2419">
        <f>SUM(F18)</f>
        <v>16197620</v>
      </c>
      <c r="L18" s="2508">
        <v>97400</v>
      </c>
      <c r="M18" s="2608">
        <v>166</v>
      </c>
      <c r="N18" s="2908">
        <f>SUM(L18*M18)</f>
        <v>16168400</v>
      </c>
      <c r="O18" s="2440"/>
      <c r="P18" s="2440"/>
      <c r="Q18" s="2440"/>
      <c r="R18" s="2440"/>
      <c r="S18" s="2419">
        <f>SUM(N18)</f>
        <v>16168400</v>
      </c>
      <c r="T18" s="2508">
        <v>97400</v>
      </c>
      <c r="U18" s="2608">
        <v>166.3</v>
      </c>
      <c r="V18" s="2908">
        <f>SUM(T18*U18)</f>
        <v>16197620.000000002</v>
      </c>
      <c r="W18" s="2440"/>
      <c r="X18" s="2440"/>
      <c r="Y18" s="2440"/>
      <c r="Z18" s="2440"/>
      <c r="AA18" s="2419">
        <f>SUM(V18)</f>
        <v>16197620.000000002</v>
      </c>
      <c r="AB18" s="2508">
        <v>97400</v>
      </c>
      <c r="AC18" s="2608">
        <v>167.7</v>
      </c>
      <c r="AD18" s="2908">
        <f>SUM(AB18*AC18)</f>
        <v>16333979.999999998</v>
      </c>
      <c r="AE18" s="2440"/>
      <c r="AF18" s="2440"/>
      <c r="AG18" s="2440"/>
      <c r="AH18" s="2440"/>
      <c r="AI18" s="2419">
        <f>SUM(AD18)</f>
        <v>16333979.999999998</v>
      </c>
    </row>
    <row r="19" spans="1:35" s="10" customFormat="1" ht="11.25" x14ac:dyDescent="0.2">
      <c r="A19" s="2631" t="s">
        <v>479</v>
      </c>
      <c r="B19" s="2445" t="s">
        <v>521</v>
      </c>
      <c r="C19" s="2436" t="s">
        <v>138</v>
      </c>
      <c r="D19" s="2430">
        <v>4861500</v>
      </c>
      <c r="E19" s="2609">
        <v>15</v>
      </c>
      <c r="F19" s="2591">
        <v>72922500</v>
      </c>
      <c r="G19" s="2402"/>
      <c r="H19" s="2402"/>
      <c r="I19" s="2402"/>
      <c r="J19" s="2402"/>
      <c r="K19" s="2518">
        <f>SUM(F19)</f>
        <v>72922500</v>
      </c>
      <c r="L19" s="2403">
        <v>4861500</v>
      </c>
      <c r="M19" s="2609">
        <v>14.9</v>
      </c>
      <c r="N19" s="2582">
        <f>SUM(L19*M19)</f>
        <v>72436350</v>
      </c>
      <c r="O19" s="2402"/>
      <c r="P19" s="2402"/>
      <c r="Q19" s="2402"/>
      <c r="R19" s="2402"/>
      <c r="S19" s="2518">
        <f>SUM(N19)</f>
        <v>72436350</v>
      </c>
      <c r="T19" s="2403">
        <v>4861500</v>
      </c>
      <c r="U19" s="2609">
        <v>14.9</v>
      </c>
      <c r="V19" s="2582">
        <f>SUM(T19*U19)</f>
        <v>72436350</v>
      </c>
      <c r="W19" s="2402"/>
      <c r="X19" s="2402"/>
      <c r="Y19" s="2402"/>
      <c r="Z19" s="2402"/>
      <c r="AA19" s="2518">
        <f>SUM(V19)</f>
        <v>72436350</v>
      </c>
      <c r="AB19" s="2403">
        <v>4861500</v>
      </c>
      <c r="AC19" s="2609">
        <v>15</v>
      </c>
      <c r="AD19" s="2582">
        <f>SUM(AB19*AC19)</f>
        <v>72922500</v>
      </c>
      <c r="AE19" s="2402"/>
      <c r="AF19" s="2402"/>
      <c r="AG19" s="2402"/>
      <c r="AH19" s="2402"/>
      <c r="AI19" s="2518">
        <f>SUM(AD19)</f>
        <v>72922500</v>
      </c>
    </row>
    <row r="20" spans="1:35" s="10" customFormat="1" ht="33.75" x14ac:dyDescent="0.2">
      <c r="A20" s="2631" t="s">
        <v>483</v>
      </c>
      <c r="B20" s="2445" t="s">
        <v>522</v>
      </c>
      <c r="C20" s="2436" t="s">
        <v>138</v>
      </c>
      <c r="D20" s="2430">
        <v>432000</v>
      </c>
      <c r="E20" s="2609">
        <v>5</v>
      </c>
      <c r="F20" s="2591">
        <v>2160000</v>
      </c>
      <c r="G20" s="2402"/>
      <c r="H20" s="2402"/>
      <c r="I20" s="2402"/>
      <c r="J20" s="2402"/>
      <c r="K20" s="2518">
        <f>SUM(F20)</f>
        <v>2160000</v>
      </c>
      <c r="L20" s="2403">
        <v>432000</v>
      </c>
      <c r="M20" s="2609">
        <v>5</v>
      </c>
      <c r="N20" s="2582">
        <f>SUM(L20*M20)</f>
        <v>2160000</v>
      </c>
      <c r="O20" s="2402"/>
      <c r="P20" s="2402"/>
      <c r="Q20" s="2402"/>
      <c r="R20" s="2402"/>
      <c r="S20" s="2518">
        <f>SUM(N20)</f>
        <v>2160000</v>
      </c>
      <c r="T20" s="2403">
        <v>432000</v>
      </c>
      <c r="U20" s="2609">
        <v>5</v>
      </c>
      <c r="V20" s="2582">
        <f>SUM(T20*U20)</f>
        <v>2160000</v>
      </c>
      <c r="W20" s="2402"/>
      <c r="X20" s="2402"/>
      <c r="Y20" s="2402"/>
      <c r="Z20" s="2402"/>
      <c r="AA20" s="2518">
        <f>SUM(V20)</f>
        <v>2160000</v>
      </c>
      <c r="AB20" s="2403">
        <v>432000</v>
      </c>
      <c r="AC20" s="2609">
        <v>5</v>
      </c>
      <c r="AD20" s="2582">
        <f>SUM(AB20*AC20)</f>
        <v>2160000</v>
      </c>
      <c r="AE20" s="2402"/>
      <c r="AF20" s="2402"/>
      <c r="AG20" s="2402"/>
      <c r="AH20" s="2402"/>
      <c r="AI20" s="2518">
        <f>SUM(AD20)</f>
        <v>2160000</v>
      </c>
    </row>
    <row r="21" spans="1:35" s="10" customFormat="1" ht="33.75" x14ac:dyDescent="0.2">
      <c r="A21" s="2631" t="s">
        <v>638</v>
      </c>
      <c r="B21" s="2445" t="s">
        <v>522</v>
      </c>
      <c r="C21" s="2436" t="s">
        <v>138</v>
      </c>
      <c r="D21" s="2430"/>
      <c r="E21" s="2564"/>
      <c r="F21" s="2591"/>
      <c r="G21" s="2402"/>
      <c r="H21" s="2402"/>
      <c r="I21" s="2402"/>
      <c r="J21" s="2402"/>
      <c r="K21" s="2518"/>
      <c r="L21" s="2403">
        <v>396000</v>
      </c>
      <c r="M21" s="2564">
        <v>2</v>
      </c>
      <c r="N21" s="2582">
        <f>SUM(L21*M21)</f>
        <v>792000</v>
      </c>
      <c r="O21" s="2402"/>
      <c r="P21" s="2402"/>
      <c r="Q21" s="2402"/>
      <c r="R21" s="2402"/>
      <c r="S21" s="2518">
        <f>SUM(N21)</f>
        <v>792000</v>
      </c>
      <c r="T21" s="2403">
        <v>396000</v>
      </c>
      <c r="U21" s="2564">
        <v>2</v>
      </c>
      <c r="V21" s="2582">
        <f>SUM(T21*U21)</f>
        <v>792000</v>
      </c>
      <c r="W21" s="2402"/>
      <c r="X21" s="2402"/>
      <c r="Y21" s="2402"/>
      <c r="Z21" s="2402"/>
      <c r="AA21" s="2518">
        <f>SUM(V21)</f>
        <v>792000</v>
      </c>
      <c r="AB21" s="2403">
        <v>396000</v>
      </c>
      <c r="AC21" s="2564">
        <v>2</v>
      </c>
      <c r="AD21" s="2582">
        <f>SUM(AB21*AC21)</f>
        <v>792000</v>
      </c>
      <c r="AE21" s="2402"/>
      <c r="AF21" s="2402"/>
      <c r="AG21" s="2402"/>
      <c r="AH21" s="2402"/>
      <c r="AI21" s="2518">
        <f>SUM(AD21)</f>
        <v>792000</v>
      </c>
    </row>
    <row r="22" spans="1:35" s="10" customFormat="1" ht="23.25" thickBot="1" x14ac:dyDescent="0.25">
      <c r="A22" s="2631" t="s">
        <v>484</v>
      </c>
      <c r="B22" s="2445" t="s">
        <v>523</v>
      </c>
      <c r="C22" s="2436" t="s">
        <v>138</v>
      </c>
      <c r="D22" s="2430">
        <v>2919000</v>
      </c>
      <c r="E22" s="2564">
        <v>11</v>
      </c>
      <c r="F22" s="2591">
        <v>32109000</v>
      </c>
      <c r="G22" s="2402"/>
      <c r="H22" s="2402"/>
      <c r="I22" s="2402"/>
      <c r="J22" s="2402"/>
      <c r="K22" s="2518">
        <f>SUM(F22)</f>
        <v>32109000</v>
      </c>
      <c r="L22" s="2403">
        <v>3318000</v>
      </c>
      <c r="M22" s="2564">
        <v>11</v>
      </c>
      <c r="N22" s="2582">
        <f>SUM(L22*M22)</f>
        <v>36498000</v>
      </c>
      <c r="O22" s="2402"/>
      <c r="P22" s="2402"/>
      <c r="Q22" s="2402"/>
      <c r="R22" s="2402"/>
      <c r="S22" s="2518">
        <f>SUM(N22)</f>
        <v>36498000</v>
      </c>
      <c r="T22" s="2403">
        <v>3318000</v>
      </c>
      <c r="U22" s="2564">
        <v>11</v>
      </c>
      <c r="V22" s="2582">
        <f>SUM(T22*U22)</f>
        <v>36498000</v>
      </c>
      <c r="W22" s="2402"/>
      <c r="X22" s="2402"/>
      <c r="Y22" s="2402"/>
      <c r="Z22" s="2402"/>
      <c r="AA22" s="2518">
        <f>SUM(V22)</f>
        <v>36498000</v>
      </c>
      <c r="AB22" s="2403">
        <v>3318000</v>
      </c>
      <c r="AC22" s="2564">
        <v>11</v>
      </c>
      <c r="AD22" s="2582">
        <f>SUM(AB22*AC22)</f>
        <v>36498000</v>
      </c>
      <c r="AE22" s="2402"/>
      <c r="AF22" s="2402"/>
      <c r="AG22" s="2402"/>
      <c r="AH22" s="2402"/>
      <c r="AI22" s="2518">
        <f>SUM(AD22)</f>
        <v>36498000</v>
      </c>
    </row>
    <row r="23" spans="1:35" s="10" customFormat="1" ht="23.25" thickBot="1" x14ac:dyDescent="0.25">
      <c r="A23" s="2632"/>
      <c r="B23" s="2531" t="s">
        <v>280</v>
      </c>
      <c r="C23" s="2431"/>
      <c r="D23" s="656"/>
      <c r="E23" s="2501"/>
      <c r="F23" s="2593">
        <f t="shared" ref="F23:K23" si="8">SUM(F18:F22)</f>
        <v>123389120</v>
      </c>
      <c r="G23" s="2441">
        <f t="shared" si="8"/>
        <v>0</v>
      </c>
      <c r="H23" s="2441">
        <f t="shared" si="8"/>
        <v>0</v>
      </c>
      <c r="I23" s="2441">
        <f t="shared" si="8"/>
        <v>0</v>
      </c>
      <c r="J23" s="2441">
        <f t="shared" si="8"/>
        <v>0</v>
      </c>
      <c r="K23" s="2442">
        <f t="shared" si="8"/>
        <v>123389120</v>
      </c>
      <c r="L23" s="651"/>
      <c r="M23" s="2501"/>
      <c r="N23" s="2584">
        <f t="shared" ref="N23:S23" si="9">SUM(N18:N22)</f>
        <v>128054750</v>
      </c>
      <c r="O23" s="2441">
        <f t="shared" si="9"/>
        <v>0</v>
      </c>
      <c r="P23" s="2441">
        <f t="shared" si="9"/>
        <v>0</v>
      </c>
      <c r="Q23" s="2441">
        <f t="shared" si="9"/>
        <v>0</v>
      </c>
      <c r="R23" s="2441">
        <f t="shared" si="9"/>
        <v>0</v>
      </c>
      <c r="S23" s="2442">
        <f t="shared" si="9"/>
        <v>128054750</v>
      </c>
      <c r="T23" s="651"/>
      <c r="U23" s="2501"/>
      <c r="V23" s="2584">
        <f t="shared" ref="V23:AA23" si="10">SUM(V18:V22)</f>
        <v>128083970</v>
      </c>
      <c r="W23" s="2441">
        <f t="shared" si="10"/>
        <v>0</v>
      </c>
      <c r="X23" s="2441">
        <f t="shared" si="10"/>
        <v>0</v>
      </c>
      <c r="Y23" s="2441">
        <f t="shared" si="10"/>
        <v>0</v>
      </c>
      <c r="Z23" s="2441">
        <f t="shared" si="10"/>
        <v>0</v>
      </c>
      <c r="AA23" s="2442">
        <f t="shared" si="10"/>
        <v>128083970</v>
      </c>
      <c r="AB23" s="651"/>
      <c r="AC23" s="2501"/>
      <c r="AD23" s="2584">
        <f t="shared" ref="AD23:AI23" si="11">SUM(AD18:AD22)</f>
        <v>128706480</v>
      </c>
      <c r="AE23" s="2441">
        <f t="shared" si="11"/>
        <v>0</v>
      </c>
      <c r="AF23" s="2441">
        <f t="shared" si="11"/>
        <v>0</v>
      </c>
      <c r="AG23" s="2441">
        <f t="shared" si="11"/>
        <v>0</v>
      </c>
      <c r="AH23" s="2441">
        <f t="shared" si="11"/>
        <v>0</v>
      </c>
      <c r="AI23" s="2442">
        <f t="shared" si="11"/>
        <v>128706480</v>
      </c>
    </row>
    <row r="24" spans="1:35" s="10" customFormat="1" ht="12" thickBot="1" x14ac:dyDescent="0.25">
      <c r="A24" s="2633"/>
      <c r="B24" s="2535"/>
      <c r="C24" s="2437"/>
      <c r="D24" s="657"/>
      <c r="E24" s="2622"/>
      <c r="F24" s="2594"/>
      <c r="G24" s="2536"/>
      <c r="H24" s="2536"/>
      <c r="I24" s="2536"/>
      <c r="J24" s="2536"/>
      <c r="K24" s="2537"/>
      <c r="L24" s="652"/>
      <c r="M24" s="2622"/>
      <c r="N24" s="2585"/>
      <c r="O24" s="2536"/>
      <c r="P24" s="2536"/>
      <c r="Q24" s="2536"/>
      <c r="R24" s="2536"/>
      <c r="S24" s="2537"/>
      <c r="T24" s="652"/>
      <c r="U24" s="2622"/>
      <c r="V24" s="2585"/>
      <c r="W24" s="2536"/>
      <c r="X24" s="2536"/>
      <c r="Y24" s="2536"/>
      <c r="Z24" s="2536"/>
      <c r="AA24" s="2537"/>
      <c r="AB24" s="652"/>
      <c r="AC24" s="2622"/>
      <c r="AD24" s="2585"/>
      <c r="AE24" s="2536"/>
      <c r="AF24" s="2536"/>
      <c r="AG24" s="2536"/>
      <c r="AH24" s="2536"/>
      <c r="AI24" s="2537"/>
    </row>
    <row r="25" spans="1:35" s="501" customFormat="1" ht="23.25" thickBot="1" x14ac:dyDescent="0.25">
      <c r="A25" s="2658" t="s">
        <v>485</v>
      </c>
      <c r="B25" s="2717" t="s">
        <v>640</v>
      </c>
      <c r="C25" s="2538"/>
      <c r="D25" s="2665"/>
      <c r="E25" s="2909"/>
      <c r="F25" s="2595"/>
      <c r="G25" s="2539"/>
      <c r="H25" s="2539"/>
      <c r="I25" s="2539"/>
      <c r="J25" s="2539"/>
      <c r="K25" s="2540"/>
      <c r="L25" s="2603"/>
      <c r="M25" s="2909"/>
      <c r="N25" s="2586"/>
      <c r="O25" s="2539"/>
      <c r="P25" s="2539"/>
      <c r="Q25" s="2539"/>
      <c r="R25" s="2539"/>
      <c r="S25" s="2540"/>
      <c r="T25" s="2603"/>
      <c r="U25" s="2909"/>
      <c r="V25" s="2586"/>
      <c r="W25" s="2539"/>
      <c r="X25" s="2539"/>
      <c r="Y25" s="2539"/>
      <c r="Z25" s="2539"/>
      <c r="AA25" s="2540"/>
      <c r="AB25" s="2603"/>
      <c r="AC25" s="2909"/>
      <c r="AD25" s="2586"/>
      <c r="AE25" s="2539"/>
      <c r="AF25" s="2539"/>
      <c r="AG25" s="2539"/>
      <c r="AH25" s="2539"/>
      <c r="AI25" s="2540"/>
    </row>
    <row r="26" spans="1:35" s="8" customFormat="1" ht="11.25" x14ac:dyDescent="0.2">
      <c r="A26" s="2630" t="s">
        <v>486</v>
      </c>
      <c r="B26" s="2532" t="s">
        <v>487</v>
      </c>
      <c r="C26" s="2440" t="s">
        <v>723</v>
      </c>
      <c r="D26" s="2429">
        <v>4100000</v>
      </c>
      <c r="E26" s="2566"/>
      <c r="F26" s="2590">
        <v>6150000</v>
      </c>
      <c r="G26" s="2440"/>
      <c r="H26" s="2440"/>
      <c r="I26" s="2401">
        <f>SUM(F26)</f>
        <v>6150000</v>
      </c>
      <c r="J26" s="2440"/>
      <c r="K26" s="2398"/>
      <c r="L26" s="2508">
        <v>4256200</v>
      </c>
      <c r="M26" s="2566">
        <v>1.5</v>
      </c>
      <c r="N26" s="2582">
        <f>SUM(L26*M26)</f>
        <v>6384300</v>
      </c>
      <c r="O26" s="2440"/>
      <c r="P26" s="2440"/>
      <c r="Q26" s="2401">
        <f>SUM(N26)</f>
        <v>6384300</v>
      </c>
      <c r="R26" s="2440"/>
      <c r="S26" s="2398"/>
      <c r="T26" s="2508">
        <v>4256200</v>
      </c>
      <c r="U26" s="2566">
        <v>1.5</v>
      </c>
      <c r="V26" s="2582">
        <f>SUM(T26*U26)</f>
        <v>6384300</v>
      </c>
      <c r="W26" s="2440"/>
      <c r="X26" s="2440"/>
      <c r="Y26" s="2401">
        <f>SUM(V26)</f>
        <v>6384300</v>
      </c>
      <c r="Z26" s="2440"/>
      <c r="AA26" s="2398"/>
      <c r="AB26" s="2508">
        <v>4256200</v>
      </c>
      <c r="AC26" s="2566">
        <v>1.5</v>
      </c>
      <c r="AD26" s="2582">
        <f>SUM(AB26*AC26)</f>
        <v>6384300</v>
      </c>
      <c r="AE26" s="2440"/>
      <c r="AF26" s="2440"/>
      <c r="AG26" s="2401">
        <f>SUM(AD26)</f>
        <v>6384300</v>
      </c>
      <c r="AH26" s="2440"/>
      <c r="AI26" s="2398"/>
    </row>
    <row r="27" spans="1:35" s="8" customFormat="1" ht="11.25" x14ac:dyDescent="0.2">
      <c r="A27" s="2631" t="s">
        <v>488</v>
      </c>
      <c r="B27" s="2445" t="s">
        <v>489</v>
      </c>
      <c r="C27" s="2436" t="s">
        <v>138</v>
      </c>
      <c r="D27" s="2430">
        <v>66360</v>
      </c>
      <c r="E27" s="2564">
        <v>35</v>
      </c>
      <c r="F27" s="2591">
        <v>2322600</v>
      </c>
      <c r="G27" s="2436"/>
      <c r="H27" s="2436"/>
      <c r="I27" s="2402">
        <f t="shared" ref="I27:I32" si="12">SUM(F27)</f>
        <v>2322600</v>
      </c>
      <c r="J27" s="2436"/>
      <c r="K27" s="2518"/>
      <c r="L27" s="2403">
        <v>67570</v>
      </c>
      <c r="M27" s="2564">
        <v>31</v>
      </c>
      <c r="N27" s="2582">
        <f t="shared" ref="N27:N34" si="13">SUM(L27*M27)</f>
        <v>2094670</v>
      </c>
      <c r="O27" s="2436"/>
      <c r="P27" s="2436"/>
      <c r="Q27" s="2402">
        <f t="shared" ref="Q27:Q32" si="14">SUM(N27)</f>
        <v>2094670</v>
      </c>
      <c r="R27" s="2436"/>
      <c r="S27" s="2518"/>
      <c r="T27" s="2403">
        <v>67570</v>
      </c>
      <c r="U27" s="2564">
        <v>33</v>
      </c>
      <c r="V27" s="2582">
        <f t="shared" ref="V27:V34" si="15">SUM(T27*U27)</f>
        <v>2229810</v>
      </c>
      <c r="W27" s="2436"/>
      <c r="X27" s="2436"/>
      <c r="Y27" s="2402">
        <f t="shared" ref="Y27:Y32" si="16">SUM(V27)</f>
        <v>2229810</v>
      </c>
      <c r="Z27" s="2436"/>
      <c r="AA27" s="2518"/>
      <c r="AB27" s="2403">
        <v>67570</v>
      </c>
      <c r="AC27" s="2564">
        <v>32</v>
      </c>
      <c r="AD27" s="2582">
        <f t="shared" ref="AD27:AD34" si="17">SUM(AB27*AC27)</f>
        <v>2162240</v>
      </c>
      <c r="AE27" s="2436"/>
      <c r="AF27" s="2436"/>
      <c r="AG27" s="2402">
        <f t="shared" ref="AG27:AG32" si="18">SUM(AD27)</f>
        <v>2162240</v>
      </c>
      <c r="AH27" s="2436"/>
      <c r="AI27" s="2518"/>
    </row>
    <row r="28" spans="1:35" s="8" customFormat="1" ht="11.25" x14ac:dyDescent="0.2">
      <c r="A28" s="2631" t="s">
        <v>490</v>
      </c>
      <c r="B28" s="2445" t="s">
        <v>491</v>
      </c>
      <c r="C28" s="2436" t="s">
        <v>138</v>
      </c>
      <c r="D28" s="2430">
        <v>25000</v>
      </c>
      <c r="E28" s="2564">
        <v>0</v>
      </c>
      <c r="F28" s="2591">
        <v>0</v>
      </c>
      <c r="G28" s="2436"/>
      <c r="H28" s="2436"/>
      <c r="I28" s="2402">
        <f t="shared" si="12"/>
        <v>0</v>
      </c>
      <c r="J28" s="2436"/>
      <c r="K28" s="2518"/>
      <c r="L28" s="2403">
        <v>25000</v>
      </c>
      <c r="M28" s="2564">
        <v>0</v>
      </c>
      <c r="N28" s="2582">
        <f t="shared" si="13"/>
        <v>0</v>
      </c>
      <c r="O28" s="2436"/>
      <c r="P28" s="2436"/>
      <c r="Q28" s="2402">
        <f t="shared" si="14"/>
        <v>0</v>
      </c>
      <c r="R28" s="2436"/>
      <c r="S28" s="2518"/>
      <c r="T28" s="2403">
        <v>25000</v>
      </c>
      <c r="U28" s="2564">
        <v>0</v>
      </c>
      <c r="V28" s="2582">
        <f t="shared" si="15"/>
        <v>0</v>
      </c>
      <c r="W28" s="2436"/>
      <c r="X28" s="2436"/>
      <c r="Y28" s="2402">
        <f t="shared" si="16"/>
        <v>0</v>
      </c>
      <c r="Z28" s="2436"/>
      <c r="AA28" s="2518"/>
      <c r="AB28" s="2403">
        <v>25000</v>
      </c>
      <c r="AC28" s="2564">
        <v>0</v>
      </c>
      <c r="AD28" s="2582">
        <f t="shared" si="17"/>
        <v>0</v>
      </c>
      <c r="AE28" s="2436"/>
      <c r="AF28" s="2436"/>
      <c r="AG28" s="2402">
        <f t="shared" si="18"/>
        <v>0</v>
      </c>
      <c r="AH28" s="2436"/>
      <c r="AI28" s="2518"/>
    </row>
    <row r="29" spans="1:35" s="8" customFormat="1" ht="11.25" x14ac:dyDescent="0.2">
      <c r="A29" s="2631" t="s">
        <v>492</v>
      </c>
      <c r="B29" s="2445" t="s">
        <v>493</v>
      </c>
      <c r="C29" s="2436" t="s">
        <v>138</v>
      </c>
      <c r="D29" s="2430">
        <v>363000</v>
      </c>
      <c r="E29" s="2564">
        <v>34</v>
      </c>
      <c r="F29" s="2591">
        <v>12342000</v>
      </c>
      <c r="G29" s="2436"/>
      <c r="H29" s="2436"/>
      <c r="I29" s="2402">
        <f t="shared" si="12"/>
        <v>12342000</v>
      </c>
      <c r="J29" s="2436"/>
      <c r="K29" s="2518"/>
      <c r="L29" s="2403">
        <v>378110</v>
      </c>
      <c r="M29" s="2564">
        <v>36</v>
      </c>
      <c r="N29" s="2582">
        <f t="shared" si="13"/>
        <v>13611960</v>
      </c>
      <c r="O29" s="2436"/>
      <c r="P29" s="2436"/>
      <c r="Q29" s="2402">
        <f t="shared" si="14"/>
        <v>13611960</v>
      </c>
      <c r="R29" s="2436"/>
      <c r="S29" s="2518"/>
      <c r="T29" s="2403">
        <v>378110</v>
      </c>
      <c r="U29" s="2564">
        <v>32</v>
      </c>
      <c r="V29" s="2582">
        <f t="shared" si="15"/>
        <v>12099520</v>
      </c>
      <c r="W29" s="2436"/>
      <c r="X29" s="2436"/>
      <c r="Y29" s="2402">
        <f t="shared" si="16"/>
        <v>12099520</v>
      </c>
      <c r="Z29" s="2436"/>
      <c r="AA29" s="2518"/>
      <c r="AB29" s="2403">
        <v>378110</v>
      </c>
      <c r="AC29" s="2564">
        <v>35</v>
      </c>
      <c r="AD29" s="2582">
        <f t="shared" si="17"/>
        <v>13233850</v>
      </c>
      <c r="AE29" s="2436"/>
      <c r="AF29" s="2436"/>
      <c r="AG29" s="2402">
        <f t="shared" si="18"/>
        <v>13233850</v>
      </c>
      <c r="AH29" s="2436"/>
      <c r="AI29" s="2518"/>
    </row>
    <row r="30" spans="1:35" s="8" customFormat="1" ht="22.5" x14ac:dyDescent="0.2">
      <c r="A30" s="2631" t="s">
        <v>494</v>
      </c>
      <c r="B30" s="2445" t="s">
        <v>495</v>
      </c>
      <c r="C30" s="2436" t="s">
        <v>1886</v>
      </c>
      <c r="D30" s="2430">
        <v>4479000</v>
      </c>
      <c r="E30" s="2564">
        <v>24</v>
      </c>
      <c r="F30" s="2591">
        <v>8958000</v>
      </c>
      <c r="G30" s="2436"/>
      <c r="H30" s="2436"/>
      <c r="I30" s="2402">
        <f t="shared" si="12"/>
        <v>8958000</v>
      </c>
      <c r="J30" s="2436"/>
      <c r="K30" s="2518"/>
      <c r="L30" s="2403">
        <v>4572000</v>
      </c>
      <c r="M30" s="2564">
        <v>2</v>
      </c>
      <c r="N30" s="2582">
        <f t="shared" si="13"/>
        <v>9144000</v>
      </c>
      <c r="O30" s="2436"/>
      <c r="P30" s="2436"/>
      <c r="Q30" s="2402">
        <f t="shared" si="14"/>
        <v>9144000</v>
      </c>
      <c r="R30" s="2436"/>
      <c r="S30" s="2518"/>
      <c r="T30" s="2403">
        <v>4572000</v>
      </c>
      <c r="U30" s="2564">
        <v>2</v>
      </c>
      <c r="V30" s="2582">
        <f t="shared" si="15"/>
        <v>9144000</v>
      </c>
      <c r="W30" s="2436"/>
      <c r="X30" s="2436"/>
      <c r="Y30" s="2402">
        <f t="shared" si="16"/>
        <v>9144000</v>
      </c>
      <c r="Z30" s="2436"/>
      <c r="AA30" s="2518"/>
      <c r="AB30" s="2403">
        <v>4572000</v>
      </c>
      <c r="AC30" s="2564">
        <v>2</v>
      </c>
      <c r="AD30" s="2582">
        <f t="shared" si="17"/>
        <v>9144000</v>
      </c>
      <c r="AE30" s="2436"/>
      <c r="AF30" s="2436"/>
      <c r="AG30" s="2402">
        <f t="shared" si="18"/>
        <v>9144000</v>
      </c>
      <c r="AH30" s="2436"/>
      <c r="AI30" s="2518"/>
    </row>
    <row r="31" spans="1:35" s="8" customFormat="1" ht="22.5" x14ac:dyDescent="0.2">
      <c r="A31" s="2631" t="s">
        <v>496</v>
      </c>
      <c r="B31" s="2445" t="s">
        <v>497</v>
      </c>
      <c r="C31" s="2436" t="s">
        <v>138</v>
      </c>
      <c r="D31" s="2430">
        <v>217000</v>
      </c>
      <c r="E31" s="2564">
        <v>53</v>
      </c>
      <c r="F31" s="2591">
        <v>11501000</v>
      </c>
      <c r="G31" s="2436"/>
      <c r="H31" s="2436"/>
      <c r="I31" s="2402">
        <f t="shared" si="12"/>
        <v>11501000</v>
      </c>
      <c r="J31" s="2436"/>
      <c r="K31" s="2518"/>
      <c r="L31" s="2403">
        <v>224190</v>
      </c>
      <c r="M31" s="2564">
        <v>53</v>
      </c>
      <c r="N31" s="2582">
        <f t="shared" si="13"/>
        <v>11882070</v>
      </c>
      <c r="O31" s="2436"/>
      <c r="P31" s="2436"/>
      <c r="Q31" s="2402">
        <f t="shared" si="14"/>
        <v>11882070</v>
      </c>
      <c r="R31" s="2436"/>
      <c r="S31" s="2518"/>
      <c r="T31" s="2403">
        <v>224190</v>
      </c>
      <c r="U31" s="2564">
        <v>52</v>
      </c>
      <c r="V31" s="2582">
        <f t="shared" si="15"/>
        <v>11657880</v>
      </c>
      <c r="W31" s="2436"/>
      <c r="X31" s="2436"/>
      <c r="Y31" s="2402">
        <f t="shared" si="16"/>
        <v>11657880</v>
      </c>
      <c r="Z31" s="2436"/>
      <c r="AA31" s="2518"/>
      <c r="AB31" s="2403">
        <v>224190</v>
      </c>
      <c r="AC31" s="2564">
        <v>54</v>
      </c>
      <c r="AD31" s="2582">
        <f t="shared" si="17"/>
        <v>12106260</v>
      </c>
      <c r="AE31" s="2436"/>
      <c r="AF31" s="2436"/>
      <c r="AG31" s="2402">
        <f t="shared" si="18"/>
        <v>12106260</v>
      </c>
      <c r="AH31" s="2436"/>
      <c r="AI31" s="2518"/>
    </row>
    <row r="32" spans="1:35" s="8" customFormat="1" ht="22.5" x14ac:dyDescent="0.2">
      <c r="A32" s="2631" t="s">
        <v>498</v>
      </c>
      <c r="B32" s="2445" t="s">
        <v>499</v>
      </c>
      <c r="C32" s="2436" t="s">
        <v>138</v>
      </c>
      <c r="D32" s="2430">
        <v>732000</v>
      </c>
      <c r="E32" s="2564">
        <v>9</v>
      </c>
      <c r="F32" s="2591">
        <v>6588000</v>
      </c>
      <c r="G32" s="2436"/>
      <c r="H32" s="2436"/>
      <c r="I32" s="2402">
        <f t="shared" si="12"/>
        <v>6588000</v>
      </c>
      <c r="J32" s="2436"/>
      <c r="K32" s="2518"/>
      <c r="L32" s="2403">
        <v>746546</v>
      </c>
      <c r="M32" s="2564">
        <v>7</v>
      </c>
      <c r="N32" s="2582">
        <f t="shared" si="13"/>
        <v>5225822</v>
      </c>
      <c r="O32" s="2436"/>
      <c r="P32" s="2436"/>
      <c r="Q32" s="2402">
        <f t="shared" si="14"/>
        <v>5225822</v>
      </c>
      <c r="R32" s="2436"/>
      <c r="S32" s="2518"/>
      <c r="T32" s="2403">
        <v>746546</v>
      </c>
      <c r="U32" s="2564">
        <v>7</v>
      </c>
      <c r="V32" s="2582">
        <f t="shared" si="15"/>
        <v>5225822</v>
      </c>
      <c r="W32" s="2436"/>
      <c r="X32" s="2436"/>
      <c r="Y32" s="2402">
        <f t="shared" si="16"/>
        <v>5225822</v>
      </c>
      <c r="Z32" s="2436"/>
      <c r="AA32" s="2518"/>
      <c r="AB32" s="2403">
        <v>746546</v>
      </c>
      <c r="AC32" s="2564">
        <v>7</v>
      </c>
      <c r="AD32" s="2582">
        <f t="shared" si="17"/>
        <v>5225822</v>
      </c>
      <c r="AE32" s="2436"/>
      <c r="AF32" s="2436"/>
      <c r="AG32" s="2402">
        <f t="shared" si="18"/>
        <v>5225822</v>
      </c>
      <c r="AH32" s="2436"/>
      <c r="AI32" s="2518"/>
    </row>
    <row r="33" spans="1:35" s="8" customFormat="1" ht="22.5" x14ac:dyDescent="0.2">
      <c r="A33" s="2631" t="s">
        <v>500</v>
      </c>
      <c r="B33" s="2445" t="s">
        <v>501</v>
      </c>
      <c r="C33" s="2436" t="s">
        <v>138</v>
      </c>
      <c r="D33" s="2430">
        <v>5100000</v>
      </c>
      <c r="E33" s="2564">
        <v>2</v>
      </c>
      <c r="F33" s="2591">
        <v>10200000</v>
      </c>
      <c r="G33" s="2436"/>
      <c r="H33" s="2436"/>
      <c r="I33" s="2436"/>
      <c r="J33" s="2436"/>
      <c r="K33" s="2518">
        <f>SUM(F33)</f>
        <v>10200000</v>
      </c>
      <c r="L33" s="2403">
        <v>5100000</v>
      </c>
      <c r="M33" s="2564">
        <v>2</v>
      </c>
      <c r="N33" s="2582">
        <f t="shared" si="13"/>
        <v>10200000</v>
      </c>
      <c r="O33" s="2436"/>
      <c r="P33" s="2436"/>
      <c r="Q33" s="2436"/>
      <c r="R33" s="2436"/>
      <c r="S33" s="2518">
        <f>SUM(N33)</f>
        <v>10200000</v>
      </c>
      <c r="T33" s="2403">
        <v>5100000</v>
      </c>
      <c r="U33" s="2564">
        <v>2</v>
      </c>
      <c r="V33" s="2582">
        <f t="shared" si="15"/>
        <v>10200000</v>
      </c>
      <c r="W33" s="2436"/>
      <c r="X33" s="2436"/>
      <c r="Y33" s="2436"/>
      <c r="Z33" s="2436"/>
      <c r="AA33" s="2518">
        <f>SUM(V33)</f>
        <v>10200000</v>
      </c>
      <c r="AB33" s="2403">
        <v>5100000</v>
      </c>
      <c r="AC33" s="2564">
        <v>2</v>
      </c>
      <c r="AD33" s="2582">
        <f t="shared" si="17"/>
        <v>10200000</v>
      </c>
      <c r="AE33" s="2436"/>
      <c r="AF33" s="2436"/>
      <c r="AG33" s="2436"/>
      <c r="AH33" s="2436"/>
      <c r="AI33" s="2518">
        <f>SUM(AD33)</f>
        <v>10200000</v>
      </c>
    </row>
    <row r="34" spans="1:35" s="8" customFormat="1" ht="22.5" x14ac:dyDescent="0.2">
      <c r="A34" s="2631" t="s">
        <v>502</v>
      </c>
      <c r="B34" s="2445" t="s">
        <v>503</v>
      </c>
      <c r="C34" s="2436" t="s">
        <v>138</v>
      </c>
      <c r="D34" s="2430">
        <v>4260000</v>
      </c>
      <c r="E34" s="2564">
        <v>4</v>
      </c>
      <c r="F34" s="2591">
        <v>17040000</v>
      </c>
      <c r="G34" s="2402"/>
      <c r="H34" s="2402"/>
      <c r="I34" s="2402"/>
      <c r="J34" s="2402"/>
      <c r="K34" s="2518">
        <f>SUM(F34)</f>
        <v>17040000</v>
      </c>
      <c r="L34" s="2403">
        <v>4260000</v>
      </c>
      <c r="M34" s="2564">
        <v>5.5</v>
      </c>
      <c r="N34" s="2582">
        <f t="shared" si="13"/>
        <v>23430000</v>
      </c>
      <c r="O34" s="2402"/>
      <c r="P34" s="2402"/>
      <c r="Q34" s="2402"/>
      <c r="R34" s="2402"/>
      <c r="S34" s="2518">
        <f>SUM(N34)</f>
        <v>23430000</v>
      </c>
      <c r="T34" s="2403">
        <v>4260000</v>
      </c>
      <c r="U34" s="2564">
        <v>5.5</v>
      </c>
      <c r="V34" s="2582">
        <f t="shared" si="15"/>
        <v>23430000</v>
      </c>
      <c r="W34" s="2402"/>
      <c r="X34" s="2402"/>
      <c r="Y34" s="2402"/>
      <c r="Z34" s="2402"/>
      <c r="AA34" s="2518">
        <f>SUM(V34)</f>
        <v>23430000</v>
      </c>
      <c r="AB34" s="2403">
        <v>4260000</v>
      </c>
      <c r="AC34" s="2564">
        <v>5.5</v>
      </c>
      <c r="AD34" s="2582">
        <f t="shared" si="17"/>
        <v>23430000</v>
      </c>
      <c r="AE34" s="2402"/>
      <c r="AF34" s="2402"/>
      <c r="AG34" s="2402"/>
      <c r="AH34" s="2402"/>
      <c r="AI34" s="2518">
        <f>SUM(AD34)</f>
        <v>23430000</v>
      </c>
    </row>
    <row r="35" spans="1:35" s="8" customFormat="1" ht="12" thickBot="1" x14ac:dyDescent="0.25">
      <c r="A35" s="2634" t="s">
        <v>504</v>
      </c>
      <c r="B35" s="2533" t="s">
        <v>279</v>
      </c>
      <c r="C35" s="2438" t="s">
        <v>505</v>
      </c>
      <c r="D35" s="2666"/>
      <c r="E35" s="2610"/>
      <c r="F35" s="2592">
        <v>2826000</v>
      </c>
      <c r="G35" s="2404"/>
      <c r="H35" s="2404"/>
      <c r="I35" s="2404"/>
      <c r="J35" s="2404"/>
      <c r="K35" s="2534">
        <f>SUM(F35)</f>
        <v>2826000</v>
      </c>
      <c r="L35" s="2507"/>
      <c r="M35" s="2610"/>
      <c r="N35" s="2583"/>
      <c r="O35" s="2404"/>
      <c r="P35" s="2404"/>
      <c r="Q35" s="2404"/>
      <c r="R35" s="2404"/>
      <c r="S35" s="2534">
        <f>SUM(N35)</f>
        <v>0</v>
      </c>
      <c r="T35" s="2507"/>
      <c r="U35" s="2610"/>
      <c r="V35" s="2583">
        <v>2292000</v>
      </c>
      <c r="W35" s="2404"/>
      <c r="X35" s="2404"/>
      <c r="Y35" s="2404"/>
      <c r="Z35" s="2404"/>
      <c r="AA35" s="2534">
        <f>SUM(V35)</f>
        <v>2292000</v>
      </c>
      <c r="AB35" s="2507"/>
      <c r="AC35" s="2610"/>
      <c r="AD35" s="2583">
        <v>2292000</v>
      </c>
      <c r="AE35" s="2404"/>
      <c r="AF35" s="2404"/>
      <c r="AG35" s="2404"/>
      <c r="AH35" s="2404"/>
      <c r="AI35" s="2534">
        <f>SUM(AD35)</f>
        <v>2292000</v>
      </c>
    </row>
    <row r="36" spans="1:35" s="11" customFormat="1" ht="12" customHeight="1" thickBot="1" x14ac:dyDescent="0.25">
      <c r="A36" s="2635"/>
      <c r="B36" s="3794" t="s">
        <v>515</v>
      </c>
      <c r="C36" s="3795"/>
      <c r="D36" s="2667"/>
      <c r="E36" s="2611"/>
      <c r="F36" s="2593">
        <f t="shared" ref="F36:K36" si="19">SUM(F26:F35)</f>
        <v>77927600</v>
      </c>
      <c r="G36" s="2441">
        <f t="shared" si="19"/>
        <v>0</v>
      </c>
      <c r="H36" s="2441">
        <f t="shared" si="19"/>
        <v>0</v>
      </c>
      <c r="I36" s="2441">
        <f t="shared" si="19"/>
        <v>47861600</v>
      </c>
      <c r="J36" s="2441">
        <f t="shared" si="19"/>
        <v>0</v>
      </c>
      <c r="K36" s="2442">
        <f t="shared" si="19"/>
        <v>30066000</v>
      </c>
      <c r="L36" s="2578"/>
      <c r="M36" s="2611"/>
      <c r="N36" s="2584">
        <f t="shared" ref="N36:S36" si="20">SUM(N26:N35)</f>
        <v>81972822</v>
      </c>
      <c r="O36" s="2441">
        <f t="shared" si="20"/>
        <v>0</v>
      </c>
      <c r="P36" s="2441">
        <f t="shared" si="20"/>
        <v>0</v>
      </c>
      <c r="Q36" s="2441">
        <f t="shared" si="20"/>
        <v>48342822</v>
      </c>
      <c r="R36" s="2441">
        <f t="shared" si="20"/>
        <v>0</v>
      </c>
      <c r="S36" s="2442">
        <f t="shared" si="20"/>
        <v>33630000</v>
      </c>
      <c r="T36" s="2578"/>
      <c r="U36" s="2611"/>
      <c r="V36" s="2584">
        <f t="shared" ref="V36:AA36" si="21">SUM(V26:V35)</f>
        <v>82663332</v>
      </c>
      <c r="W36" s="2441">
        <f t="shared" si="21"/>
        <v>0</v>
      </c>
      <c r="X36" s="2441">
        <f t="shared" si="21"/>
        <v>0</v>
      </c>
      <c r="Y36" s="2441">
        <f t="shared" si="21"/>
        <v>46741332</v>
      </c>
      <c r="Z36" s="2441">
        <f t="shared" si="21"/>
        <v>0</v>
      </c>
      <c r="AA36" s="2442">
        <f t="shared" si="21"/>
        <v>35922000</v>
      </c>
      <c r="AB36" s="2578"/>
      <c r="AC36" s="2611"/>
      <c r="AD36" s="2584">
        <f t="shared" ref="AD36:AH36" si="22">SUM(AD26:AD35)</f>
        <v>84178472</v>
      </c>
      <c r="AE36" s="2441">
        <f t="shared" si="22"/>
        <v>0</v>
      </c>
      <c r="AF36" s="2441">
        <f t="shared" si="22"/>
        <v>0</v>
      </c>
      <c r="AG36" s="2441">
        <f t="shared" si="22"/>
        <v>48256472</v>
      </c>
      <c r="AH36" s="2441">
        <f t="shared" si="22"/>
        <v>0</v>
      </c>
      <c r="AI36" s="2442">
        <f>SUM(AI26:AI35)</f>
        <v>35922000</v>
      </c>
    </row>
    <row r="37" spans="1:35" s="8" customFormat="1" ht="12" thickBot="1" x14ac:dyDescent="0.25">
      <c r="A37" s="2633"/>
      <c r="B37" s="2910"/>
      <c r="C37" s="2437"/>
      <c r="D37" s="2668"/>
      <c r="E37" s="2622"/>
      <c r="F37" s="2594"/>
      <c r="G37" s="2536"/>
      <c r="H37" s="2536"/>
      <c r="I37" s="2536"/>
      <c r="J37" s="2536"/>
      <c r="K37" s="2537"/>
      <c r="L37" s="2604"/>
      <c r="M37" s="2622"/>
      <c r="N37" s="2585"/>
      <c r="O37" s="2536"/>
      <c r="P37" s="2536"/>
      <c r="Q37" s="2536"/>
      <c r="R37" s="2536"/>
      <c r="S37" s="2537"/>
      <c r="T37" s="2604"/>
      <c r="U37" s="2622"/>
      <c r="V37" s="2585"/>
      <c r="W37" s="2536"/>
      <c r="X37" s="2536"/>
      <c r="Y37" s="2536"/>
      <c r="Z37" s="2536"/>
      <c r="AA37" s="2537"/>
      <c r="AB37" s="2604"/>
      <c r="AC37" s="2622"/>
      <c r="AD37" s="2585"/>
      <c r="AE37" s="2536"/>
      <c r="AF37" s="2536"/>
      <c r="AG37" s="2536"/>
      <c r="AH37" s="2536"/>
      <c r="AI37" s="2537"/>
    </row>
    <row r="38" spans="1:35" s="8" customFormat="1" ht="23.25" thickBot="1" x14ac:dyDescent="0.25">
      <c r="A38" s="2658" t="s">
        <v>517</v>
      </c>
      <c r="B38" s="2718" t="s">
        <v>518</v>
      </c>
      <c r="C38" s="2911"/>
      <c r="D38" s="2669"/>
      <c r="E38" s="2912"/>
      <c r="F38" s="2913"/>
      <c r="G38" s="2911"/>
      <c r="H38" s="2911"/>
      <c r="I38" s="2911"/>
      <c r="J38" s="2911"/>
      <c r="K38" s="2914"/>
      <c r="L38" s="2915"/>
      <c r="M38" s="2912"/>
      <c r="N38" s="2916"/>
      <c r="O38" s="2911"/>
      <c r="P38" s="2911"/>
      <c r="Q38" s="2911"/>
      <c r="R38" s="2911"/>
      <c r="S38" s="2914"/>
      <c r="T38" s="2915"/>
      <c r="U38" s="2912"/>
      <c r="V38" s="2916"/>
      <c r="W38" s="2911"/>
      <c r="X38" s="2911"/>
      <c r="Y38" s="2911"/>
      <c r="Z38" s="2911"/>
      <c r="AA38" s="2914"/>
      <c r="AB38" s="2915"/>
      <c r="AC38" s="2912"/>
      <c r="AD38" s="2916"/>
      <c r="AE38" s="2911"/>
      <c r="AF38" s="2911"/>
      <c r="AG38" s="2911"/>
      <c r="AH38" s="2911"/>
      <c r="AI38" s="2914"/>
    </row>
    <row r="39" spans="1:35" s="8" customFormat="1" ht="11.25" x14ac:dyDescent="0.2">
      <c r="A39" s="2630" t="s">
        <v>506</v>
      </c>
      <c r="B39" s="2532" t="s">
        <v>507</v>
      </c>
      <c r="C39" s="2440" t="s">
        <v>138</v>
      </c>
      <c r="D39" s="2429">
        <v>2376000</v>
      </c>
      <c r="E39" s="2566">
        <v>4.3099999999999996</v>
      </c>
      <c r="F39" s="2590">
        <v>10240560</v>
      </c>
      <c r="G39" s="2447"/>
      <c r="H39" s="2447"/>
      <c r="I39" s="2447"/>
      <c r="J39" s="2447"/>
      <c r="K39" s="2543">
        <f>SUM(F39)</f>
        <v>10240560</v>
      </c>
      <c r="L39" s="2508">
        <v>2430000</v>
      </c>
      <c r="M39" s="2566">
        <v>4.66</v>
      </c>
      <c r="N39" s="2582">
        <f>SUM(L39*M39)</f>
        <v>11323800</v>
      </c>
      <c r="O39" s="2447"/>
      <c r="P39" s="2447"/>
      <c r="Q39" s="2447"/>
      <c r="R39" s="2447"/>
      <c r="S39" s="2543">
        <f>SUM(N39)</f>
        <v>11323800</v>
      </c>
      <c r="T39" s="2508">
        <v>2430000</v>
      </c>
      <c r="U39" s="2566">
        <v>4.6399999999999997</v>
      </c>
      <c r="V39" s="2582">
        <f>SUM(T39*U39)+2</f>
        <v>11275202</v>
      </c>
      <c r="W39" s="2447"/>
      <c r="X39" s="2447"/>
      <c r="Y39" s="2447"/>
      <c r="Z39" s="2447"/>
      <c r="AA39" s="2543">
        <f>SUM(V39)</f>
        <v>11275202</v>
      </c>
      <c r="AB39" s="2508">
        <v>2430000</v>
      </c>
      <c r="AC39" s="2566">
        <v>4.91</v>
      </c>
      <c r="AD39" s="2582">
        <f>SUM(AB39*AC39)</f>
        <v>11931300</v>
      </c>
      <c r="AE39" s="2447"/>
      <c r="AF39" s="2447"/>
      <c r="AG39" s="2447"/>
      <c r="AH39" s="2447"/>
      <c r="AI39" s="2543">
        <f>SUM(AD39)</f>
        <v>11931300</v>
      </c>
    </row>
    <row r="40" spans="1:35" s="24" customFormat="1" ht="22.5" x14ac:dyDescent="0.2">
      <c r="A40" s="2631" t="s">
        <v>508</v>
      </c>
      <c r="B40" s="2445" t="s">
        <v>509</v>
      </c>
      <c r="C40" s="2436" t="s">
        <v>505</v>
      </c>
      <c r="D40" s="2430">
        <v>0</v>
      </c>
      <c r="E40" s="2564"/>
      <c r="F40" s="2591">
        <v>8174427</v>
      </c>
      <c r="G40" s="2516"/>
      <c r="H40" s="2516"/>
      <c r="I40" s="2516"/>
      <c r="J40" s="2516"/>
      <c r="K40" s="2517">
        <f>SUM(F40)</f>
        <v>8174427</v>
      </c>
      <c r="L40" s="2403">
        <v>0</v>
      </c>
      <c r="M40" s="2564"/>
      <c r="N40" s="2582">
        <v>8174427</v>
      </c>
      <c r="O40" s="2516"/>
      <c r="P40" s="2516"/>
      <c r="Q40" s="2516"/>
      <c r="R40" s="2516"/>
      <c r="S40" s="2517">
        <f>SUM(N40)</f>
        <v>8174427</v>
      </c>
      <c r="T40" s="2403">
        <v>0</v>
      </c>
      <c r="U40" s="2564"/>
      <c r="V40" s="2582">
        <v>11818195</v>
      </c>
      <c r="W40" s="2516"/>
      <c r="X40" s="2516"/>
      <c r="Y40" s="2516"/>
      <c r="Z40" s="2516"/>
      <c r="AA40" s="2517">
        <f>SUM(V40)</f>
        <v>11818195</v>
      </c>
      <c r="AB40" s="2403">
        <v>0</v>
      </c>
      <c r="AC40" s="2564"/>
      <c r="AD40" s="2582">
        <v>11818195</v>
      </c>
      <c r="AE40" s="2516"/>
      <c r="AF40" s="2516"/>
      <c r="AG40" s="2516"/>
      <c r="AH40" s="2516"/>
      <c r="AI40" s="2517">
        <f>SUM(AD40)</f>
        <v>11818195</v>
      </c>
    </row>
    <row r="41" spans="1:35" s="8" customFormat="1" ht="12" thickBot="1" x14ac:dyDescent="0.25">
      <c r="A41" s="2634" t="s">
        <v>510</v>
      </c>
      <c r="B41" s="2533" t="s">
        <v>511</v>
      </c>
      <c r="C41" s="2438" t="s">
        <v>1887</v>
      </c>
      <c r="D41" s="2666">
        <v>342</v>
      </c>
      <c r="E41" s="2610">
        <v>274</v>
      </c>
      <c r="F41" s="2592">
        <v>93708</v>
      </c>
      <c r="G41" s="2528">
        <f>SUM(F41)</f>
        <v>93708</v>
      </c>
      <c r="H41" s="2528"/>
      <c r="I41" s="2528"/>
      <c r="J41" s="2528"/>
      <c r="K41" s="2529"/>
      <c r="L41" s="2507">
        <v>342</v>
      </c>
      <c r="M41" s="2610">
        <v>292</v>
      </c>
      <c r="N41" s="2582">
        <f>SUM(L41*M41)</f>
        <v>99864</v>
      </c>
      <c r="O41" s="2404">
        <f>SUM(N41)</f>
        <v>99864</v>
      </c>
      <c r="P41" s="2528"/>
      <c r="Q41" s="2528"/>
      <c r="R41" s="2528"/>
      <c r="S41" s="2529"/>
      <c r="T41" s="2507">
        <v>342</v>
      </c>
      <c r="U41" s="2610">
        <v>122</v>
      </c>
      <c r="V41" s="2582">
        <f>SUM(T41*U41)</f>
        <v>41724</v>
      </c>
      <c r="W41" s="2404">
        <f>SUM(V41)</f>
        <v>41724</v>
      </c>
      <c r="X41" s="2528"/>
      <c r="Y41" s="2528"/>
      <c r="Z41" s="2528"/>
      <c r="AA41" s="2529"/>
      <c r="AB41" s="2507">
        <v>342</v>
      </c>
      <c r="AC41" s="2610">
        <v>122</v>
      </c>
      <c r="AD41" s="2582">
        <f>SUM(AB41*AC41)</f>
        <v>41724</v>
      </c>
      <c r="AE41" s="2404">
        <f>SUM(AD41)</f>
        <v>41724</v>
      </c>
      <c r="AF41" s="2528"/>
      <c r="AG41" s="2528"/>
      <c r="AH41" s="2528"/>
      <c r="AI41" s="2529"/>
    </row>
    <row r="42" spans="1:35" s="16" customFormat="1" ht="24.75" customHeight="1" thickBot="1" x14ac:dyDescent="0.25">
      <c r="A42" s="2636"/>
      <c r="B42" s="3794" t="s">
        <v>514</v>
      </c>
      <c r="C42" s="3795"/>
      <c r="D42" s="2667"/>
      <c r="E42" s="2611"/>
      <c r="F42" s="2593">
        <f t="shared" ref="F42:K42" si="23">SUM(F39:F41)</f>
        <v>18508695</v>
      </c>
      <c r="G42" s="2441">
        <f t="shared" si="23"/>
        <v>93708</v>
      </c>
      <c r="H42" s="2441">
        <f t="shared" si="23"/>
        <v>0</v>
      </c>
      <c r="I42" s="2441">
        <f t="shared" si="23"/>
        <v>0</v>
      </c>
      <c r="J42" s="2441">
        <f t="shared" si="23"/>
        <v>0</v>
      </c>
      <c r="K42" s="2442">
        <f t="shared" si="23"/>
        <v>18414987</v>
      </c>
      <c r="L42" s="2578"/>
      <c r="M42" s="2611"/>
      <c r="N42" s="2584">
        <f t="shared" ref="N42:S42" si="24">SUM(N39:N41)</f>
        <v>19598091</v>
      </c>
      <c r="O42" s="2441">
        <f t="shared" si="24"/>
        <v>99864</v>
      </c>
      <c r="P42" s="2441">
        <f t="shared" si="24"/>
        <v>0</v>
      </c>
      <c r="Q42" s="2441">
        <f t="shared" si="24"/>
        <v>0</v>
      </c>
      <c r="R42" s="2441">
        <f t="shared" si="24"/>
        <v>0</v>
      </c>
      <c r="S42" s="2550">
        <f t="shared" si="24"/>
        <v>19498227</v>
      </c>
      <c r="T42" s="2683"/>
      <c r="U42" s="2611"/>
      <c r="V42" s="2584">
        <f t="shared" ref="V42:AA42" si="25">SUM(V39:V41)</f>
        <v>23135121</v>
      </c>
      <c r="W42" s="2441">
        <f t="shared" si="25"/>
        <v>41724</v>
      </c>
      <c r="X42" s="2441">
        <f t="shared" si="25"/>
        <v>0</v>
      </c>
      <c r="Y42" s="2441">
        <f t="shared" si="25"/>
        <v>0</v>
      </c>
      <c r="Z42" s="2441">
        <f t="shared" si="25"/>
        <v>0</v>
      </c>
      <c r="AA42" s="2442">
        <f t="shared" si="25"/>
        <v>23093397</v>
      </c>
      <c r="AB42" s="2683"/>
      <c r="AC42" s="2611"/>
      <c r="AD42" s="2584">
        <f t="shared" ref="AD42:AH42" si="26">SUM(AD39:AD41)</f>
        <v>23791219</v>
      </c>
      <c r="AE42" s="2441">
        <f t="shared" si="26"/>
        <v>41724</v>
      </c>
      <c r="AF42" s="2441">
        <f t="shared" si="26"/>
        <v>0</v>
      </c>
      <c r="AG42" s="2441">
        <f t="shared" si="26"/>
        <v>0</v>
      </c>
      <c r="AH42" s="2441">
        <f t="shared" si="26"/>
        <v>0</v>
      </c>
      <c r="AI42" s="2442">
        <f>SUM(AI39:AI41)</f>
        <v>23749495</v>
      </c>
    </row>
    <row r="43" spans="1:35" s="8" customFormat="1" ht="12" thickBot="1" x14ac:dyDescent="0.25">
      <c r="A43" s="2633"/>
      <c r="B43" s="2535"/>
      <c r="C43" s="2544"/>
      <c r="D43" s="2670"/>
      <c r="E43" s="2612"/>
      <c r="F43" s="2596"/>
      <c r="G43" s="2544"/>
      <c r="H43" s="2544"/>
      <c r="I43" s="2544"/>
      <c r="J43" s="2544"/>
      <c r="K43" s="2444"/>
      <c r="L43" s="2581"/>
      <c r="M43" s="2612"/>
      <c r="N43" s="2541"/>
      <c r="O43" s="2544"/>
      <c r="P43" s="2544"/>
      <c r="Q43" s="2544"/>
      <c r="R43" s="2544"/>
      <c r="S43" s="2444"/>
      <c r="T43" s="2581"/>
      <c r="U43" s="2612"/>
      <c r="V43" s="2541"/>
      <c r="W43" s="2544"/>
      <c r="X43" s="2544"/>
      <c r="Y43" s="2544"/>
      <c r="Z43" s="2544"/>
      <c r="AA43" s="2444"/>
      <c r="AB43" s="2581"/>
      <c r="AC43" s="2612"/>
      <c r="AD43" s="2541"/>
      <c r="AE43" s="2544"/>
      <c r="AF43" s="2544"/>
      <c r="AG43" s="2544"/>
      <c r="AH43" s="2544"/>
      <c r="AI43" s="2444"/>
    </row>
    <row r="44" spans="1:35" s="8" customFormat="1" ht="12" customHeight="1" thickBot="1" x14ac:dyDescent="0.25">
      <c r="A44" s="2658" t="s">
        <v>639</v>
      </c>
      <c r="B44" s="3792" t="s">
        <v>519</v>
      </c>
      <c r="C44" s="3796"/>
      <c r="D44" s="2671"/>
      <c r="E44" s="2613"/>
      <c r="F44" s="2597"/>
      <c r="G44" s="2911"/>
      <c r="H44" s="2911"/>
      <c r="I44" s="2911"/>
      <c r="J44" s="2911"/>
      <c r="K44" s="2914"/>
      <c r="L44" s="2576"/>
      <c r="M44" s="2613"/>
      <c r="N44" s="2640"/>
      <c r="O44" s="2911"/>
      <c r="P44" s="2911"/>
      <c r="Q44" s="2911"/>
      <c r="R44" s="2911"/>
      <c r="S44" s="2914"/>
      <c r="T44" s="2576"/>
      <c r="U44" s="2613"/>
      <c r="V44" s="2640"/>
      <c r="W44" s="2911"/>
      <c r="X44" s="2911"/>
      <c r="Y44" s="2911"/>
      <c r="Z44" s="2911"/>
      <c r="AA44" s="2914"/>
      <c r="AB44" s="2576"/>
      <c r="AC44" s="2613"/>
      <c r="AD44" s="2640"/>
      <c r="AE44" s="2911"/>
      <c r="AF44" s="2911"/>
      <c r="AG44" s="2911"/>
      <c r="AH44" s="2911"/>
      <c r="AI44" s="2914"/>
    </row>
    <row r="45" spans="1:35" s="8" customFormat="1" ht="23.25" thickBot="1" x14ac:dyDescent="0.25">
      <c r="A45" s="2635" t="s">
        <v>512</v>
      </c>
      <c r="B45" s="2545" t="s">
        <v>513</v>
      </c>
      <c r="C45" s="2546" t="s">
        <v>505</v>
      </c>
      <c r="D45" s="2672">
        <v>2170</v>
      </c>
      <c r="E45" s="2614"/>
      <c r="F45" s="2598">
        <v>16058000</v>
      </c>
      <c r="G45" s="2542"/>
      <c r="H45" s="2542"/>
      <c r="I45" s="2542"/>
      <c r="J45" s="2441">
        <f>SUM(F45)</f>
        <v>16058000</v>
      </c>
      <c r="K45" s="2446"/>
      <c r="L45" s="2406">
        <v>2206</v>
      </c>
      <c r="M45" s="2614">
        <v>7400</v>
      </c>
      <c r="N45" s="2908">
        <f>SUM(L45*M45)</f>
        <v>16324400</v>
      </c>
      <c r="O45" s="2542"/>
      <c r="P45" s="2542"/>
      <c r="Q45" s="2542"/>
      <c r="R45" s="2441">
        <f>SUM(N45)</f>
        <v>16324400</v>
      </c>
      <c r="S45" s="2446"/>
      <c r="T45" s="2406">
        <v>2206</v>
      </c>
      <c r="U45" s="2614">
        <v>7400</v>
      </c>
      <c r="V45" s="2908">
        <f>SUM(T45*U45)</f>
        <v>16324400</v>
      </c>
      <c r="W45" s="2542"/>
      <c r="X45" s="2542"/>
      <c r="Y45" s="2542"/>
      <c r="Z45" s="2441">
        <f>SUM(V45)</f>
        <v>16324400</v>
      </c>
      <c r="AA45" s="2446"/>
      <c r="AB45" s="2406">
        <v>2206</v>
      </c>
      <c r="AC45" s="2614">
        <v>7400</v>
      </c>
      <c r="AD45" s="2908">
        <f>SUM(AB45*AC45)</f>
        <v>16324400</v>
      </c>
      <c r="AE45" s="2542"/>
      <c r="AF45" s="2542"/>
      <c r="AG45" s="2542"/>
      <c r="AH45" s="2441">
        <f>SUM(AD45)</f>
        <v>16324400</v>
      </c>
      <c r="AI45" s="2446"/>
    </row>
    <row r="46" spans="1:35" s="8" customFormat="1" ht="12" customHeight="1" thickBot="1" x14ac:dyDescent="0.25">
      <c r="A46" s="2632"/>
      <c r="B46" s="3794" t="s">
        <v>519</v>
      </c>
      <c r="C46" s="3797"/>
      <c r="D46" s="2673"/>
      <c r="E46" s="2611"/>
      <c r="F46" s="2593">
        <f t="shared" ref="F46:K46" si="27">SUM(F45:F45)</f>
        <v>16058000</v>
      </c>
      <c r="G46" s="2441">
        <f t="shared" si="27"/>
        <v>0</v>
      </c>
      <c r="H46" s="2441">
        <f t="shared" si="27"/>
        <v>0</v>
      </c>
      <c r="I46" s="2441">
        <f t="shared" si="27"/>
        <v>0</v>
      </c>
      <c r="J46" s="2441">
        <f t="shared" si="27"/>
        <v>16058000</v>
      </c>
      <c r="K46" s="2442">
        <f t="shared" si="27"/>
        <v>0</v>
      </c>
      <c r="L46" s="2579"/>
      <c r="M46" s="2611"/>
      <c r="N46" s="2584">
        <f t="shared" ref="N46:S46" si="28">SUM(N45:N45)</f>
        <v>16324400</v>
      </c>
      <c r="O46" s="2441">
        <f t="shared" si="28"/>
        <v>0</v>
      </c>
      <c r="P46" s="2441">
        <f t="shared" si="28"/>
        <v>0</v>
      </c>
      <c r="Q46" s="2441">
        <f t="shared" si="28"/>
        <v>0</v>
      </c>
      <c r="R46" s="2441">
        <f t="shared" si="28"/>
        <v>16324400</v>
      </c>
      <c r="S46" s="2442">
        <f t="shared" si="28"/>
        <v>0</v>
      </c>
      <c r="T46" s="2579"/>
      <c r="U46" s="2611"/>
      <c r="V46" s="2584">
        <f t="shared" ref="V46:AA46" si="29">SUM(V45:V45)</f>
        <v>16324400</v>
      </c>
      <c r="W46" s="2441">
        <f t="shared" si="29"/>
        <v>0</v>
      </c>
      <c r="X46" s="2441">
        <f t="shared" si="29"/>
        <v>0</v>
      </c>
      <c r="Y46" s="2441">
        <f t="shared" si="29"/>
        <v>0</v>
      </c>
      <c r="Z46" s="2441">
        <f t="shared" si="29"/>
        <v>16324400</v>
      </c>
      <c r="AA46" s="2442">
        <f t="shared" si="29"/>
        <v>0</v>
      </c>
      <c r="AB46" s="2579"/>
      <c r="AC46" s="2611"/>
      <c r="AD46" s="2584">
        <f t="shared" ref="AD46:AI46" si="30">SUM(AD45:AD45)</f>
        <v>16324400</v>
      </c>
      <c r="AE46" s="2441">
        <f t="shared" si="30"/>
        <v>0</v>
      </c>
      <c r="AF46" s="2441">
        <f t="shared" si="30"/>
        <v>0</v>
      </c>
      <c r="AG46" s="2441">
        <f t="shared" si="30"/>
        <v>0</v>
      </c>
      <c r="AH46" s="2441">
        <f t="shared" si="30"/>
        <v>16324400</v>
      </c>
      <c r="AI46" s="2442">
        <f t="shared" si="30"/>
        <v>0</v>
      </c>
    </row>
    <row r="47" spans="1:35" s="8" customFormat="1" ht="12" thickBot="1" x14ac:dyDescent="0.25">
      <c r="A47" s="2637"/>
      <c r="B47" s="2620"/>
      <c r="C47" s="2618"/>
      <c r="D47" s="2641"/>
      <c r="E47" s="2622"/>
      <c r="F47" s="2617"/>
      <c r="G47" s="2618"/>
      <c r="H47" s="2618"/>
      <c r="I47" s="2618"/>
      <c r="J47" s="2618"/>
      <c r="K47" s="2619"/>
      <c r="L47" s="2621"/>
      <c r="M47" s="2622"/>
      <c r="N47" s="2623"/>
      <c r="O47" s="2618"/>
      <c r="P47" s="2618"/>
      <c r="Q47" s="2618"/>
      <c r="R47" s="2618"/>
      <c r="S47" s="2619"/>
      <c r="T47" s="2621"/>
      <c r="U47" s="2622"/>
      <c r="V47" s="2623"/>
      <c r="W47" s="2618"/>
      <c r="X47" s="2618"/>
      <c r="Y47" s="2618"/>
      <c r="Z47" s="2618"/>
      <c r="AA47" s="2619"/>
      <c r="AB47" s="2621"/>
      <c r="AC47" s="2622"/>
      <c r="AD47" s="2623"/>
      <c r="AE47" s="2618"/>
      <c r="AF47" s="2618"/>
      <c r="AG47" s="2618"/>
      <c r="AH47" s="2618"/>
      <c r="AI47" s="2619"/>
    </row>
    <row r="48" spans="1:35" s="502" customFormat="1" ht="12" thickBot="1" x14ac:dyDescent="0.25">
      <c r="A48" s="2530" t="s">
        <v>472</v>
      </c>
      <c r="B48" s="2572" t="s">
        <v>520</v>
      </c>
      <c r="C48" s="2542"/>
      <c r="D48" s="2674"/>
      <c r="E48" s="654"/>
      <c r="F48" s="2593">
        <v>-55421177</v>
      </c>
      <c r="G48" s="2441">
        <f>SUM(F48)</f>
        <v>-55421177</v>
      </c>
      <c r="H48" s="2441"/>
      <c r="I48" s="2441"/>
      <c r="J48" s="2441"/>
      <c r="K48" s="2446"/>
      <c r="L48" s="2624"/>
      <c r="M48" s="654"/>
      <c r="N48" s="2584">
        <v>-55421177</v>
      </c>
      <c r="O48" s="2441">
        <f>SUM(N48)</f>
        <v>-55421177</v>
      </c>
      <c r="P48" s="2441"/>
      <c r="Q48" s="2441"/>
      <c r="R48" s="2441"/>
      <c r="S48" s="2446"/>
      <c r="T48" s="2624"/>
      <c r="U48" s="654"/>
      <c r="V48" s="2584">
        <v>-55421177</v>
      </c>
      <c r="W48" s="2441">
        <f>SUM(V48)</f>
        <v>-55421177</v>
      </c>
      <c r="X48" s="2441"/>
      <c r="Y48" s="2441"/>
      <c r="Z48" s="2441"/>
      <c r="AA48" s="2446"/>
      <c r="AB48" s="2624"/>
      <c r="AC48" s="654"/>
      <c r="AD48" s="2584">
        <v>-55421177</v>
      </c>
      <c r="AE48" s="2441">
        <f>SUM(AD48)</f>
        <v>-55421177</v>
      </c>
      <c r="AF48" s="2441"/>
      <c r="AG48" s="2441"/>
      <c r="AH48" s="2441"/>
      <c r="AI48" s="2446"/>
    </row>
    <row r="49" spans="1:35" ht="13.5" thickBot="1" x14ac:dyDescent="0.25">
      <c r="A49" s="2637"/>
      <c r="B49" s="2620"/>
      <c r="C49" s="2618"/>
      <c r="D49" s="2675"/>
      <c r="E49" s="2622"/>
      <c r="F49" s="2617"/>
      <c r="G49" s="2618"/>
      <c r="H49" s="2618"/>
      <c r="I49" s="2618"/>
      <c r="J49" s="2618"/>
      <c r="K49" s="2619"/>
      <c r="L49" s="2616"/>
      <c r="M49" s="2622"/>
      <c r="N49" s="2623"/>
      <c r="O49" s="2618"/>
      <c r="P49" s="2618"/>
      <c r="Q49" s="2618"/>
      <c r="R49" s="2618"/>
      <c r="S49" s="2619"/>
      <c r="T49" s="2616"/>
      <c r="U49" s="2622"/>
      <c r="V49" s="2623"/>
      <c r="W49" s="2618"/>
      <c r="X49" s="2618"/>
      <c r="Y49" s="2618"/>
      <c r="Z49" s="2618"/>
      <c r="AA49" s="2619"/>
      <c r="AB49" s="2616"/>
      <c r="AC49" s="2622"/>
      <c r="AD49" s="2623"/>
      <c r="AE49" s="2618"/>
      <c r="AF49" s="2618"/>
      <c r="AG49" s="2618"/>
      <c r="AH49" s="2618"/>
      <c r="AI49" s="2619"/>
    </row>
    <row r="50" spans="1:35" s="8" customFormat="1" ht="12" thickBot="1" x14ac:dyDescent="0.25">
      <c r="A50" s="2638"/>
      <c r="B50" s="2547" t="s">
        <v>516</v>
      </c>
      <c r="C50" s="2441"/>
      <c r="D50" s="2428"/>
      <c r="E50" s="2501"/>
      <c r="F50" s="2593">
        <f t="shared" ref="F50:K50" si="31">SUM(F15+F23+F36+F42+F46+F48)</f>
        <v>382056383</v>
      </c>
      <c r="G50" s="2441">
        <f t="shared" si="31"/>
        <v>23845676</v>
      </c>
      <c r="H50" s="2441">
        <f t="shared" si="31"/>
        <v>122421000</v>
      </c>
      <c r="I50" s="2441">
        <f t="shared" si="31"/>
        <v>47861600</v>
      </c>
      <c r="J50" s="2441">
        <f t="shared" si="31"/>
        <v>16058000</v>
      </c>
      <c r="K50" s="2442">
        <f t="shared" si="31"/>
        <v>171870107</v>
      </c>
      <c r="L50" s="2550"/>
      <c r="M50" s="2501"/>
      <c r="N50" s="2584">
        <f t="shared" ref="N50:S50" si="32">SUM(N15+N23+N36+N42+N46+N48)</f>
        <v>392943071</v>
      </c>
      <c r="O50" s="2441">
        <f t="shared" si="32"/>
        <v>24291752</v>
      </c>
      <c r="P50" s="2441">
        <f t="shared" si="32"/>
        <v>122801120</v>
      </c>
      <c r="Q50" s="2441">
        <f t="shared" si="32"/>
        <v>48342822</v>
      </c>
      <c r="R50" s="2441">
        <f t="shared" si="32"/>
        <v>16324400</v>
      </c>
      <c r="S50" s="2442">
        <f t="shared" si="32"/>
        <v>181182977</v>
      </c>
      <c r="T50" s="2550"/>
      <c r="U50" s="2501"/>
      <c r="V50" s="2584">
        <f t="shared" ref="V50:AA50" si="33">SUM(V15+V23+V36+V42+V46+V48)</f>
        <v>397199831</v>
      </c>
      <c r="W50" s="2441">
        <f t="shared" si="33"/>
        <v>24233612</v>
      </c>
      <c r="X50" s="2441">
        <f t="shared" si="33"/>
        <v>122801120</v>
      </c>
      <c r="Y50" s="2441">
        <f t="shared" si="33"/>
        <v>46741332</v>
      </c>
      <c r="Z50" s="2441">
        <f t="shared" si="33"/>
        <v>16324400</v>
      </c>
      <c r="AA50" s="2442">
        <f t="shared" si="33"/>
        <v>187099367</v>
      </c>
      <c r="AB50" s="2550"/>
      <c r="AC50" s="2501"/>
      <c r="AD50" s="2584">
        <f>SUM(AD15+AD23+AD36+AD42+AD46+AD48)</f>
        <v>399993579</v>
      </c>
      <c r="AE50" s="2441">
        <f t="shared" ref="AE50:AH50" si="34">SUM(AE15+AE23+AE36+AE42+AE46+AE48)</f>
        <v>24233612</v>
      </c>
      <c r="AF50" s="2441">
        <f t="shared" si="34"/>
        <v>122801120</v>
      </c>
      <c r="AG50" s="2441">
        <f t="shared" si="34"/>
        <v>48256472</v>
      </c>
      <c r="AH50" s="2441">
        <f t="shared" si="34"/>
        <v>16324400</v>
      </c>
      <c r="AI50" s="2442">
        <f>SUM(AI15+AI23+AI36+AI42+AI46+AI48)</f>
        <v>188377975</v>
      </c>
    </row>
    <row r="52" spans="1:35" s="88" customFormat="1" ht="13.5" thickBot="1" x14ac:dyDescent="0.25">
      <c r="A52" s="2890" t="s">
        <v>720</v>
      </c>
      <c r="B52" s="2443"/>
      <c r="C52" s="2385"/>
      <c r="D52" s="2676"/>
      <c r="E52" s="2385"/>
      <c r="F52" s="2385"/>
      <c r="G52" s="2385"/>
      <c r="H52" s="2385"/>
      <c r="I52" s="2385"/>
      <c r="J52" s="2385"/>
      <c r="K52" s="2385"/>
      <c r="L52" s="2385"/>
      <c r="M52" s="2385"/>
      <c r="N52" s="2385"/>
      <c r="O52" s="2385"/>
      <c r="P52" s="2385"/>
      <c r="Q52" s="2385"/>
      <c r="R52" s="2385"/>
      <c r="S52" s="2385"/>
      <c r="T52" s="2385"/>
      <c r="U52" s="2385"/>
      <c r="V52" s="2385"/>
      <c r="W52" s="2385"/>
      <c r="X52" s="2385"/>
      <c r="Y52" s="2385"/>
      <c r="Z52" s="2385"/>
      <c r="AA52" s="2385"/>
      <c r="AB52" s="2385"/>
      <c r="AC52" s="2385"/>
      <c r="AD52" s="2385"/>
      <c r="AE52" s="2385"/>
      <c r="AF52" s="2385"/>
      <c r="AG52" s="2385"/>
      <c r="AH52" s="2385"/>
      <c r="AI52" s="2385"/>
    </row>
    <row r="53" spans="1:35" s="502" customFormat="1" ht="12" thickBot="1" x14ac:dyDescent="0.25">
      <c r="A53" s="2530" t="s">
        <v>721</v>
      </c>
      <c r="B53" s="2572" t="s">
        <v>722</v>
      </c>
      <c r="C53" s="2542"/>
      <c r="D53" s="2674"/>
      <c r="E53" s="654"/>
      <c r="F53" s="2593"/>
      <c r="G53" s="2441"/>
      <c r="H53" s="2441"/>
      <c r="I53" s="2441"/>
      <c r="J53" s="2441"/>
      <c r="K53" s="2446"/>
      <c r="L53" s="2624"/>
      <c r="M53" s="654"/>
      <c r="N53" s="2584">
        <v>54496223</v>
      </c>
      <c r="O53" s="2441">
        <f>SUM(N53)</f>
        <v>54496223</v>
      </c>
      <c r="P53" s="2441"/>
      <c r="Q53" s="2441"/>
      <c r="R53" s="2441"/>
      <c r="S53" s="2446"/>
      <c r="T53" s="2624"/>
      <c r="U53" s="654"/>
      <c r="V53" s="2584">
        <v>108992445</v>
      </c>
      <c r="W53" s="2441">
        <f>SUM(V53)</f>
        <v>108992445</v>
      </c>
      <c r="X53" s="2441"/>
      <c r="Y53" s="2441"/>
      <c r="Z53" s="2441"/>
      <c r="AA53" s="2446"/>
      <c r="AB53" s="2624"/>
      <c r="AC53" s="654"/>
      <c r="AD53" s="2917">
        <v>108992445</v>
      </c>
      <c r="AE53" s="2441">
        <f>SUM(AD53)</f>
        <v>108992445</v>
      </c>
      <c r="AF53" s="2441"/>
      <c r="AG53" s="2441"/>
      <c r="AH53" s="2441"/>
      <c r="AI53" s="2446"/>
    </row>
    <row r="54" spans="1:35" ht="13.5" thickBot="1" x14ac:dyDescent="0.25">
      <c r="A54" s="2637"/>
      <c r="B54" s="2620"/>
      <c r="C54" s="2618"/>
      <c r="D54" s="2675"/>
      <c r="E54" s="2622"/>
      <c r="F54" s="2617"/>
      <c r="G54" s="2618"/>
      <c r="H54" s="2618"/>
      <c r="I54" s="2618"/>
      <c r="J54" s="2618"/>
      <c r="K54" s="2619"/>
      <c r="L54" s="2616"/>
      <c r="M54" s="2622"/>
      <c r="N54" s="2623"/>
      <c r="O54" s="2618"/>
      <c r="P54" s="2618"/>
      <c r="Q54" s="2618"/>
      <c r="R54" s="2618"/>
      <c r="S54" s="2619"/>
      <c r="T54" s="2616"/>
      <c r="U54" s="2622"/>
      <c r="V54" s="2623"/>
      <c r="W54" s="2618"/>
      <c r="X54" s="2618"/>
      <c r="Y54" s="2618"/>
      <c r="Z54" s="2618"/>
      <c r="AA54" s="2619"/>
      <c r="AB54" s="2616"/>
      <c r="AC54" s="2622"/>
      <c r="AD54" s="2623"/>
      <c r="AE54" s="2618"/>
      <c r="AF54" s="2618"/>
      <c r="AG54" s="2618"/>
      <c r="AH54" s="2618"/>
      <c r="AI54" s="2619"/>
    </row>
    <row r="55" spans="1:35" s="8" customFormat="1" ht="12" thickBot="1" x14ac:dyDescent="0.25">
      <c r="A55" s="2638"/>
      <c r="B55" s="2547" t="s">
        <v>516</v>
      </c>
      <c r="C55" s="2441"/>
      <c r="D55" s="2428"/>
      <c r="E55" s="2501"/>
      <c r="F55" s="2409">
        <f t="shared" ref="F55:K55" si="35">SUM(F50+F53)</f>
        <v>382056383</v>
      </c>
      <c r="G55" s="2550">
        <f t="shared" si="35"/>
        <v>23845676</v>
      </c>
      <c r="H55" s="2550">
        <f t="shared" si="35"/>
        <v>122421000</v>
      </c>
      <c r="I55" s="2550">
        <f t="shared" si="35"/>
        <v>47861600</v>
      </c>
      <c r="J55" s="2550">
        <f t="shared" si="35"/>
        <v>16058000</v>
      </c>
      <c r="K55" s="2442">
        <f t="shared" si="35"/>
        <v>171870107</v>
      </c>
      <c r="L55" s="2593"/>
      <c r="M55" s="2593"/>
      <c r="N55" s="2409">
        <f t="shared" ref="N55:S55" si="36">SUM(N50+N53)</f>
        <v>447439294</v>
      </c>
      <c r="O55" s="2550">
        <f t="shared" si="36"/>
        <v>78787975</v>
      </c>
      <c r="P55" s="2550">
        <f t="shared" si="36"/>
        <v>122801120</v>
      </c>
      <c r="Q55" s="2550">
        <f t="shared" si="36"/>
        <v>48342822</v>
      </c>
      <c r="R55" s="2550">
        <f t="shared" si="36"/>
        <v>16324400</v>
      </c>
      <c r="S55" s="2442">
        <f t="shared" si="36"/>
        <v>181182977</v>
      </c>
      <c r="T55" s="2593"/>
      <c r="U55" s="2593"/>
      <c r="V55" s="2409">
        <f t="shared" ref="V55:AA55" si="37">SUM(V50+V53)</f>
        <v>506192276</v>
      </c>
      <c r="W55" s="2550">
        <f t="shared" si="37"/>
        <v>133226057</v>
      </c>
      <c r="X55" s="2550">
        <f t="shared" si="37"/>
        <v>122801120</v>
      </c>
      <c r="Y55" s="2550">
        <f t="shared" si="37"/>
        <v>46741332</v>
      </c>
      <c r="Z55" s="2550">
        <f t="shared" si="37"/>
        <v>16324400</v>
      </c>
      <c r="AA55" s="2442">
        <f t="shared" si="37"/>
        <v>187099367</v>
      </c>
      <c r="AB55" s="2593"/>
      <c r="AC55" s="2593"/>
      <c r="AD55" s="2409">
        <f t="shared" ref="AD55:AI55" si="38">SUM(AD50+AD53)</f>
        <v>508986024</v>
      </c>
      <c r="AE55" s="2550">
        <f t="shared" si="38"/>
        <v>133226057</v>
      </c>
      <c r="AF55" s="2550">
        <f t="shared" si="38"/>
        <v>122801120</v>
      </c>
      <c r="AG55" s="2550">
        <f t="shared" si="38"/>
        <v>48256472</v>
      </c>
      <c r="AH55" s="2550">
        <f t="shared" si="38"/>
        <v>16324400</v>
      </c>
      <c r="AI55" s="2442">
        <f t="shared" si="38"/>
        <v>188377975</v>
      </c>
    </row>
    <row r="57" spans="1:35" x14ac:dyDescent="0.2">
      <c r="V57" s="2571"/>
      <c r="AD57" s="2571"/>
    </row>
    <row r="58" spans="1:35" x14ac:dyDescent="0.2">
      <c r="V58" s="2571"/>
      <c r="AD58" s="2571"/>
    </row>
    <row r="60" spans="1:35" x14ac:dyDescent="0.2">
      <c r="V60" s="2571"/>
      <c r="AD60" s="2571"/>
    </row>
  </sheetData>
  <mergeCells count="11">
    <mergeCell ref="B36:C36"/>
    <mergeCell ref="B42:C42"/>
    <mergeCell ref="B44:C44"/>
    <mergeCell ref="B46:C46"/>
    <mergeCell ref="C5:D5"/>
    <mergeCell ref="AB4:AI4"/>
    <mergeCell ref="A1:K1"/>
    <mergeCell ref="B17:C17"/>
    <mergeCell ref="E4:K4"/>
    <mergeCell ref="T4:AA4"/>
    <mergeCell ref="L4:S4"/>
  </mergeCells>
  <phoneticPr fontId="0" type="noConversion"/>
  <pageMargins left="0.42" right="0.34" top="0.38" bottom="0.36" header="0.33" footer="0.27"/>
  <pageSetup paperSize="8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33"/>
  <sheetViews>
    <sheetView tabSelected="1" zoomScaleNormal="100" workbookViewId="0">
      <pane xSplit="3" ySplit="3" topLeftCell="J55" activePane="bottomRight" state="frozen"/>
      <selection pane="topRight" activeCell="C1" sqref="C1"/>
      <selection pane="bottomLeft" activeCell="A4" sqref="A4"/>
      <selection pane="bottomRight" activeCell="B63" sqref="B63:K63"/>
    </sheetView>
  </sheetViews>
  <sheetFormatPr defaultRowHeight="12.75" x14ac:dyDescent="0.2"/>
  <cols>
    <col min="1" max="1" width="7.28515625" style="560" bestFit="1" customWidth="1"/>
    <col min="2" max="2" width="10" style="82" bestFit="1" customWidth="1"/>
    <col min="3" max="3" width="23.42578125" style="29" bestFit="1" customWidth="1"/>
    <col min="4" max="4" width="8.28515625" style="455" bestFit="1" customWidth="1"/>
    <col min="5" max="6" width="8.28515625" style="29" bestFit="1" customWidth="1"/>
    <col min="7" max="7" width="7.7109375" style="29" bestFit="1" customWidth="1"/>
    <col min="8" max="8" width="8" style="29" bestFit="1" customWidth="1"/>
    <col min="9" max="9" width="9.42578125" style="83" bestFit="1" customWidth="1"/>
    <col min="10" max="10" width="9.5703125" style="29" bestFit="1" customWidth="1"/>
    <col min="11" max="11" width="8.42578125" style="29" bestFit="1" customWidth="1"/>
    <col min="12" max="12" width="9.140625" style="29" bestFit="1" customWidth="1"/>
    <col min="13" max="13" width="8.28515625" style="83" bestFit="1" customWidth="1"/>
    <col min="14" max="14" width="10" style="83" customWidth="1"/>
    <col min="15" max="15" width="8.28515625" style="29" customWidth="1"/>
    <col min="16" max="16" width="9.42578125" style="148" bestFit="1" customWidth="1"/>
    <col min="17" max="18" width="8.28515625" style="140" bestFit="1" customWidth="1"/>
    <col min="19" max="19" width="8.7109375" style="140" bestFit="1" customWidth="1"/>
    <col min="20" max="20" width="9.28515625" style="140" customWidth="1"/>
    <col min="21" max="21" width="10.28515625" style="140" customWidth="1"/>
    <col min="22" max="22" width="9.28515625" style="469" bestFit="1" customWidth="1"/>
    <col min="23" max="23" width="9.42578125" style="467" bestFit="1" customWidth="1"/>
    <col min="24" max="24" width="9.28515625" style="161" bestFit="1" customWidth="1"/>
  </cols>
  <sheetData>
    <row r="1" spans="1:24" x14ac:dyDescent="0.2">
      <c r="B1" s="3754" t="s">
        <v>1943</v>
      </c>
      <c r="C1" s="3754"/>
      <c r="D1" s="3754"/>
      <c r="E1" s="3754"/>
      <c r="F1" s="3754"/>
      <c r="G1" s="3754"/>
      <c r="H1" s="136"/>
      <c r="I1" s="30"/>
    </row>
    <row r="2" spans="1:24" ht="13.5" thickBot="1" x14ac:dyDescent="0.25">
      <c r="B2" s="3803" t="s">
        <v>601</v>
      </c>
      <c r="C2" s="3803"/>
      <c r="D2" s="3803"/>
      <c r="E2" s="3803"/>
      <c r="F2" s="3803"/>
      <c r="G2" s="3803"/>
      <c r="H2" s="3803"/>
      <c r="I2" s="3803"/>
      <c r="J2" s="3803"/>
      <c r="K2" s="3803"/>
      <c r="L2" s="3803"/>
      <c r="M2" s="3803"/>
      <c r="N2" s="202"/>
      <c r="O2" s="202"/>
      <c r="P2" s="151"/>
      <c r="V2" s="3801" t="s">
        <v>269</v>
      </c>
      <c r="W2" s="3801"/>
    </row>
    <row r="3" spans="1:24" s="28" customFormat="1" ht="45.75" thickBot="1" x14ac:dyDescent="0.25">
      <c r="A3" s="587" t="s">
        <v>602</v>
      </c>
      <c r="B3" s="561" t="s">
        <v>52</v>
      </c>
      <c r="C3" s="32" t="s">
        <v>53</v>
      </c>
      <c r="D3" s="468" t="s">
        <v>142</v>
      </c>
      <c r="E3" s="33" t="s">
        <v>25</v>
      </c>
      <c r="F3" s="33" t="s">
        <v>143</v>
      </c>
      <c r="G3" s="33" t="s">
        <v>197</v>
      </c>
      <c r="H3" s="33" t="s">
        <v>453</v>
      </c>
      <c r="I3" s="34" t="s">
        <v>144</v>
      </c>
      <c r="J3" s="35" t="s">
        <v>179</v>
      </c>
      <c r="K3" s="32" t="s">
        <v>145</v>
      </c>
      <c r="L3" s="32" t="s">
        <v>375</v>
      </c>
      <c r="M3" s="31" t="s">
        <v>54</v>
      </c>
      <c r="N3" s="36" t="s">
        <v>603</v>
      </c>
      <c r="O3" s="36" t="s">
        <v>300</v>
      </c>
      <c r="P3" s="205" t="s">
        <v>86</v>
      </c>
      <c r="Q3" s="31" t="s">
        <v>1935</v>
      </c>
      <c r="R3" s="462" t="s">
        <v>461</v>
      </c>
      <c r="S3" s="462" t="s">
        <v>348</v>
      </c>
      <c r="T3" s="32" t="s">
        <v>292</v>
      </c>
      <c r="U3" s="36" t="s">
        <v>604</v>
      </c>
      <c r="V3" s="490" t="s">
        <v>605</v>
      </c>
      <c r="W3" s="31" t="s">
        <v>293</v>
      </c>
      <c r="X3" s="583" t="s">
        <v>462</v>
      </c>
    </row>
    <row r="4" spans="1:24" x14ac:dyDescent="0.2">
      <c r="A4" s="586"/>
      <c r="B4" s="562" t="s">
        <v>55</v>
      </c>
      <c r="C4" s="227" t="s">
        <v>34</v>
      </c>
      <c r="D4" s="41">
        <v>26507244</v>
      </c>
      <c r="E4" s="42">
        <v>3842323</v>
      </c>
      <c r="F4" s="233">
        <v>12480234</v>
      </c>
      <c r="G4" s="42"/>
      <c r="H4" s="42"/>
      <c r="I4" s="40">
        <f>SUM(D4:H4)</f>
        <v>42829801</v>
      </c>
      <c r="J4" s="457">
        <v>2000000</v>
      </c>
      <c r="K4" s="503">
        <v>0</v>
      </c>
      <c r="L4" s="545">
        <v>0</v>
      </c>
      <c r="M4" s="331">
        <f t="shared" ref="M4:M35" si="0">SUM(J4:L4)</f>
        <v>2000000</v>
      </c>
      <c r="N4" s="574">
        <f>SUM(I4+M4)</f>
        <v>44829801</v>
      </c>
      <c r="O4" s="37"/>
      <c r="P4" s="206">
        <f>SUM(N4:O4)</f>
        <v>44829801</v>
      </c>
      <c r="Q4" s="458"/>
      <c r="R4" s="147"/>
      <c r="S4" s="147">
        <v>30000</v>
      </c>
      <c r="T4" s="487">
        <v>2389100</v>
      </c>
      <c r="U4" s="549">
        <f>SUM(Q4:T4)</f>
        <v>2419100</v>
      </c>
      <c r="V4" s="491"/>
      <c r="W4" s="150">
        <f>SUM(U4:V4)</f>
        <v>2419100</v>
      </c>
      <c r="X4" s="584"/>
    </row>
    <row r="5" spans="1:24" x14ac:dyDescent="0.2">
      <c r="A5" s="571"/>
      <c r="B5" s="563" t="s">
        <v>64</v>
      </c>
      <c r="C5" s="153" t="s">
        <v>30</v>
      </c>
      <c r="D5" s="454"/>
      <c r="E5" s="39"/>
      <c r="F5" s="156">
        <v>863600</v>
      </c>
      <c r="G5" s="39"/>
      <c r="H5" s="39"/>
      <c r="I5" s="204">
        <f>SUM(D5:H5)</f>
        <v>863600</v>
      </c>
      <c r="J5" s="37">
        <v>0</v>
      </c>
      <c r="K5" s="504">
        <v>0</v>
      </c>
      <c r="L5" s="546">
        <v>0</v>
      </c>
      <c r="M5" s="331">
        <f t="shared" si="0"/>
        <v>0</v>
      </c>
      <c r="N5" s="574">
        <f>SUM(I5+M5)</f>
        <v>863600</v>
      </c>
      <c r="O5" s="37"/>
      <c r="P5" s="206">
        <f>SUM(N5:O5)</f>
        <v>863600</v>
      </c>
      <c r="Q5" s="459"/>
      <c r="R5" s="142"/>
      <c r="S5" s="142"/>
      <c r="T5" s="487">
        <v>635000</v>
      </c>
      <c r="U5" s="549">
        <f>SUM(Q5:T5)</f>
        <v>635000</v>
      </c>
      <c r="V5" s="492"/>
      <c r="W5" s="150">
        <f>SUM(U5:V5)</f>
        <v>635000</v>
      </c>
      <c r="X5" s="581"/>
    </row>
    <row r="6" spans="1:24" x14ac:dyDescent="0.2">
      <c r="A6" s="571"/>
      <c r="B6" s="562" t="s">
        <v>70</v>
      </c>
      <c r="C6" s="38" t="s">
        <v>82</v>
      </c>
      <c r="D6" s="41"/>
      <c r="E6" s="42"/>
      <c r="F6" s="42">
        <v>0</v>
      </c>
      <c r="G6" s="42"/>
      <c r="H6" s="42"/>
      <c r="I6" s="204">
        <f t="shared" ref="I6:I35" si="1">SUM(D6:H6)</f>
        <v>0</v>
      </c>
      <c r="J6" s="457">
        <v>0</v>
      </c>
      <c r="K6" s="505">
        <v>0</v>
      </c>
      <c r="L6" s="545">
        <v>0</v>
      </c>
      <c r="M6" s="331">
        <f t="shared" si="0"/>
        <v>0</v>
      </c>
      <c r="N6" s="574">
        <f t="shared" ref="N6:N35" si="2">SUM(I6+M6)</f>
        <v>0</v>
      </c>
      <c r="O6" s="37"/>
      <c r="P6" s="206">
        <f t="shared" ref="P6:P35" si="3">SUM(N6:O6)</f>
        <v>0</v>
      </c>
      <c r="Q6" s="459"/>
      <c r="R6" s="142"/>
      <c r="S6" s="142"/>
      <c r="T6" s="487">
        <v>11430000</v>
      </c>
      <c r="U6" s="549">
        <f t="shared" ref="U6:U35" si="4">SUM(Q6:T6)</f>
        <v>11430000</v>
      </c>
      <c r="V6" s="492"/>
      <c r="W6" s="150">
        <f t="shared" ref="W6:W35" si="5">SUM(U6:V6)</f>
        <v>11430000</v>
      </c>
      <c r="X6" s="581"/>
    </row>
    <row r="7" spans="1:24" x14ac:dyDescent="0.2">
      <c r="A7" s="571"/>
      <c r="B7" s="562" t="s">
        <v>366</v>
      </c>
      <c r="C7" s="38" t="s">
        <v>589</v>
      </c>
      <c r="D7" s="41">
        <v>2100000</v>
      </c>
      <c r="E7" s="42">
        <v>395000</v>
      </c>
      <c r="F7" s="42">
        <v>9517570</v>
      </c>
      <c r="G7" s="42"/>
      <c r="H7" s="42"/>
      <c r="I7" s="204">
        <f t="shared" si="1"/>
        <v>12012570</v>
      </c>
      <c r="J7" s="457">
        <v>0</v>
      </c>
      <c r="K7" s="505">
        <v>0</v>
      </c>
      <c r="L7" s="545">
        <v>0</v>
      </c>
      <c r="M7" s="331">
        <f t="shared" si="0"/>
        <v>0</v>
      </c>
      <c r="N7" s="574">
        <f t="shared" si="2"/>
        <v>12012570</v>
      </c>
      <c r="O7" s="37"/>
      <c r="P7" s="206">
        <f t="shared" si="3"/>
        <v>12012570</v>
      </c>
      <c r="Q7" s="459"/>
      <c r="R7" s="142"/>
      <c r="S7" s="142"/>
      <c r="T7" s="487">
        <v>0</v>
      </c>
      <c r="U7" s="549">
        <f t="shared" si="4"/>
        <v>0</v>
      </c>
      <c r="V7" s="492"/>
      <c r="W7" s="150">
        <f t="shared" si="5"/>
        <v>0</v>
      </c>
      <c r="X7" s="581"/>
    </row>
    <row r="8" spans="1:24" x14ac:dyDescent="0.2">
      <c r="A8" s="571"/>
      <c r="B8" s="562" t="s">
        <v>384</v>
      </c>
      <c r="C8" s="38" t="s">
        <v>452</v>
      </c>
      <c r="D8" s="41"/>
      <c r="E8" s="42"/>
      <c r="F8" s="42">
        <v>0</v>
      </c>
      <c r="G8" s="42"/>
      <c r="H8" s="42"/>
      <c r="I8" s="204">
        <f t="shared" si="1"/>
        <v>0</v>
      </c>
      <c r="J8" s="457">
        <v>0</v>
      </c>
      <c r="K8" s="505">
        <v>0</v>
      </c>
      <c r="L8" s="545">
        <v>0</v>
      </c>
      <c r="M8" s="331">
        <f t="shared" si="0"/>
        <v>0</v>
      </c>
      <c r="N8" s="574">
        <f t="shared" si="2"/>
        <v>0</v>
      </c>
      <c r="O8" s="37"/>
      <c r="P8" s="206">
        <f t="shared" si="3"/>
        <v>0</v>
      </c>
      <c r="Q8" s="459"/>
      <c r="R8" s="142"/>
      <c r="S8" s="142">
        <v>236125000</v>
      </c>
      <c r="T8" s="487">
        <v>0</v>
      </c>
      <c r="U8" s="549">
        <f t="shared" si="4"/>
        <v>236125000</v>
      </c>
      <c r="V8" s="492"/>
      <c r="W8" s="150">
        <f t="shared" si="5"/>
        <v>236125000</v>
      </c>
      <c r="X8" s="581"/>
    </row>
    <row r="9" spans="1:24" x14ac:dyDescent="0.2">
      <c r="A9" s="571"/>
      <c r="B9" s="562" t="s">
        <v>381</v>
      </c>
      <c r="C9" s="38" t="s">
        <v>451</v>
      </c>
      <c r="D9" s="41"/>
      <c r="E9" s="42"/>
      <c r="F9" s="42">
        <v>0</v>
      </c>
      <c r="G9" s="42"/>
      <c r="H9" s="42">
        <v>8700584</v>
      </c>
      <c r="I9" s="204">
        <f t="shared" si="1"/>
        <v>8700584</v>
      </c>
      <c r="J9" s="457">
        <v>0</v>
      </c>
      <c r="K9" s="505">
        <v>0</v>
      </c>
      <c r="L9" s="545">
        <v>0</v>
      </c>
      <c r="M9" s="331">
        <f t="shared" si="0"/>
        <v>0</v>
      </c>
      <c r="N9" s="574">
        <f t="shared" si="2"/>
        <v>8700584</v>
      </c>
      <c r="O9" s="37">
        <v>517111458</v>
      </c>
      <c r="P9" s="206">
        <f t="shared" si="3"/>
        <v>525812042</v>
      </c>
      <c r="Q9" s="459">
        <v>382056383</v>
      </c>
      <c r="R9" s="142"/>
      <c r="S9" s="142"/>
      <c r="T9" s="487">
        <v>0</v>
      </c>
      <c r="U9" s="549">
        <f t="shared" si="4"/>
        <v>382056383</v>
      </c>
      <c r="V9" s="492">
        <v>99175779</v>
      </c>
      <c r="W9" s="150">
        <f t="shared" si="5"/>
        <v>481232162</v>
      </c>
      <c r="X9" s="581"/>
    </row>
    <row r="10" spans="1:24" x14ac:dyDescent="0.2">
      <c r="A10" s="571"/>
      <c r="B10" s="456" t="s">
        <v>446</v>
      </c>
      <c r="C10" s="38" t="s">
        <v>445</v>
      </c>
      <c r="D10" s="41"/>
      <c r="E10" s="42"/>
      <c r="F10" s="42">
        <v>0</v>
      </c>
      <c r="G10" s="42"/>
      <c r="H10" s="42">
        <v>14006000</v>
      </c>
      <c r="I10" s="204">
        <f t="shared" si="1"/>
        <v>14006000</v>
      </c>
      <c r="J10" s="457">
        <v>0</v>
      </c>
      <c r="K10" s="48">
        <v>0</v>
      </c>
      <c r="L10" s="48">
        <v>1500000</v>
      </c>
      <c r="M10" s="331">
        <f t="shared" si="0"/>
        <v>1500000</v>
      </c>
      <c r="N10" s="574">
        <f t="shared" si="2"/>
        <v>15506000</v>
      </c>
      <c r="O10" s="37"/>
      <c r="P10" s="206">
        <f t="shared" si="3"/>
        <v>15506000</v>
      </c>
      <c r="Q10" s="459"/>
      <c r="R10" s="142"/>
      <c r="S10" s="142"/>
      <c r="T10" s="487">
        <v>0</v>
      </c>
      <c r="U10" s="549">
        <f t="shared" si="4"/>
        <v>0</v>
      </c>
      <c r="V10" s="492"/>
      <c r="W10" s="150">
        <f t="shared" si="5"/>
        <v>0</v>
      </c>
      <c r="X10" s="581"/>
    </row>
    <row r="11" spans="1:24" x14ac:dyDescent="0.2">
      <c r="A11" s="571"/>
      <c r="B11" s="562" t="s">
        <v>367</v>
      </c>
      <c r="C11" s="232" t="s">
        <v>37</v>
      </c>
      <c r="D11" s="45">
        <v>17861350</v>
      </c>
      <c r="E11" s="46">
        <v>1539255</v>
      </c>
      <c r="F11" s="52">
        <v>720942</v>
      </c>
      <c r="G11" s="46"/>
      <c r="H11" s="46"/>
      <c r="I11" s="204">
        <f t="shared" si="1"/>
        <v>20121547</v>
      </c>
      <c r="J11" s="70">
        <v>4853941</v>
      </c>
      <c r="K11" s="48">
        <v>0</v>
      </c>
      <c r="L11" s="48">
        <v>0</v>
      </c>
      <c r="M11" s="331">
        <f t="shared" si="0"/>
        <v>4853941</v>
      </c>
      <c r="N11" s="574">
        <f t="shared" si="2"/>
        <v>24975488</v>
      </c>
      <c r="O11" s="37"/>
      <c r="P11" s="206">
        <f t="shared" si="3"/>
        <v>24975488</v>
      </c>
      <c r="Q11" s="459">
        <v>25975488</v>
      </c>
      <c r="R11" s="142"/>
      <c r="S11" s="142"/>
      <c r="T11" s="487">
        <v>0</v>
      </c>
      <c r="U11" s="549">
        <f t="shared" si="4"/>
        <v>25975488</v>
      </c>
      <c r="V11" s="492"/>
      <c r="W11" s="150">
        <f t="shared" si="5"/>
        <v>25975488</v>
      </c>
      <c r="X11" s="581"/>
    </row>
    <row r="12" spans="1:24" x14ac:dyDescent="0.2">
      <c r="A12" s="571"/>
      <c r="B12" s="564" t="s">
        <v>76</v>
      </c>
      <c r="C12" s="230" t="s">
        <v>77</v>
      </c>
      <c r="D12" s="41"/>
      <c r="E12" s="42"/>
      <c r="F12" s="42">
        <v>0</v>
      </c>
      <c r="G12" s="42"/>
      <c r="H12" s="42"/>
      <c r="I12" s="204">
        <f t="shared" si="1"/>
        <v>0</v>
      </c>
      <c r="J12" s="70">
        <v>0</v>
      </c>
      <c r="K12" s="48">
        <v>25385395</v>
      </c>
      <c r="L12" s="48">
        <v>0</v>
      </c>
      <c r="M12" s="331">
        <f t="shared" si="0"/>
        <v>25385395</v>
      </c>
      <c r="N12" s="574">
        <f t="shared" si="2"/>
        <v>25385395</v>
      </c>
      <c r="O12" s="37"/>
      <c r="P12" s="206">
        <f t="shared" si="3"/>
        <v>25385395</v>
      </c>
      <c r="Q12" s="459"/>
      <c r="R12" s="142">
        <v>60000000</v>
      </c>
      <c r="S12" s="142"/>
      <c r="T12" s="487">
        <v>0</v>
      </c>
      <c r="U12" s="549">
        <f t="shared" si="4"/>
        <v>60000000</v>
      </c>
      <c r="V12" s="492">
        <v>16500507</v>
      </c>
      <c r="W12" s="150">
        <f t="shared" si="5"/>
        <v>76500507</v>
      </c>
      <c r="X12" s="581"/>
    </row>
    <row r="13" spans="1:24" x14ac:dyDescent="0.2">
      <c r="A13" s="571"/>
      <c r="B13" s="564" t="s">
        <v>66</v>
      </c>
      <c r="C13" s="201" t="s">
        <v>150</v>
      </c>
      <c r="D13" s="41"/>
      <c r="E13" s="42"/>
      <c r="F13" s="42">
        <v>12482730</v>
      </c>
      <c r="G13" s="42"/>
      <c r="H13" s="42"/>
      <c r="I13" s="204">
        <f t="shared" si="1"/>
        <v>12482730</v>
      </c>
      <c r="J13" s="70">
        <v>0</v>
      </c>
      <c r="K13" s="48">
        <v>7000000</v>
      </c>
      <c r="L13" s="48">
        <v>0</v>
      </c>
      <c r="M13" s="331">
        <f t="shared" si="0"/>
        <v>7000000</v>
      </c>
      <c r="N13" s="574">
        <f t="shared" si="2"/>
        <v>19482730</v>
      </c>
      <c r="O13" s="37"/>
      <c r="P13" s="206">
        <f t="shared" si="3"/>
        <v>19482730</v>
      </c>
      <c r="Q13" s="459"/>
      <c r="R13" s="142"/>
      <c r="S13" s="142"/>
      <c r="T13" s="487">
        <v>0</v>
      </c>
      <c r="U13" s="549">
        <f t="shared" si="4"/>
        <v>0</v>
      </c>
      <c r="V13" s="492"/>
      <c r="W13" s="150">
        <f t="shared" si="5"/>
        <v>0</v>
      </c>
      <c r="X13" s="581"/>
    </row>
    <row r="14" spans="1:24" x14ac:dyDescent="0.2">
      <c r="A14" s="571"/>
      <c r="B14" s="564" t="s">
        <v>368</v>
      </c>
      <c r="C14" s="201" t="s">
        <v>369</v>
      </c>
      <c r="D14" s="41"/>
      <c r="E14" s="42"/>
      <c r="F14" s="42">
        <v>1270000</v>
      </c>
      <c r="G14" s="42"/>
      <c r="H14" s="42"/>
      <c r="I14" s="204">
        <f t="shared" si="1"/>
        <v>1270000</v>
      </c>
      <c r="J14" s="70">
        <v>0</v>
      </c>
      <c r="K14" s="48">
        <v>0</v>
      </c>
      <c r="L14" s="48">
        <v>0</v>
      </c>
      <c r="M14" s="331">
        <f t="shared" si="0"/>
        <v>0</v>
      </c>
      <c r="N14" s="574">
        <f t="shared" si="2"/>
        <v>1270000</v>
      </c>
      <c r="O14" s="37"/>
      <c r="P14" s="206">
        <f t="shared" si="3"/>
        <v>1270000</v>
      </c>
      <c r="Q14" s="459"/>
      <c r="R14" s="142">
        <v>23840000</v>
      </c>
      <c r="S14" s="142"/>
      <c r="T14" s="487">
        <v>0</v>
      </c>
      <c r="U14" s="549">
        <f t="shared" si="4"/>
        <v>23840000</v>
      </c>
      <c r="V14" s="492"/>
      <c r="W14" s="150">
        <f t="shared" si="5"/>
        <v>23840000</v>
      </c>
      <c r="X14" s="581"/>
    </row>
    <row r="15" spans="1:24" x14ac:dyDescent="0.2">
      <c r="A15" s="571"/>
      <c r="B15" s="564" t="s">
        <v>294</v>
      </c>
      <c r="C15" s="201" t="s">
        <v>295</v>
      </c>
      <c r="D15" s="41"/>
      <c r="E15" s="42"/>
      <c r="F15" s="42">
        <v>14450000</v>
      </c>
      <c r="G15" s="42"/>
      <c r="H15" s="42"/>
      <c r="I15" s="204">
        <f t="shared" si="1"/>
        <v>14450000</v>
      </c>
      <c r="J15" s="70">
        <v>112160090</v>
      </c>
      <c r="K15" s="48">
        <v>0</v>
      </c>
      <c r="L15" s="48">
        <v>0</v>
      </c>
      <c r="M15" s="331">
        <f t="shared" si="0"/>
        <v>112160090</v>
      </c>
      <c r="N15" s="574">
        <f t="shared" si="2"/>
        <v>126610090</v>
      </c>
      <c r="O15" s="37"/>
      <c r="P15" s="206">
        <f t="shared" si="3"/>
        <v>126610090</v>
      </c>
      <c r="Q15" s="459"/>
      <c r="R15" s="142">
        <v>50000000</v>
      </c>
      <c r="S15" s="142"/>
      <c r="T15" s="487">
        <v>0</v>
      </c>
      <c r="U15" s="549">
        <f t="shared" si="4"/>
        <v>50000000</v>
      </c>
      <c r="V15" s="492">
        <v>50000000</v>
      </c>
      <c r="W15" s="150">
        <f t="shared" si="5"/>
        <v>100000000</v>
      </c>
      <c r="X15" s="581"/>
    </row>
    <row r="16" spans="1:24" x14ac:dyDescent="0.2">
      <c r="A16" s="571"/>
      <c r="B16" s="564" t="s">
        <v>370</v>
      </c>
      <c r="C16" s="201" t="s">
        <v>371</v>
      </c>
      <c r="D16" s="41"/>
      <c r="E16" s="42"/>
      <c r="F16" s="42">
        <v>8382000</v>
      </c>
      <c r="G16" s="42"/>
      <c r="H16" s="42"/>
      <c r="I16" s="204">
        <f t="shared" si="1"/>
        <v>8382000</v>
      </c>
      <c r="J16" s="70">
        <v>0</v>
      </c>
      <c r="K16" s="48">
        <v>0</v>
      </c>
      <c r="L16" s="48">
        <v>0</v>
      </c>
      <c r="M16" s="331">
        <f t="shared" si="0"/>
        <v>0</v>
      </c>
      <c r="N16" s="574">
        <f t="shared" si="2"/>
        <v>8382000</v>
      </c>
      <c r="O16" s="37"/>
      <c r="P16" s="206">
        <f t="shared" si="3"/>
        <v>8382000</v>
      </c>
      <c r="Q16" s="459"/>
      <c r="R16" s="142"/>
      <c r="S16" s="142"/>
      <c r="T16" s="487">
        <v>0</v>
      </c>
      <c r="U16" s="549">
        <f t="shared" si="4"/>
        <v>0</v>
      </c>
      <c r="V16" s="492"/>
      <c r="W16" s="150">
        <f t="shared" si="5"/>
        <v>0</v>
      </c>
      <c r="X16" s="581"/>
    </row>
    <row r="17" spans="1:24" x14ac:dyDescent="0.2">
      <c r="A17" s="571"/>
      <c r="B17" s="564" t="s">
        <v>65</v>
      </c>
      <c r="C17" s="228" t="s">
        <v>31</v>
      </c>
      <c r="D17" s="41"/>
      <c r="E17" s="42"/>
      <c r="F17" s="42">
        <v>15361136</v>
      </c>
      <c r="G17" s="42"/>
      <c r="H17" s="42"/>
      <c r="I17" s="204">
        <f t="shared" si="1"/>
        <v>15361136</v>
      </c>
      <c r="J17" s="70">
        <v>0</v>
      </c>
      <c r="K17" s="48">
        <v>0</v>
      </c>
      <c r="L17" s="48">
        <v>0</v>
      </c>
      <c r="M17" s="331">
        <f t="shared" si="0"/>
        <v>0</v>
      </c>
      <c r="N17" s="574">
        <f t="shared" si="2"/>
        <v>15361136</v>
      </c>
      <c r="O17" s="37"/>
      <c r="P17" s="206">
        <f t="shared" si="3"/>
        <v>15361136</v>
      </c>
      <c r="Q17" s="459"/>
      <c r="R17" s="142"/>
      <c r="S17" s="142"/>
      <c r="T17" s="487">
        <v>0</v>
      </c>
      <c r="U17" s="549">
        <f t="shared" si="4"/>
        <v>0</v>
      </c>
      <c r="V17" s="492">
        <v>6471136</v>
      </c>
      <c r="W17" s="150">
        <f t="shared" si="5"/>
        <v>6471136</v>
      </c>
      <c r="X17" s="581"/>
    </row>
    <row r="18" spans="1:24" x14ac:dyDescent="0.2">
      <c r="A18" s="571"/>
      <c r="B18" s="564" t="s">
        <v>78</v>
      </c>
      <c r="C18" s="38" t="s">
        <v>79</v>
      </c>
      <c r="D18" s="45"/>
      <c r="E18" s="46"/>
      <c r="F18" s="46">
        <v>0</v>
      </c>
      <c r="G18" s="46"/>
      <c r="H18" s="46">
        <v>10740000</v>
      </c>
      <c r="I18" s="204">
        <f t="shared" si="1"/>
        <v>10740000</v>
      </c>
      <c r="J18" s="70">
        <v>7000000</v>
      </c>
      <c r="K18" s="48">
        <v>13000000</v>
      </c>
      <c r="L18" s="48">
        <v>2790000</v>
      </c>
      <c r="M18" s="331">
        <f t="shared" si="0"/>
        <v>22790000</v>
      </c>
      <c r="N18" s="574">
        <f t="shared" si="2"/>
        <v>33530000</v>
      </c>
      <c r="O18" s="37"/>
      <c r="P18" s="206">
        <f t="shared" si="3"/>
        <v>33530000</v>
      </c>
      <c r="Q18" s="459"/>
      <c r="R18" s="142"/>
      <c r="S18" s="142"/>
      <c r="T18" s="487">
        <v>6000000</v>
      </c>
      <c r="U18" s="549">
        <f t="shared" si="4"/>
        <v>6000000</v>
      </c>
      <c r="V18" s="492"/>
      <c r="W18" s="150">
        <f t="shared" si="5"/>
        <v>6000000</v>
      </c>
      <c r="X18" s="581"/>
    </row>
    <row r="19" spans="1:24" x14ac:dyDescent="0.2">
      <c r="A19" s="571"/>
      <c r="B19" s="564" t="s">
        <v>296</v>
      </c>
      <c r="C19" s="229" t="s">
        <v>297</v>
      </c>
      <c r="D19" s="45"/>
      <c r="E19" s="46"/>
      <c r="F19" s="46">
        <v>0</v>
      </c>
      <c r="G19" s="46"/>
      <c r="H19" s="46"/>
      <c r="I19" s="204">
        <f t="shared" si="1"/>
        <v>0</v>
      </c>
      <c r="J19" s="70">
        <v>0</v>
      </c>
      <c r="K19" s="48">
        <v>4500000</v>
      </c>
      <c r="L19" s="48">
        <v>0</v>
      </c>
      <c r="M19" s="331">
        <f t="shared" si="0"/>
        <v>4500000</v>
      </c>
      <c r="N19" s="574">
        <f t="shared" si="2"/>
        <v>4500000</v>
      </c>
      <c r="O19" s="37"/>
      <c r="P19" s="206">
        <f t="shared" si="3"/>
        <v>4500000</v>
      </c>
      <c r="Q19" s="459"/>
      <c r="R19" s="142"/>
      <c r="S19" s="142"/>
      <c r="T19" s="487">
        <v>0</v>
      </c>
      <c r="U19" s="549">
        <f t="shared" si="4"/>
        <v>0</v>
      </c>
      <c r="V19" s="492"/>
      <c r="W19" s="150">
        <f t="shared" si="5"/>
        <v>0</v>
      </c>
      <c r="X19" s="581"/>
    </row>
    <row r="20" spans="1:24" x14ac:dyDescent="0.2">
      <c r="A20" s="571"/>
      <c r="B20" s="564" t="s">
        <v>73</v>
      </c>
      <c r="C20" s="49" t="s">
        <v>35</v>
      </c>
      <c r="D20" s="45"/>
      <c r="E20" s="46"/>
      <c r="F20" s="46">
        <v>10541000</v>
      </c>
      <c r="G20" s="46"/>
      <c r="H20" s="46"/>
      <c r="I20" s="204">
        <f t="shared" si="1"/>
        <v>10541000</v>
      </c>
      <c r="J20" s="70">
        <v>5000000</v>
      </c>
      <c r="K20" s="48">
        <v>0</v>
      </c>
      <c r="L20" s="48">
        <v>0</v>
      </c>
      <c r="M20" s="331">
        <f t="shared" si="0"/>
        <v>5000000</v>
      </c>
      <c r="N20" s="574">
        <f t="shared" si="2"/>
        <v>15541000</v>
      </c>
      <c r="O20" s="37"/>
      <c r="P20" s="206">
        <f t="shared" si="3"/>
        <v>15541000</v>
      </c>
      <c r="Q20" s="459"/>
      <c r="R20" s="142"/>
      <c r="S20" s="142"/>
      <c r="T20" s="487">
        <v>0</v>
      </c>
      <c r="U20" s="549">
        <f t="shared" si="4"/>
        <v>0</v>
      </c>
      <c r="V20" s="492"/>
      <c r="W20" s="150">
        <f t="shared" si="5"/>
        <v>0</v>
      </c>
      <c r="X20" s="581"/>
    </row>
    <row r="21" spans="1:24" x14ac:dyDescent="0.2">
      <c r="A21" s="571"/>
      <c r="B21" s="564" t="s">
        <v>72</v>
      </c>
      <c r="C21" s="49" t="s">
        <v>33</v>
      </c>
      <c r="D21" s="45"/>
      <c r="E21" s="46"/>
      <c r="F21" s="46">
        <v>15050000</v>
      </c>
      <c r="G21" s="46"/>
      <c r="H21" s="46"/>
      <c r="I21" s="204">
        <f t="shared" si="1"/>
        <v>15050000</v>
      </c>
      <c r="J21" s="70">
        <v>0</v>
      </c>
      <c r="K21" s="48">
        <v>0</v>
      </c>
      <c r="L21" s="48">
        <v>0</v>
      </c>
      <c r="M21" s="331">
        <f t="shared" si="0"/>
        <v>0</v>
      </c>
      <c r="N21" s="574">
        <f t="shared" si="2"/>
        <v>15050000</v>
      </c>
      <c r="O21" s="37"/>
      <c r="P21" s="206">
        <f t="shared" si="3"/>
        <v>15050000</v>
      </c>
      <c r="Q21" s="459"/>
      <c r="R21" s="142"/>
      <c r="S21" s="142"/>
      <c r="T21" s="487">
        <v>0</v>
      </c>
      <c r="U21" s="549">
        <f t="shared" si="4"/>
        <v>0</v>
      </c>
      <c r="V21" s="492"/>
      <c r="W21" s="150">
        <f t="shared" si="5"/>
        <v>0</v>
      </c>
      <c r="X21" s="581"/>
    </row>
    <row r="22" spans="1:24" x14ac:dyDescent="0.2">
      <c r="A22" s="571"/>
      <c r="B22" s="564" t="s">
        <v>71</v>
      </c>
      <c r="C22" s="51" t="s">
        <v>36</v>
      </c>
      <c r="D22" s="45"/>
      <c r="E22" s="46"/>
      <c r="F22" s="52">
        <v>32385000</v>
      </c>
      <c r="G22" s="46"/>
      <c r="H22" s="46"/>
      <c r="I22" s="204">
        <f t="shared" si="1"/>
        <v>32385000</v>
      </c>
      <c r="J22" s="70">
        <v>2000000</v>
      </c>
      <c r="K22" s="48">
        <v>0</v>
      </c>
      <c r="L22" s="48">
        <v>0</v>
      </c>
      <c r="M22" s="331">
        <f t="shared" si="0"/>
        <v>2000000</v>
      </c>
      <c r="N22" s="574">
        <f t="shared" si="2"/>
        <v>34385000</v>
      </c>
      <c r="O22" s="37"/>
      <c r="P22" s="206">
        <f t="shared" si="3"/>
        <v>34385000</v>
      </c>
      <c r="Q22" s="459"/>
      <c r="R22" s="142"/>
      <c r="S22" s="142"/>
      <c r="T22" s="487">
        <v>825501</v>
      </c>
      <c r="U22" s="549">
        <f t="shared" si="4"/>
        <v>825501</v>
      </c>
      <c r="V22" s="492"/>
      <c r="W22" s="150">
        <f t="shared" si="5"/>
        <v>825501</v>
      </c>
      <c r="X22" s="581"/>
    </row>
    <row r="23" spans="1:24" x14ac:dyDescent="0.2">
      <c r="A23" s="571"/>
      <c r="B23" s="564" t="s">
        <v>447</v>
      </c>
      <c r="C23" s="53" t="s">
        <v>448</v>
      </c>
      <c r="D23" s="41">
        <v>3071204</v>
      </c>
      <c r="E23" s="42">
        <v>476037</v>
      </c>
      <c r="F23" s="233">
        <v>470000</v>
      </c>
      <c r="G23" s="42"/>
      <c r="H23" s="42">
        <v>5357092</v>
      </c>
      <c r="I23" s="204">
        <f t="shared" si="1"/>
        <v>9374333</v>
      </c>
      <c r="J23" s="70">
        <v>0</v>
      </c>
      <c r="K23" s="48">
        <v>0</v>
      </c>
      <c r="L23" s="48">
        <v>0</v>
      </c>
      <c r="M23" s="331">
        <f t="shared" si="0"/>
        <v>0</v>
      </c>
      <c r="N23" s="574">
        <f t="shared" si="2"/>
        <v>9374333</v>
      </c>
      <c r="O23" s="37"/>
      <c r="P23" s="206">
        <f t="shared" si="3"/>
        <v>9374333</v>
      </c>
      <c r="Q23" s="459">
        <v>8880000</v>
      </c>
      <c r="R23" s="142"/>
      <c r="S23" s="142"/>
      <c r="T23" s="487">
        <v>0</v>
      </c>
      <c r="U23" s="549">
        <f t="shared" si="4"/>
        <v>8880000</v>
      </c>
      <c r="V23" s="492"/>
      <c r="W23" s="150">
        <f t="shared" si="5"/>
        <v>8880000</v>
      </c>
      <c r="X23" s="581"/>
    </row>
    <row r="24" spans="1:24" x14ac:dyDescent="0.2">
      <c r="A24" s="571"/>
      <c r="B24" s="564" t="s">
        <v>74</v>
      </c>
      <c r="C24" s="50" t="s">
        <v>83</v>
      </c>
      <c r="D24" s="41">
        <v>2228034</v>
      </c>
      <c r="E24" s="42">
        <v>433436</v>
      </c>
      <c r="F24" s="42">
        <v>400000</v>
      </c>
      <c r="G24" s="42"/>
      <c r="H24" s="42"/>
      <c r="I24" s="204">
        <f t="shared" si="1"/>
        <v>3061470</v>
      </c>
      <c r="J24" s="70">
        <v>0</v>
      </c>
      <c r="K24" s="48">
        <v>0</v>
      </c>
      <c r="L24" s="48">
        <v>0</v>
      </c>
      <c r="M24" s="331">
        <f t="shared" si="0"/>
        <v>0</v>
      </c>
      <c r="N24" s="574">
        <f t="shared" si="2"/>
        <v>3061470</v>
      </c>
      <c r="O24" s="37"/>
      <c r="P24" s="206">
        <f t="shared" si="3"/>
        <v>3061470</v>
      </c>
      <c r="Q24" s="459"/>
      <c r="R24" s="142"/>
      <c r="S24" s="142"/>
      <c r="T24" s="487">
        <v>0</v>
      </c>
      <c r="U24" s="549">
        <f t="shared" si="4"/>
        <v>0</v>
      </c>
      <c r="V24" s="492"/>
      <c r="W24" s="150">
        <f t="shared" si="5"/>
        <v>0</v>
      </c>
      <c r="X24" s="581"/>
    </row>
    <row r="25" spans="1:24" x14ac:dyDescent="0.2">
      <c r="A25" s="571"/>
      <c r="B25" s="564" t="s">
        <v>75</v>
      </c>
      <c r="C25" s="38" t="s">
        <v>84</v>
      </c>
      <c r="D25" s="45">
        <v>17824647</v>
      </c>
      <c r="E25" s="46">
        <v>2740686</v>
      </c>
      <c r="F25" s="46">
        <v>1080000</v>
      </c>
      <c r="G25" s="46"/>
      <c r="H25" s="46"/>
      <c r="I25" s="204">
        <f t="shared" si="1"/>
        <v>21645333</v>
      </c>
      <c r="J25" s="70">
        <v>485050</v>
      </c>
      <c r="K25" s="48">
        <v>0</v>
      </c>
      <c r="L25" s="48">
        <v>0</v>
      </c>
      <c r="M25" s="331">
        <f t="shared" si="0"/>
        <v>485050</v>
      </c>
      <c r="N25" s="574">
        <f t="shared" si="2"/>
        <v>22130383</v>
      </c>
      <c r="O25" s="37"/>
      <c r="P25" s="206">
        <f t="shared" si="3"/>
        <v>22130383</v>
      </c>
      <c r="Q25" s="459">
        <v>20738400</v>
      </c>
      <c r="R25" s="142"/>
      <c r="S25" s="142"/>
      <c r="T25" s="487">
        <v>0</v>
      </c>
      <c r="U25" s="549">
        <f t="shared" si="4"/>
        <v>20738400</v>
      </c>
      <c r="V25" s="492"/>
      <c r="W25" s="150">
        <f t="shared" si="5"/>
        <v>20738400</v>
      </c>
      <c r="X25" s="581"/>
    </row>
    <row r="26" spans="1:24" x14ac:dyDescent="0.2">
      <c r="A26" s="571"/>
      <c r="B26" s="564" t="s">
        <v>449</v>
      </c>
      <c r="C26" s="53" t="s">
        <v>298</v>
      </c>
      <c r="D26" s="54">
        <v>900000</v>
      </c>
      <c r="E26" s="55">
        <v>125550</v>
      </c>
      <c r="F26" s="55">
        <v>570000</v>
      </c>
      <c r="G26" s="55"/>
      <c r="H26" s="55"/>
      <c r="I26" s="204">
        <f t="shared" si="1"/>
        <v>1595550</v>
      </c>
      <c r="J26" s="70">
        <v>0</v>
      </c>
      <c r="K26" s="48">
        <v>0</v>
      </c>
      <c r="L26" s="48">
        <v>0</v>
      </c>
      <c r="M26" s="331">
        <f t="shared" si="0"/>
        <v>0</v>
      </c>
      <c r="N26" s="574">
        <f t="shared" si="2"/>
        <v>1595550</v>
      </c>
      <c r="O26" s="37"/>
      <c r="P26" s="206">
        <f t="shared" si="3"/>
        <v>1595550</v>
      </c>
      <c r="Q26" s="459"/>
      <c r="R26" s="142"/>
      <c r="S26" s="142"/>
      <c r="T26" s="487">
        <v>0</v>
      </c>
      <c r="U26" s="549">
        <f t="shared" si="4"/>
        <v>0</v>
      </c>
      <c r="V26" s="492"/>
      <c r="W26" s="150">
        <f t="shared" si="5"/>
        <v>0</v>
      </c>
      <c r="X26" s="581"/>
    </row>
    <row r="27" spans="1:24" x14ac:dyDescent="0.2">
      <c r="A27" s="571"/>
      <c r="B27" s="564" t="s">
        <v>373</v>
      </c>
      <c r="C27" s="229" t="s">
        <v>372</v>
      </c>
      <c r="D27" s="45"/>
      <c r="E27" s="46"/>
      <c r="F27" s="46">
        <v>0</v>
      </c>
      <c r="G27" s="46"/>
      <c r="H27" s="46"/>
      <c r="I27" s="204">
        <f t="shared" si="1"/>
        <v>0</v>
      </c>
      <c r="J27" s="70">
        <v>0</v>
      </c>
      <c r="K27" s="48">
        <v>0</v>
      </c>
      <c r="L27" s="48">
        <v>0</v>
      </c>
      <c r="M27" s="331">
        <f t="shared" si="0"/>
        <v>0</v>
      </c>
      <c r="N27" s="574">
        <f t="shared" si="2"/>
        <v>0</v>
      </c>
      <c r="O27" s="37"/>
      <c r="P27" s="206">
        <f t="shared" si="3"/>
        <v>0</v>
      </c>
      <c r="Q27" s="459"/>
      <c r="R27" s="142"/>
      <c r="S27" s="142"/>
      <c r="T27" s="487">
        <v>0</v>
      </c>
      <c r="U27" s="549">
        <f t="shared" si="4"/>
        <v>0</v>
      </c>
      <c r="V27" s="492"/>
      <c r="W27" s="150">
        <f t="shared" si="5"/>
        <v>0</v>
      </c>
      <c r="X27" s="581"/>
    </row>
    <row r="28" spans="1:24" x14ac:dyDescent="0.2">
      <c r="A28" s="571"/>
      <c r="B28" s="564" t="s">
        <v>67</v>
      </c>
      <c r="C28" s="229" t="s">
        <v>81</v>
      </c>
      <c r="D28" s="45">
        <v>52000</v>
      </c>
      <c r="E28" s="46">
        <v>7254</v>
      </c>
      <c r="F28" s="46">
        <v>42000</v>
      </c>
      <c r="G28" s="46"/>
      <c r="H28" s="46"/>
      <c r="I28" s="204">
        <f t="shared" si="1"/>
        <v>101254</v>
      </c>
      <c r="J28" s="70">
        <v>0</v>
      </c>
      <c r="K28" s="48">
        <v>0</v>
      </c>
      <c r="L28" s="48">
        <v>0</v>
      </c>
      <c r="M28" s="331">
        <f t="shared" si="0"/>
        <v>0</v>
      </c>
      <c r="N28" s="574">
        <f t="shared" si="2"/>
        <v>101254</v>
      </c>
      <c r="O28" s="37"/>
      <c r="P28" s="206">
        <f t="shared" si="3"/>
        <v>101254</v>
      </c>
      <c r="Q28" s="459"/>
      <c r="R28" s="142"/>
      <c r="S28" s="142"/>
      <c r="T28" s="487">
        <v>75000</v>
      </c>
      <c r="U28" s="549">
        <f t="shared" si="4"/>
        <v>75000</v>
      </c>
      <c r="V28" s="492"/>
      <c r="W28" s="150">
        <f t="shared" si="5"/>
        <v>75000</v>
      </c>
      <c r="X28" s="581"/>
    </row>
    <row r="29" spans="1:24" x14ac:dyDescent="0.2">
      <c r="A29" s="571"/>
      <c r="B29" s="564" t="s">
        <v>68</v>
      </c>
      <c r="C29" s="229" t="s">
        <v>85</v>
      </c>
      <c r="D29" s="45"/>
      <c r="E29" s="46"/>
      <c r="F29" s="46">
        <v>6977500</v>
      </c>
      <c r="G29" s="46"/>
      <c r="H29" s="46"/>
      <c r="I29" s="204">
        <f t="shared" si="1"/>
        <v>6977500</v>
      </c>
      <c r="J29" s="70">
        <v>0</v>
      </c>
      <c r="K29" s="48">
        <v>0</v>
      </c>
      <c r="L29" s="48">
        <v>0</v>
      </c>
      <c r="M29" s="331">
        <f t="shared" si="0"/>
        <v>0</v>
      </c>
      <c r="N29" s="574">
        <f t="shared" si="2"/>
        <v>6977500</v>
      </c>
      <c r="O29" s="37"/>
      <c r="P29" s="206">
        <f t="shared" si="3"/>
        <v>6977500</v>
      </c>
      <c r="Q29" s="459"/>
      <c r="R29" s="142"/>
      <c r="S29" s="142"/>
      <c r="T29" s="487">
        <v>3175000</v>
      </c>
      <c r="U29" s="549">
        <f t="shared" si="4"/>
        <v>3175000</v>
      </c>
      <c r="V29" s="492"/>
      <c r="W29" s="150">
        <f t="shared" si="5"/>
        <v>3175000</v>
      </c>
      <c r="X29" s="581"/>
    </row>
    <row r="30" spans="1:24" x14ac:dyDescent="0.2">
      <c r="A30" s="571"/>
      <c r="B30" s="564" t="s">
        <v>58</v>
      </c>
      <c r="C30" s="229" t="s">
        <v>374</v>
      </c>
      <c r="D30" s="45">
        <v>5114250</v>
      </c>
      <c r="E30" s="46">
        <v>792709</v>
      </c>
      <c r="F30" s="46">
        <v>19070000</v>
      </c>
      <c r="G30" s="46"/>
      <c r="H30" s="46"/>
      <c r="I30" s="204">
        <f t="shared" si="1"/>
        <v>24976959</v>
      </c>
      <c r="J30" s="70">
        <v>0</v>
      </c>
      <c r="K30" s="48">
        <v>0</v>
      </c>
      <c r="L30" s="48">
        <v>0</v>
      </c>
      <c r="M30" s="331">
        <f t="shared" si="0"/>
        <v>0</v>
      </c>
      <c r="N30" s="574">
        <f t="shared" si="2"/>
        <v>24976959</v>
      </c>
      <c r="O30" s="37"/>
      <c r="P30" s="206">
        <f t="shared" si="3"/>
        <v>24976959</v>
      </c>
      <c r="Q30" s="459">
        <v>25393379</v>
      </c>
      <c r="R30" s="142"/>
      <c r="S30" s="142"/>
      <c r="T30" s="487">
        <v>0</v>
      </c>
      <c r="U30" s="549">
        <f t="shared" si="4"/>
        <v>25393379</v>
      </c>
      <c r="V30" s="492"/>
      <c r="W30" s="150">
        <f t="shared" si="5"/>
        <v>25393379</v>
      </c>
      <c r="X30" s="581"/>
    </row>
    <row r="31" spans="1:24" x14ac:dyDescent="0.2">
      <c r="A31" s="571"/>
      <c r="B31" s="564" t="s">
        <v>69</v>
      </c>
      <c r="C31" s="231" t="s">
        <v>32</v>
      </c>
      <c r="D31" s="54"/>
      <c r="E31" s="55"/>
      <c r="F31" s="55">
        <v>5080000</v>
      </c>
      <c r="G31" s="55"/>
      <c r="H31" s="55"/>
      <c r="I31" s="204">
        <f t="shared" si="1"/>
        <v>5080000</v>
      </c>
      <c r="J31" s="70">
        <v>0</v>
      </c>
      <c r="K31" s="48">
        <v>0</v>
      </c>
      <c r="L31" s="48">
        <v>0</v>
      </c>
      <c r="M31" s="331">
        <f t="shared" si="0"/>
        <v>0</v>
      </c>
      <c r="N31" s="574">
        <f t="shared" si="2"/>
        <v>5080000</v>
      </c>
      <c r="O31" s="37"/>
      <c r="P31" s="206">
        <f t="shared" si="3"/>
        <v>5080000</v>
      </c>
      <c r="Q31" s="459"/>
      <c r="R31" s="142"/>
      <c r="S31" s="142"/>
      <c r="T31" s="487">
        <v>0</v>
      </c>
      <c r="U31" s="549">
        <f t="shared" si="4"/>
        <v>0</v>
      </c>
      <c r="V31" s="492"/>
      <c r="W31" s="150">
        <f t="shared" si="5"/>
        <v>0</v>
      </c>
      <c r="X31" s="581"/>
    </row>
    <row r="32" spans="1:24" x14ac:dyDescent="0.2">
      <c r="A32" s="571"/>
      <c r="B32" s="564" t="s">
        <v>320</v>
      </c>
      <c r="C32" s="57" t="s">
        <v>80</v>
      </c>
      <c r="D32" s="54"/>
      <c r="E32" s="55"/>
      <c r="F32" s="58">
        <v>0</v>
      </c>
      <c r="G32" s="55"/>
      <c r="H32" s="55">
        <v>18212972</v>
      </c>
      <c r="I32" s="204">
        <f t="shared" si="1"/>
        <v>18212972</v>
      </c>
      <c r="J32" s="70">
        <v>0</v>
      </c>
      <c r="K32" s="48">
        <v>0</v>
      </c>
      <c r="L32" s="48">
        <v>5722500</v>
      </c>
      <c r="M32" s="331">
        <f t="shared" si="0"/>
        <v>5722500</v>
      </c>
      <c r="N32" s="574">
        <f t="shared" si="2"/>
        <v>23935472</v>
      </c>
      <c r="O32" s="37"/>
      <c r="P32" s="206">
        <f t="shared" si="3"/>
        <v>23935472</v>
      </c>
      <c r="Q32" s="459"/>
      <c r="R32" s="142"/>
      <c r="S32" s="142"/>
      <c r="T32" s="487">
        <v>0</v>
      </c>
      <c r="U32" s="549">
        <f t="shared" si="4"/>
        <v>0</v>
      </c>
      <c r="V32" s="492"/>
      <c r="W32" s="150">
        <f t="shared" si="5"/>
        <v>0</v>
      </c>
      <c r="X32" s="581"/>
    </row>
    <row r="33" spans="1:24" x14ac:dyDescent="0.2">
      <c r="A33" s="571"/>
      <c r="B33" s="564" t="s">
        <v>376</v>
      </c>
      <c r="C33" s="57" t="s">
        <v>377</v>
      </c>
      <c r="D33" s="54"/>
      <c r="E33" s="55"/>
      <c r="F33" s="58">
        <v>215900</v>
      </c>
      <c r="G33" s="55"/>
      <c r="H33" s="55"/>
      <c r="I33" s="204">
        <f t="shared" si="1"/>
        <v>215900</v>
      </c>
      <c r="J33" s="70">
        <v>0</v>
      </c>
      <c r="K33" s="48">
        <v>0</v>
      </c>
      <c r="L33" s="48">
        <v>0</v>
      </c>
      <c r="M33" s="331">
        <f t="shared" si="0"/>
        <v>0</v>
      </c>
      <c r="N33" s="574">
        <f t="shared" si="2"/>
        <v>215900</v>
      </c>
      <c r="O33" s="37"/>
      <c r="P33" s="206">
        <f t="shared" si="3"/>
        <v>215900</v>
      </c>
      <c r="Q33" s="459"/>
      <c r="R33" s="142"/>
      <c r="S33" s="142"/>
      <c r="T33" s="487">
        <v>0</v>
      </c>
      <c r="U33" s="549">
        <f t="shared" si="4"/>
        <v>0</v>
      </c>
      <c r="V33" s="492"/>
      <c r="W33" s="150">
        <f t="shared" si="5"/>
        <v>0</v>
      </c>
      <c r="X33" s="581"/>
    </row>
    <row r="34" spans="1:24" x14ac:dyDescent="0.2">
      <c r="A34" s="571"/>
      <c r="B34" s="564" t="s">
        <v>382</v>
      </c>
      <c r="C34" s="53" t="s">
        <v>51</v>
      </c>
      <c r="D34" s="45"/>
      <c r="E34" s="46"/>
      <c r="F34" s="52">
        <v>0</v>
      </c>
      <c r="G34" s="46">
        <v>8770000</v>
      </c>
      <c r="H34" s="46"/>
      <c r="I34" s="204">
        <f t="shared" si="1"/>
        <v>8770000</v>
      </c>
      <c r="J34" s="70">
        <v>0</v>
      </c>
      <c r="K34" s="48">
        <v>0</v>
      </c>
      <c r="L34" s="48">
        <v>0</v>
      </c>
      <c r="M34" s="331">
        <f t="shared" si="0"/>
        <v>0</v>
      </c>
      <c r="N34" s="574">
        <f t="shared" si="2"/>
        <v>8770000</v>
      </c>
      <c r="O34" s="37"/>
      <c r="P34" s="206">
        <f t="shared" si="3"/>
        <v>8770000</v>
      </c>
      <c r="Q34" s="458"/>
      <c r="R34" s="147"/>
      <c r="S34" s="147"/>
      <c r="T34" s="487">
        <v>0</v>
      </c>
      <c r="U34" s="549">
        <f t="shared" si="4"/>
        <v>0</v>
      </c>
      <c r="V34" s="492"/>
      <c r="W34" s="150">
        <f t="shared" si="5"/>
        <v>0</v>
      </c>
      <c r="X34" s="581"/>
    </row>
    <row r="35" spans="1:24" ht="13.5" thickBot="1" x14ac:dyDescent="0.25">
      <c r="A35" s="588"/>
      <c r="B35" s="565" t="s">
        <v>450</v>
      </c>
      <c r="C35" s="38" t="s">
        <v>590</v>
      </c>
      <c r="D35" s="45">
        <v>4600000</v>
      </c>
      <c r="E35" s="46">
        <v>548700</v>
      </c>
      <c r="F35" s="52">
        <v>19050000</v>
      </c>
      <c r="G35" s="46"/>
      <c r="H35" s="46"/>
      <c r="I35" s="204">
        <f t="shared" si="1"/>
        <v>24198700</v>
      </c>
      <c r="J35" s="70">
        <v>0</v>
      </c>
      <c r="K35" s="48">
        <v>0</v>
      </c>
      <c r="L35" s="48">
        <v>0</v>
      </c>
      <c r="M35" s="331">
        <f t="shared" si="0"/>
        <v>0</v>
      </c>
      <c r="N35" s="575">
        <f t="shared" si="2"/>
        <v>24198700</v>
      </c>
      <c r="O35" s="37"/>
      <c r="P35" s="206">
        <f t="shared" si="3"/>
        <v>24198700</v>
      </c>
      <c r="Q35" s="458">
        <v>24198700</v>
      </c>
      <c r="R35" s="147"/>
      <c r="S35" s="147"/>
      <c r="T35" s="487">
        <v>0</v>
      </c>
      <c r="U35" s="549">
        <f t="shared" si="4"/>
        <v>24198700</v>
      </c>
      <c r="V35" s="493"/>
      <c r="W35" s="150">
        <f t="shared" si="5"/>
        <v>24198700</v>
      </c>
      <c r="X35" s="582"/>
    </row>
    <row r="36" spans="1:24" ht="13.5" thickBot="1" x14ac:dyDescent="0.25">
      <c r="A36" s="159">
        <v>1</v>
      </c>
      <c r="B36" s="3805" t="s">
        <v>166</v>
      </c>
      <c r="C36" s="3805"/>
      <c r="D36" s="61">
        <f>SUM(D4:D35)</f>
        <v>80258729</v>
      </c>
      <c r="E36" s="62">
        <f>SUM(E4:E35)</f>
        <v>10900950</v>
      </c>
      <c r="F36" s="62">
        <f>SUM(F4:F35)</f>
        <v>186459612</v>
      </c>
      <c r="G36" s="62">
        <f>SUM(G4:G35)</f>
        <v>8770000</v>
      </c>
      <c r="H36" s="62">
        <f>SUM(H4:H35)</f>
        <v>57016648</v>
      </c>
      <c r="I36" s="64">
        <f>SUM(D36:H36)</f>
        <v>343405939</v>
      </c>
      <c r="J36" s="65">
        <f t="shared" ref="J36:O36" si="6">SUM(J4:J35)</f>
        <v>133499081</v>
      </c>
      <c r="K36" s="66">
        <f t="shared" si="6"/>
        <v>49885395</v>
      </c>
      <c r="L36" s="66">
        <f t="shared" si="6"/>
        <v>10012500</v>
      </c>
      <c r="M36" s="65">
        <f t="shared" si="6"/>
        <v>193396976</v>
      </c>
      <c r="N36" s="65">
        <f t="shared" si="6"/>
        <v>536802915</v>
      </c>
      <c r="O36" s="65">
        <f t="shared" si="6"/>
        <v>517111458</v>
      </c>
      <c r="P36" s="149">
        <f>SUM(I36+M36+O36)</f>
        <v>1053914373</v>
      </c>
      <c r="Q36" s="65">
        <f t="shared" ref="Q36:W36" si="7">SUM(Q4:Q35)</f>
        <v>487242350</v>
      </c>
      <c r="R36" s="464">
        <f t="shared" si="7"/>
        <v>133840000</v>
      </c>
      <c r="S36" s="464">
        <f t="shared" si="7"/>
        <v>236155000</v>
      </c>
      <c r="T36" s="66">
        <f t="shared" si="7"/>
        <v>24529601</v>
      </c>
      <c r="U36" s="576">
        <f t="shared" si="7"/>
        <v>881766951</v>
      </c>
      <c r="V36" s="494">
        <f t="shared" si="7"/>
        <v>172147422</v>
      </c>
      <c r="W36" s="149">
        <f t="shared" si="7"/>
        <v>1053914373</v>
      </c>
      <c r="X36" s="579">
        <v>23845676</v>
      </c>
    </row>
    <row r="37" spans="1:24" ht="13.5" thickBot="1" x14ac:dyDescent="0.25">
      <c r="A37" s="572"/>
      <c r="B37" s="566" t="s">
        <v>55</v>
      </c>
      <c r="C37" s="139" t="s">
        <v>319</v>
      </c>
      <c r="D37" s="71">
        <v>86912199</v>
      </c>
      <c r="E37" s="72">
        <v>13142419</v>
      </c>
      <c r="F37" s="72">
        <v>23275000</v>
      </c>
      <c r="G37" s="72"/>
      <c r="H37" s="72"/>
      <c r="I37" s="73">
        <f t="shared" ref="I37:I59" si="8">SUM(D37:G37)</f>
        <v>123329618</v>
      </c>
      <c r="J37" s="74">
        <v>1905000</v>
      </c>
      <c r="K37" s="75"/>
      <c r="L37" s="75"/>
      <c r="M37" s="73">
        <f>SUM(J37:L37)</f>
        <v>1905000</v>
      </c>
      <c r="N37" s="73">
        <f>SUM(I37+M37)</f>
        <v>125234618</v>
      </c>
      <c r="O37" s="73">
        <v>0</v>
      </c>
      <c r="P37" s="152">
        <f t="shared" ref="P37:P59" si="9">SUM(I37+M37)</f>
        <v>125234618</v>
      </c>
      <c r="Q37" s="460">
        <v>0</v>
      </c>
      <c r="R37" s="141">
        <v>0</v>
      </c>
      <c r="S37" s="141">
        <v>0</v>
      </c>
      <c r="T37" s="489">
        <v>775000</v>
      </c>
      <c r="U37" s="577">
        <f>SUM(Q37:T37)</f>
        <v>775000</v>
      </c>
      <c r="V37" s="495">
        <v>124459618</v>
      </c>
      <c r="W37" s="580">
        <f>SUM(U37:V37)</f>
        <v>125234618</v>
      </c>
      <c r="X37" s="579">
        <v>122421000</v>
      </c>
    </row>
    <row r="38" spans="1:24" ht="13.5" thickBot="1" x14ac:dyDescent="0.25">
      <c r="A38" s="159">
        <v>2</v>
      </c>
      <c r="B38" s="3806" t="s">
        <v>386</v>
      </c>
      <c r="C38" s="3806"/>
      <c r="D38" s="61">
        <f>SUM(D37:D37)</f>
        <v>86912199</v>
      </c>
      <c r="E38" s="62">
        <f>SUM(E37:E37)</f>
        <v>13142419</v>
      </c>
      <c r="F38" s="62">
        <f>SUM(F37:F37)</f>
        <v>23275000</v>
      </c>
      <c r="G38" s="62">
        <f>SUM(G37:G37)</f>
        <v>0</v>
      </c>
      <c r="H38" s="62">
        <f>SUM(H37:H37)</f>
        <v>0</v>
      </c>
      <c r="I38" s="68">
        <f t="shared" si="8"/>
        <v>123329618</v>
      </c>
      <c r="J38" s="62">
        <f>SUM(J37:J37)</f>
        <v>1905000</v>
      </c>
      <c r="K38" s="62">
        <f>SUM(K37:K37)</f>
        <v>0</v>
      </c>
      <c r="L38" s="62">
        <f>SUM(L37:L37)</f>
        <v>0</v>
      </c>
      <c r="M38" s="68">
        <f>SUM(M37:M37)</f>
        <v>1905000</v>
      </c>
      <c r="N38" s="73">
        <f>SUM(I38+M38)</f>
        <v>125234618</v>
      </c>
      <c r="O38" s="64"/>
      <c r="P38" s="149">
        <f t="shared" si="9"/>
        <v>125234618</v>
      </c>
      <c r="Q38" s="149">
        <f>SUM(Q37:Q37)</f>
        <v>0</v>
      </c>
      <c r="R38" s="203">
        <f>SUM(R37:R37)</f>
        <v>0</v>
      </c>
      <c r="S38" s="548"/>
      <c r="T38" s="548">
        <f>SUM(T37:T37)</f>
        <v>775000</v>
      </c>
      <c r="U38" s="466">
        <f>SUM(U37:U37)</f>
        <v>775000</v>
      </c>
      <c r="V38" s="496">
        <f>SUM(V37:V37)</f>
        <v>124459618</v>
      </c>
      <c r="W38" s="149">
        <f>SUM(W37)</f>
        <v>125234618</v>
      </c>
      <c r="X38" s="585"/>
    </row>
    <row r="39" spans="1:24" x14ac:dyDescent="0.2">
      <c r="A39" s="586"/>
      <c r="B39" s="567">
        <v>102030</v>
      </c>
      <c r="C39" s="69" t="s">
        <v>38</v>
      </c>
      <c r="D39" s="471">
        <v>19857207</v>
      </c>
      <c r="E39" s="477">
        <v>4341605</v>
      </c>
      <c r="F39" s="474">
        <v>5825000</v>
      </c>
      <c r="G39" s="42"/>
      <c r="H39" s="42"/>
      <c r="I39" s="40">
        <f t="shared" si="8"/>
        <v>30023812</v>
      </c>
      <c r="J39" s="43"/>
      <c r="K39" s="44"/>
      <c r="L39" s="44"/>
      <c r="M39" s="332">
        <f t="shared" ref="M39:M45" si="10">SUM(J39:K39)</f>
        <v>0</v>
      </c>
      <c r="N39" s="73">
        <f t="shared" ref="N39:N58" si="11">SUM(I39+M39)</f>
        <v>30023812</v>
      </c>
      <c r="O39" s="70"/>
      <c r="P39" s="150">
        <f t="shared" si="9"/>
        <v>30023812</v>
      </c>
      <c r="Q39" s="458"/>
      <c r="R39" s="147"/>
      <c r="S39" s="147"/>
      <c r="T39" s="487">
        <v>888000</v>
      </c>
      <c r="U39" s="549">
        <f t="shared" ref="U39:U45" si="12">SUM(Q39:T39)</f>
        <v>888000</v>
      </c>
      <c r="V39" s="491">
        <v>83739586</v>
      </c>
      <c r="W39" s="458">
        <f>SUM(U39:V39)</f>
        <v>84627586</v>
      </c>
      <c r="X39" s="577">
        <v>47861600</v>
      </c>
    </row>
    <row r="40" spans="1:24" x14ac:dyDescent="0.2">
      <c r="A40" s="571"/>
      <c r="B40" s="568">
        <v>102030</v>
      </c>
      <c r="C40" s="56" t="s">
        <v>39</v>
      </c>
      <c r="D40" s="472">
        <v>6017794</v>
      </c>
      <c r="E40" s="478">
        <v>1289684</v>
      </c>
      <c r="F40" s="475">
        <v>765000</v>
      </c>
      <c r="G40" s="46"/>
      <c r="H40" s="46"/>
      <c r="I40" s="40">
        <f t="shared" si="8"/>
        <v>8072478</v>
      </c>
      <c r="J40" s="47"/>
      <c r="K40" s="48"/>
      <c r="L40" s="48"/>
      <c r="M40" s="332">
        <f t="shared" si="10"/>
        <v>0</v>
      </c>
      <c r="N40" s="76">
        <f t="shared" si="11"/>
        <v>8072478</v>
      </c>
      <c r="O40" s="70"/>
      <c r="P40" s="150">
        <f t="shared" si="9"/>
        <v>8072478</v>
      </c>
      <c r="Q40" s="459"/>
      <c r="R40" s="142"/>
      <c r="S40" s="142"/>
      <c r="T40" s="143">
        <v>647000</v>
      </c>
      <c r="U40" s="549">
        <f t="shared" si="12"/>
        <v>647000</v>
      </c>
      <c r="V40" s="492"/>
      <c r="W40" s="458">
        <f t="shared" ref="W40:W45" si="13">SUM(U40:V40)</f>
        <v>647000</v>
      </c>
      <c r="X40" s="550"/>
    </row>
    <row r="41" spans="1:24" x14ac:dyDescent="0.2">
      <c r="A41" s="571"/>
      <c r="B41" s="568">
        <v>104042</v>
      </c>
      <c r="C41" s="56" t="s">
        <v>176</v>
      </c>
      <c r="D41" s="472">
        <v>10736248</v>
      </c>
      <c r="E41" s="478">
        <v>1652660</v>
      </c>
      <c r="F41" s="475">
        <v>0</v>
      </c>
      <c r="G41" s="46"/>
      <c r="H41" s="46"/>
      <c r="I41" s="40">
        <f t="shared" si="8"/>
        <v>12388908</v>
      </c>
      <c r="J41" s="47"/>
      <c r="K41" s="48"/>
      <c r="L41" s="48"/>
      <c r="M41" s="332">
        <f t="shared" si="10"/>
        <v>0</v>
      </c>
      <c r="N41" s="76">
        <f t="shared" si="11"/>
        <v>12388908</v>
      </c>
      <c r="O41" s="70"/>
      <c r="P41" s="150">
        <f t="shared" si="9"/>
        <v>12388908</v>
      </c>
      <c r="Q41" s="459"/>
      <c r="R41" s="142"/>
      <c r="S41" s="142"/>
      <c r="T41" s="143">
        <v>4750000</v>
      </c>
      <c r="U41" s="549">
        <f t="shared" si="12"/>
        <v>4750000</v>
      </c>
      <c r="V41" s="492"/>
      <c r="W41" s="458">
        <f t="shared" si="13"/>
        <v>4750000</v>
      </c>
      <c r="X41" s="550"/>
    </row>
    <row r="42" spans="1:24" x14ac:dyDescent="0.2">
      <c r="A42" s="571"/>
      <c r="B42" s="568">
        <v>107051</v>
      </c>
      <c r="C42" s="56" t="s">
        <v>40</v>
      </c>
      <c r="D42" s="472">
        <v>1838959</v>
      </c>
      <c r="E42" s="478">
        <v>412839</v>
      </c>
      <c r="F42" s="475">
        <v>5740000</v>
      </c>
      <c r="G42" s="46"/>
      <c r="H42" s="46"/>
      <c r="I42" s="40">
        <f t="shared" si="8"/>
        <v>7991798</v>
      </c>
      <c r="J42" s="47"/>
      <c r="K42" s="48"/>
      <c r="L42" s="48"/>
      <c r="M42" s="332">
        <f t="shared" si="10"/>
        <v>0</v>
      </c>
      <c r="N42" s="76">
        <f t="shared" si="11"/>
        <v>7991798</v>
      </c>
      <c r="O42" s="70"/>
      <c r="P42" s="150">
        <f t="shared" si="9"/>
        <v>7991798</v>
      </c>
      <c r="Q42" s="459"/>
      <c r="R42" s="142"/>
      <c r="S42" s="142"/>
      <c r="T42" s="143">
        <v>1235000</v>
      </c>
      <c r="U42" s="549">
        <f t="shared" si="12"/>
        <v>1235000</v>
      </c>
      <c r="V42" s="492"/>
      <c r="W42" s="458">
        <f t="shared" si="13"/>
        <v>1235000</v>
      </c>
      <c r="X42" s="550"/>
    </row>
    <row r="43" spans="1:24" x14ac:dyDescent="0.2">
      <c r="A43" s="571"/>
      <c r="B43" s="568">
        <v>107052</v>
      </c>
      <c r="C43" s="56" t="s">
        <v>41</v>
      </c>
      <c r="D43" s="472">
        <v>17653666</v>
      </c>
      <c r="E43" s="478">
        <v>2681954</v>
      </c>
      <c r="F43" s="475">
        <v>65000</v>
      </c>
      <c r="G43" s="46"/>
      <c r="H43" s="46"/>
      <c r="I43" s="76">
        <f t="shared" si="8"/>
        <v>20400620</v>
      </c>
      <c r="J43" s="47"/>
      <c r="K43" s="48"/>
      <c r="L43" s="48"/>
      <c r="M43" s="332">
        <f t="shared" si="10"/>
        <v>0</v>
      </c>
      <c r="N43" s="76">
        <f t="shared" si="11"/>
        <v>20400620</v>
      </c>
      <c r="O43" s="70"/>
      <c r="P43" s="150">
        <f t="shared" si="9"/>
        <v>20400620</v>
      </c>
      <c r="Q43" s="459"/>
      <c r="R43" s="142"/>
      <c r="S43" s="142"/>
      <c r="T43" s="143">
        <v>0</v>
      </c>
      <c r="U43" s="549">
        <f t="shared" si="12"/>
        <v>0</v>
      </c>
      <c r="V43" s="492"/>
      <c r="W43" s="458">
        <f t="shared" si="13"/>
        <v>0</v>
      </c>
      <c r="X43" s="550"/>
    </row>
    <row r="44" spans="1:24" x14ac:dyDescent="0.2">
      <c r="A44" s="571"/>
      <c r="B44" s="568">
        <v>107055</v>
      </c>
      <c r="C44" s="470" t="s">
        <v>42</v>
      </c>
      <c r="D44" s="473">
        <v>7711922</v>
      </c>
      <c r="E44" s="479">
        <v>1691048</v>
      </c>
      <c r="F44" s="476">
        <v>2979000</v>
      </c>
      <c r="G44" s="55"/>
      <c r="H44" s="55"/>
      <c r="I44" s="40">
        <f>SUM(D44:G44)</f>
        <v>12381970</v>
      </c>
      <c r="J44" s="47"/>
      <c r="K44" s="60"/>
      <c r="L44" s="60"/>
      <c r="M44" s="332">
        <f t="shared" si="10"/>
        <v>0</v>
      </c>
      <c r="N44" s="40">
        <f t="shared" si="11"/>
        <v>12381970</v>
      </c>
      <c r="O44" s="70"/>
      <c r="P44" s="150">
        <f t="shared" si="9"/>
        <v>12381970</v>
      </c>
      <c r="Q44" s="461"/>
      <c r="R44" s="144"/>
      <c r="S44" s="144"/>
      <c r="T44" s="488">
        <v>0</v>
      </c>
      <c r="U44" s="549">
        <f t="shared" si="12"/>
        <v>0</v>
      </c>
      <c r="V44" s="493"/>
      <c r="W44" s="458">
        <f t="shared" si="13"/>
        <v>0</v>
      </c>
      <c r="X44" s="550"/>
    </row>
    <row r="45" spans="1:24" ht="13.5" thickBot="1" x14ac:dyDescent="0.25">
      <c r="A45" s="588"/>
      <c r="B45" s="568">
        <v>107080</v>
      </c>
      <c r="C45" s="481" t="s">
        <v>590</v>
      </c>
      <c r="D45" s="473">
        <v>7550000</v>
      </c>
      <c r="E45" s="480">
        <v>1138475</v>
      </c>
      <c r="F45" s="476">
        <v>0</v>
      </c>
      <c r="G45" s="55"/>
      <c r="H45" s="55"/>
      <c r="I45" s="67">
        <f t="shared" si="8"/>
        <v>8688475</v>
      </c>
      <c r="J45" s="47">
        <v>1414649</v>
      </c>
      <c r="K45" s="60">
        <v>4607405</v>
      </c>
      <c r="L45" s="60"/>
      <c r="M45" s="332">
        <f t="shared" si="10"/>
        <v>6022054</v>
      </c>
      <c r="N45" s="40">
        <f t="shared" si="11"/>
        <v>14710529</v>
      </c>
      <c r="O45" s="70"/>
      <c r="P45" s="150">
        <f t="shared" si="9"/>
        <v>14710529</v>
      </c>
      <c r="Q45" s="144">
        <v>14710529</v>
      </c>
      <c r="R45" s="144"/>
      <c r="S45" s="144"/>
      <c r="T45" s="488">
        <v>0</v>
      </c>
      <c r="U45" s="549">
        <f t="shared" si="12"/>
        <v>14710529</v>
      </c>
      <c r="V45" s="493"/>
      <c r="W45" s="458">
        <f t="shared" si="13"/>
        <v>14710529</v>
      </c>
      <c r="X45" s="578"/>
    </row>
    <row r="46" spans="1:24" ht="13.5" thickBot="1" x14ac:dyDescent="0.25">
      <c r="A46" s="159">
        <v>3</v>
      </c>
      <c r="B46" s="3806" t="s">
        <v>167</v>
      </c>
      <c r="C46" s="3806"/>
      <c r="D46" s="61">
        <f>SUM(D39:D45)</f>
        <v>71365796</v>
      </c>
      <c r="E46" s="62">
        <f>SUM(E39:E45)</f>
        <v>13208265</v>
      </c>
      <c r="F46" s="62">
        <f>SUM(F39:F45)</f>
        <v>15374000</v>
      </c>
      <c r="G46" s="62">
        <f>SUM(G39:G45)</f>
        <v>0</v>
      </c>
      <c r="H46" s="62">
        <f>SUM(H39:H45)</f>
        <v>0</v>
      </c>
      <c r="I46" s="68">
        <f t="shared" si="8"/>
        <v>99948061</v>
      </c>
      <c r="J46" s="62">
        <f>SUM(J39:J45)</f>
        <v>1414649</v>
      </c>
      <c r="K46" s="62">
        <f>SUM(K39:K45)</f>
        <v>4607405</v>
      </c>
      <c r="L46" s="62"/>
      <c r="M46" s="68">
        <f>SUM(M39:M45)</f>
        <v>6022054</v>
      </c>
      <c r="N46" s="68">
        <f>SUM(I46+M46)</f>
        <v>105970115</v>
      </c>
      <c r="O46" s="64"/>
      <c r="P46" s="149">
        <f t="shared" si="9"/>
        <v>105970115</v>
      </c>
      <c r="Q46" s="138">
        <f>SUM(Q39:Q45)</f>
        <v>14710529</v>
      </c>
      <c r="R46" s="145">
        <f>SUM(R39:R45)</f>
        <v>0</v>
      </c>
      <c r="S46" s="145"/>
      <c r="T46" s="146">
        <f>SUM(T39:T45)</f>
        <v>7520000</v>
      </c>
      <c r="U46" s="579">
        <f>SUM(U39:U45)</f>
        <v>22230529</v>
      </c>
      <c r="V46" s="496">
        <f>SUM(V39:V45)</f>
        <v>83739586</v>
      </c>
      <c r="W46" s="149">
        <f>SUM(W39:W45)</f>
        <v>105970115</v>
      </c>
      <c r="X46" s="579">
        <f>SUM(P46-W46)</f>
        <v>0</v>
      </c>
    </row>
    <row r="47" spans="1:24" x14ac:dyDescent="0.2">
      <c r="A47" s="586"/>
      <c r="B47" s="564" t="s">
        <v>56</v>
      </c>
      <c r="C47" s="69" t="s">
        <v>43</v>
      </c>
      <c r="D47" s="41">
        <v>0</v>
      </c>
      <c r="E47" s="42">
        <v>0</v>
      </c>
      <c r="F47" s="42">
        <v>294000</v>
      </c>
      <c r="G47" s="42"/>
      <c r="H47" s="42"/>
      <c r="I47" s="40">
        <f t="shared" si="8"/>
        <v>294000</v>
      </c>
      <c r="J47" s="47">
        <v>1500000</v>
      </c>
      <c r="K47" s="48"/>
      <c r="L47" s="48"/>
      <c r="M47" s="332">
        <f>SUM(J47:K47)</f>
        <v>1500000</v>
      </c>
      <c r="N47" s="76">
        <f t="shared" si="11"/>
        <v>1794000</v>
      </c>
      <c r="O47" s="70"/>
      <c r="P47" s="150">
        <f t="shared" si="9"/>
        <v>1794000</v>
      </c>
      <c r="Q47" s="458"/>
      <c r="R47" s="147"/>
      <c r="S47" s="147"/>
      <c r="T47" s="487">
        <v>0</v>
      </c>
      <c r="U47" s="549">
        <f>SUM(Q47:T47)</f>
        <v>0</v>
      </c>
      <c r="V47" s="491"/>
      <c r="W47" s="580">
        <f>SUM(U47:V47)</f>
        <v>0</v>
      </c>
      <c r="X47" s="577"/>
    </row>
    <row r="48" spans="1:24" x14ac:dyDescent="0.2">
      <c r="A48" s="571"/>
      <c r="B48" s="564" t="s">
        <v>57</v>
      </c>
      <c r="C48" s="56" t="s">
        <v>44</v>
      </c>
      <c r="D48" s="472">
        <v>8457981</v>
      </c>
      <c r="E48" s="478">
        <v>1289165</v>
      </c>
      <c r="F48" s="46">
        <v>98000</v>
      </c>
      <c r="G48" s="46"/>
      <c r="H48" s="46"/>
      <c r="I48" s="40">
        <f t="shared" si="8"/>
        <v>9845146</v>
      </c>
      <c r="J48" s="47"/>
      <c r="K48" s="48"/>
      <c r="L48" s="48"/>
      <c r="M48" s="332">
        <f>SUM(J48:K48)</f>
        <v>0</v>
      </c>
      <c r="N48" s="76">
        <f t="shared" si="11"/>
        <v>9845146</v>
      </c>
      <c r="O48" s="70"/>
      <c r="P48" s="150">
        <f t="shared" si="9"/>
        <v>9845146</v>
      </c>
      <c r="Q48" s="459"/>
      <c r="R48" s="142"/>
      <c r="S48" s="142"/>
      <c r="T48" s="143">
        <v>50800</v>
      </c>
      <c r="U48" s="550">
        <f>SUM(Q48:T48)</f>
        <v>50800</v>
      </c>
      <c r="V48" s="492"/>
      <c r="W48" s="150">
        <f>SUM(U48:V48)</f>
        <v>50800</v>
      </c>
      <c r="X48" s="550"/>
    </row>
    <row r="49" spans="1:25" x14ac:dyDescent="0.2">
      <c r="A49" s="571"/>
      <c r="B49" s="564" t="s">
        <v>58</v>
      </c>
      <c r="C49" s="56" t="s">
        <v>45</v>
      </c>
      <c r="D49" s="472">
        <v>16209690</v>
      </c>
      <c r="E49" s="478">
        <v>2484047</v>
      </c>
      <c r="F49" s="46">
        <v>15350000</v>
      </c>
      <c r="G49" s="46"/>
      <c r="H49" s="46"/>
      <c r="I49" s="40">
        <f t="shared" si="8"/>
        <v>34043737</v>
      </c>
      <c r="J49" s="47">
        <v>520700</v>
      </c>
      <c r="K49" s="48"/>
      <c r="L49" s="48"/>
      <c r="M49" s="332">
        <f>SUM(J49:K49)</f>
        <v>520700</v>
      </c>
      <c r="N49" s="76">
        <f t="shared" si="11"/>
        <v>34564437</v>
      </c>
      <c r="O49" s="70"/>
      <c r="P49" s="150">
        <f t="shared" si="9"/>
        <v>34564437</v>
      </c>
      <c r="Q49" s="459"/>
      <c r="R49" s="142"/>
      <c r="S49" s="142"/>
      <c r="T49" s="143">
        <v>2540000</v>
      </c>
      <c r="U49" s="550">
        <f>SUM(Q49:T49)</f>
        <v>2540000</v>
      </c>
      <c r="V49" s="492">
        <v>66533625</v>
      </c>
      <c r="W49" s="150">
        <f>SUM(U49:V49)</f>
        <v>69073625</v>
      </c>
      <c r="X49" s="550">
        <v>16058000</v>
      </c>
    </row>
    <row r="50" spans="1:25" x14ac:dyDescent="0.2">
      <c r="A50" s="571"/>
      <c r="B50" s="564" t="s">
        <v>59</v>
      </c>
      <c r="C50" s="56" t="s">
        <v>46</v>
      </c>
      <c r="D50" s="472">
        <v>12158758</v>
      </c>
      <c r="E50" s="478">
        <v>1874753</v>
      </c>
      <c r="F50" s="46">
        <v>4410000</v>
      </c>
      <c r="G50" s="46"/>
      <c r="H50" s="46"/>
      <c r="I50" s="40">
        <f t="shared" si="8"/>
        <v>18443511</v>
      </c>
      <c r="J50" s="47"/>
      <c r="K50" s="48"/>
      <c r="L50" s="48"/>
      <c r="M50" s="332">
        <f>SUM(J50:K50)</f>
        <v>0</v>
      </c>
      <c r="N50" s="40">
        <f t="shared" si="11"/>
        <v>18443511</v>
      </c>
      <c r="O50" s="70"/>
      <c r="P50" s="150">
        <f t="shared" si="9"/>
        <v>18443511</v>
      </c>
      <c r="Q50" s="459"/>
      <c r="R50" s="142"/>
      <c r="S50" s="142"/>
      <c r="T50" s="143">
        <v>1016000</v>
      </c>
      <c r="U50" s="550">
        <f>SUM(Q50:T50)</f>
        <v>1016000</v>
      </c>
      <c r="V50" s="492"/>
      <c r="W50" s="150">
        <f>SUM(U50:V50)</f>
        <v>1016000</v>
      </c>
      <c r="X50" s="550"/>
    </row>
    <row r="51" spans="1:25" ht="13.5" thickBot="1" x14ac:dyDescent="0.25">
      <c r="A51" s="588"/>
      <c r="B51" s="564" t="s">
        <v>60</v>
      </c>
      <c r="C51" s="59" t="s">
        <v>47</v>
      </c>
      <c r="D51" s="473">
        <v>3997733</v>
      </c>
      <c r="E51" s="480">
        <v>610598</v>
      </c>
      <c r="F51" s="55">
        <v>4060000</v>
      </c>
      <c r="G51" s="55"/>
      <c r="H51" s="55"/>
      <c r="I51" s="67">
        <f t="shared" si="8"/>
        <v>8668331</v>
      </c>
      <c r="J51" s="47"/>
      <c r="K51" s="60"/>
      <c r="L51" s="60"/>
      <c r="M51" s="332">
        <f>SUM(J51:K51)</f>
        <v>0</v>
      </c>
      <c r="N51" s="40">
        <f t="shared" si="11"/>
        <v>8668331</v>
      </c>
      <c r="O51" s="70"/>
      <c r="P51" s="150">
        <f t="shared" si="9"/>
        <v>8668331</v>
      </c>
      <c r="Q51" s="461"/>
      <c r="R51" s="144"/>
      <c r="S51" s="144"/>
      <c r="T51" s="488">
        <v>3175000</v>
      </c>
      <c r="U51" s="550">
        <f>SUM(Q51:T51)</f>
        <v>3175000</v>
      </c>
      <c r="V51" s="493"/>
      <c r="W51" s="150">
        <f>SUM(U51:V51)</f>
        <v>3175000</v>
      </c>
      <c r="X51" s="578"/>
    </row>
    <row r="52" spans="1:25" ht="13.5" thickBot="1" x14ac:dyDescent="0.25">
      <c r="A52" s="159">
        <v>4</v>
      </c>
      <c r="B52" s="3806" t="s">
        <v>385</v>
      </c>
      <c r="C52" s="3806"/>
      <c r="D52" s="61">
        <f>SUM(D47:D51)</f>
        <v>40824162</v>
      </c>
      <c r="E52" s="62">
        <f>SUM(E47:E51)</f>
        <v>6258563</v>
      </c>
      <c r="F52" s="62">
        <f>SUM(F47:F51)</f>
        <v>24212000</v>
      </c>
      <c r="G52" s="62">
        <f>SUM(G47:G51)</f>
        <v>0</v>
      </c>
      <c r="H52" s="62">
        <f>SUM(H47:H51)</f>
        <v>0</v>
      </c>
      <c r="I52" s="68">
        <f t="shared" si="8"/>
        <v>71294725</v>
      </c>
      <c r="J52" s="62">
        <f>SUM(J47:J51)</f>
        <v>2020700</v>
      </c>
      <c r="K52" s="62">
        <f>SUM(K47:K51)</f>
        <v>0</v>
      </c>
      <c r="L52" s="62"/>
      <c r="M52" s="68">
        <f>SUM(M47:M51)</f>
        <v>2020700</v>
      </c>
      <c r="N52" s="68">
        <f>SUM(I52+M52)</f>
        <v>73315425</v>
      </c>
      <c r="O52" s="64"/>
      <c r="P52" s="149">
        <f t="shared" si="9"/>
        <v>73315425</v>
      </c>
      <c r="Q52" s="138">
        <f>SUM(Q47:Q51)</f>
        <v>0</v>
      </c>
      <c r="R52" s="145">
        <f>SUM(R47:R51)</f>
        <v>0</v>
      </c>
      <c r="S52" s="146"/>
      <c r="T52" s="146">
        <f>SUM(T47:T51)</f>
        <v>6781800</v>
      </c>
      <c r="U52" s="579">
        <f>SUM(U47:U51)</f>
        <v>6781800</v>
      </c>
      <c r="V52" s="496">
        <f>SUM(V47:V51)</f>
        <v>66533625</v>
      </c>
      <c r="W52" s="149">
        <f>SUM(W47:W51)</f>
        <v>73315425</v>
      </c>
      <c r="X52" s="579">
        <f>SUM(P52-W52)</f>
        <v>0</v>
      </c>
    </row>
    <row r="53" spans="1:25" x14ac:dyDescent="0.2">
      <c r="A53" s="586"/>
      <c r="B53" s="569" t="s">
        <v>61</v>
      </c>
      <c r="C53" s="69" t="s">
        <v>48</v>
      </c>
      <c r="D53" s="482">
        <v>0</v>
      </c>
      <c r="E53" s="477">
        <v>0</v>
      </c>
      <c r="F53" s="484">
        <v>22860000</v>
      </c>
      <c r="G53" s="72"/>
      <c r="H53" s="72"/>
      <c r="I53" s="73">
        <f t="shared" ref="I53:I58" si="14">SUM(D53:H53)</f>
        <v>22860000</v>
      </c>
      <c r="J53" s="74"/>
      <c r="K53" s="75"/>
      <c r="L53" s="44"/>
      <c r="M53" s="332">
        <f t="shared" ref="M53:M58" si="15">SUM(J53:K53)</f>
        <v>0</v>
      </c>
      <c r="N53" s="76">
        <f t="shared" si="11"/>
        <v>22860000</v>
      </c>
      <c r="O53" s="70"/>
      <c r="P53" s="150">
        <f t="shared" si="9"/>
        <v>22860000</v>
      </c>
      <c r="Q53" s="458"/>
      <c r="R53" s="147"/>
      <c r="S53" s="147"/>
      <c r="T53" s="487">
        <v>485000</v>
      </c>
      <c r="U53" s="550">
        <f t="shared" ref="U53:U58" si="16">SUM(Q53:T53)</f>
        <v>485000</v>
      </c>
      <c r="V53" s="491"/>
      <c r="W53" s="580">
        <f t="shared" ref="W53:W58" si="17">SUM(U53:V53)</f>
        <v>485000</v>
      </c>
      <c r="X53" s="577"/>
    </row>
    <row r="54" spans="1:25" x14ac:dyDescent="0.2">
      <c r="A54" s="571"/>
      <c r="B54" s="564" t="s">
        <v>63</v>
      </c>
      <c r="C54" s="56" t="s">
        <v>380</v>
      </c>
      <c r="D54" s="472">
        <v>103986581</v>
      </c>
      <c r="E54" s="478">
        <v>21657503</v>
      </c>
      <c r="F54" s="475">
        <v>1815000</v>
      </c>
      <c r="G54" s="46"/>
      <c r="H54" s="46"/>
      <c r="I54" s="40">
        <f t="shared" si="14"/>
        <v>127459084</v>
      </c>
      <c r="J54" s="47"/>
      <c r="K54" s="48"/>
      <c r="L54" s="48"/>
      <c r="M54" s="332">
        <f t="shared" si="15"/>
        <v>0</v>
      </c>
      <c r="N54" s="76">
        <f t="shared" si="11"/>
        <v>127459084</v>
      </c>
      <c r="O54" s="70"/>
      <c r="P54" s="150">
        <f t="shared" si="9"/>
        <v>127459084</v>
      </c>
      <c r="Q54" s="459"/>
      <c r="R54" s="142"/>
      <c r="S54" s="142"/>
      <c r="T54" s="143">
        <v>5000</v>
      </c>
      <c r="U54" s="550">
        <f t="shared" si="16"/>
        <v>5000</v>
      </c>
      <c r="V54" s="492">
        <v>227796604</v>
      </c>
      <c r="W54" s="580">
        <f t="shared" si="17"/>
        <v>227801604</v>
      </c>
      <c r="X54" s="550">
        <v>171870107</v>
      </c>
    </row>
    <row r="55" spans="1:25" x14ac:dyDescent="0.2">
      <c r="A55" s="571"/>
      <c r="B55" s="564" t="s">
        <v>378</v>
      </c>
      <c r="C55" s="56" t="s">
        <v>379</v>
      </c>
      <c r="D55" s="472">
        <v>0</v>
      </c>
      <c r="E55" s="478">
        <v>0</v>
      </c>
      <c r="F55" s="475">
        <v>8655000</v>
      </c>
      <c r="G55" s="46"/>
      <c r="H55" s="46"/>
      <c r="I55" s="40">
        <f t="shared" si="14"/>
        <v>8655000</v>
      </c>
      <c r="J55" s="47"/>
      <c r="K55" s="48"/>
      <c r="L55" s="48"/>
      <c r="M55" s="332">
        <f t="shared" si="15"/>
        <v>0</v>
      </c>
      <c r="N55" s="76">
        <f t="shared" si="11"/>
        <v>8655000</v>
      </c>
      <c r="O55" s="70"/>
      <c r="P55" s="150">
        <f t="shared" si="9"/>
        <v>8655000</v>
      </c>
      <c r="Q55" s="459"/>
      <c r="R55" s="142"/>
      <c r="S55" s="142"/>
      <c r="T55" s="143">
        <v>230000</v>
      </c>
      <c r="U55" s="550">
        <f t="shared" si="16"/>
        <v>230000</v>
      </c>
      <c r="V55" s="492"/>
      <c r="W55" s="580">
        <f t="shared" si="17"/>
        <v>230000</v>
      </c>
      <c r="X55" s="550"/>
    </row>
    <row r="56" spans="1:25" ht="12" customHeight="1" x14ac:dyDescent="0.2">
      <c r="A56" s="571"/>
      <c r="B56" s="564" t="s">
        <v>62</v>
      </c>
      <c r="C56" s="56" t="s">
        <v>49</v>
      </c>
      <c r="D56" s="472">
        <v>15738146</v>
      </c>
      <c r="E56" s="478">
        <v>2340385</v>
      </c>
      <c r="F56" s="475">
        <v>0</v>
      </c>
      <c r="G56" s="46"/>
      <c r="H56" s="46"/>
      <c r="I56" s="40">
        <f t="shared" si="14"/>
        <v>18078531</v>
      </c>
      <c r="J56" s="47"/>
      <c r="K56" s="48"/>
      <c r="L56" s="48"/>
      <c r="M56" s="332">
        <f t="shared" si="15"/>
        <v>0</v>
      </c>
      <c r="N56" s="76">
        <f t="shared" si="11"/>
        <v>18078531</v>
      </c>
      <c r="O56" s="70"/>
      <c r="P56" s="150">
        <f t="shared" si="9"/>
        <v>18078531</v>
      </c>
      <c r="Q56" s="459"/>
      <c r="R56" s="142"/>
      <c r="S56" s="142"/>
      <c r="T56" s="143">
        <v>0</v>
      </c>
      <c r="U56" s="550">
        <f t="shared" si="16"/>
        <v>0</v>
      </c>
      <c r="V56" s="492"/>
      <c r="W56" s="580">
        <f t="shared" si="17"/>
        <v>0</v>
      </c>
      <c r="X56" s="550"/>
    </row>
    <row r="57" spans="1:25" x14ac:dyDescent="0.2">
      <c r="A57" s="571"/>
      <c r="B57" s="568">
        <v>103030</v>
      </c>
      <c r="C57" s="56" t="s">
        <v>135</v>
      </c>
      <c r="D57" s="472">
        <v>40378088</v>
      </c>
      <c r="E57" s="478">
        <v>6246901</v>
      </c>
      <c r="F57" s="475">
        <v>2160000</v>
      </c>
      <c r="G57" s="46"/>
      <c r="H57" s="46"/>
      <c r="I57" s="40">
        <f t="shared" si="14"/>
        <v>48784989</v>
      </c>
      <c r="J57" s="47"/>
      <c r="K57" s="48"/>
      <c r="L57" s="48"/>
      <c r="M57" s="332">
        <f t="shared" si="15"/>
        <v>0</v>
      </c>
      <c r="N57" s="76">
        <f t="shared" si="11"/>
        <v>48784989</v>
      </c>
      <c r="O57" s="70"/>
      <c r="P57" s="150">
        <f t="shared" si="9"/>
        <v>48784989</v>
      </c>
      <c r="Q57" s="459"/>
      <c r="R57" s="142"/>
      <c r="S57" s="142"/>
      <c r="T57" s="143">
        <v>986000</v>
      </c>
      <c r="U57" s="550">
        <f t="shared" si="16"/>
        <v>986000</v>
      </c>
      <c r="V57" s="492"/>
      <c r="W57" s="580">
        <f t="shared" si="17"/>
        <v>986000</v>
      </c>
      <c r="X57" s="550"/>
    </row>
    <row r="58" spans="1:25" ht="13.5" thickBot="1" x14ac:dyDescent="0.25">
      <c r="A58" s="588"/>
      <c r="B58" s="570">
        <v>103035</v>
      </c>
      <c r="C58" s="77" t="s">
        <v>50</v>
      </c>
      <c r="D58" s="483">
        <v>0</v>
      </c>
      <c r="E58" s="486">
        <v>0</v>
      </c>
      <c r="F58" s="485">
        <v>4050000</v>
      </c>
      <c r="G58" s="78"/>
      <c r="H58" s="78"/>
      <c r="I58" s="40">
        <f t="shared" si="14"/>
        <v>4050000</v>
      </c>
      <c r="J58" s="47"/>
      <c r="K58" s="79"/>
      <c r="L58" s="547"/>
      <c r="M58" s="332">
        <f t="shared" si="15"/>
        <v>0</v>
      </c>
      <c r="N58" s="76">
        <f t="shared" si="11"/>
        <v>4050000</v>
      </c>
      <c r="O58" s="70"/>
      <c r="P58" s="150">
        <f t="shared" si="9"/>
        <v>4050000</v>
      </c>
      <c r="Q58" s="461"/>
      <c r="R58" s="144"/>
      <c r="S58" s="144"/>
      <c r="T58" s="488">
        <v>385000</v>
      </c>
      <c r="U58" s="550">
        <f t="shared" si="16"/>
        <v>385000</v>
      </c>
      <c r="V58" s="493"/>
      <c r="W58" s="580">
        <f t="shared" si="17"/>
        <v>385000</v>
      </c>
      <c r="X58" s="578"/>
    </row>
    <row r="59" spans="1:25" ht="13.5" thickBot="1" x14ac:dyDescent="0.25">
      <c r="A59" s="159">
        <v>5</v>
      </c>
      <c r="B59" s="3802" t="s">
        <v>168</v>
      </c>
      <c r="C59" s="3802"/>
      <c r="D59" s="64">
        <f>SUM(D53:D58)</f>
        <v>160102815</v>
      </c>
      <c r="E59" s="62">
        <f>SUM(E53:E58)</f>
        <v>30244789</v>
      </c>
      <c r="F59" s="62">
        <f>SUM(F53:F58)</f>
        <v>39540000</v>
      </c>
      <c r="G59" s="62">
        <f>SUM(G53:G58)</f>
        <v>0</v>
      </c>
      <c r="H59" s="63">
        <f>SUM(H53:H58)</f>
        <v>0</v>
      </c>
      <c r="I59" s="68">
        <f t="shared" si="8"/>
        <v>229887604</v>
      </c>
      <c r="J59" s="65">
        <f>SUM(J53:J58)</f>
        <v>0</v>
      </c>
      <c r="K59" s="66">
        <f>SUM(K53:K58)</f>
        <v>0</v>
      </c>
      <c r="L59" s="66"/>
      <c r="M59" s="65">
        <f>SUM(M53:M58)</f>
        <v>0</v>
      </c>
      <c r="N59" s="68">
        <f>SUM(I59+M59)</f>
        <v>229887604</v>
      </c>
      <c r="O59" s="65"/>
      <c r="P59" s="149">
        <f t="shared" si="9"/>
        <v>229887604</v>
      </c>
      <c r="Q59" s="138">
        <f>SUM(Q53:Q58)</f>
        <v>0</v>
      </c>
      <c r="R59" s="145">
        <f>SUM(R53:R58)</f>
        <v>0</v>
      </c>
      <c r="S59" s="146"/>
      <c r="T59" s="146">
        <f>SUM(T53:T58)</f>
        <v>2091000</v>
      </c>
      <c r="U59" s="579">
        <f>SUM(U53:U58)</f>
        <v>2091000</v>
      </c>
      <c r="V59" s="496">
        <f>SUM(V53:V58)</f>
        <v>227796604</v>
      </c>
      <c r="W59" s="149">
        <f>SUM(W53:W58)</f>
        <v>229887604</v>
      </c>
      <c r="X59" s="579">
        <f>SUM(P59-W59)</f>
        <v>0</v>
      </c>
    </row>
    <row r="60" spans="1:25" ht="13.5" thickBot="1" x14ac:dyDescent="0.25">
      <c r="A60" s="573"/>
      <c r="B60" s="3804" t="s">
        <v>606</v>
      </c>
      <c r="C60" s="3804"/>
      <c r="D60" s="81">
        <f>SUM(D36+D38+D46+D52+D59)</f>
        <v>439463701</v>
      </c>
      <c r="E60" s="154">
        <f t="shared" ref="E60:V60" si="18">SUM(E36+E38+E46+E52+E59)</f>
        <v>73754986</v>
      </c>
      <c r="F60" s="155">
        <f t="shared" si="18"/>
        <v>288860612</v>
      </c>
      <c r="G60" s="154">
        <f t="shared" si="18"/>
        <v>8770000</v>
      </c>
      <c r="H60" s="155">
        <f>SUM(H36+H38+H46+H52+H59)</f>
        <v>57016648</v>
      </c>
      <c r="I60" s="80">
        <f t="shared" si="18"/>
        <v>867865947</v>
      </c>
      <c r="J60" s="81">
        <f t="shared" si="18"/>
        <v>138839430</v>
      </c>
      <c r="K60" s="62">
        <f t="shared" si="18"/>
        <v>54492800</v>
      </c>
      <c r="L60" s="62">
        <f t="shared" si="18"/>
        <v>10012500</v>
      </c>
      <c r="M60" s="80">
        <f>SUM(M36+M38+M46+M52+M59)</f>
        <v>203344730</v>
      </c>
      <c r="N60" s="80">
        <f>SUM(N36+N38+N46+N52+N59)</f>
        <v>1071210677</v>
      </c>
      <c r="O60" s="80">
        <f t="shared" si="18"/>
        <v>517111458</v>
      </c>
      <c r="P60" s="80">
        <f>SUM(P36+P38+P46+P52+P59)</f>
        <v>1588322135</v>
      </c>
      <c r="Q60" s="81">
        <f>SUM(Q36+Q38+Q46+Q52+Q59)</f>
        <v>501952879</v>
      </c>
      <c r="R60" s="465">
        <f>SUM(R36+R38+R46+R52+R59)</f>
        <v>133840000</v>
      </c>
      <c r="S60" s="465">
        <f>SUM(S36+S38+S46+S52+S59)</f>
        <v>236155000</v>
      </c>
      <c r="T60" s="463">
        <f t="shared" si="18"/>
        <v>41697401</v>
      </c>
      <c r="U60" s="68">
        <f t="shared" si="18"/>
        <v>913645280</v>
      </c>
      <c r="V60" s="497">
        <f t="shared" si="18"/>
        <v>674676855</v>
      </c>
      <c r="W60" s="149">
        <f>SUM(W59,W52,W46,W38,W36)</f>
        <v>1588322135</v>
      </c>
      <c r="X60" s="585">
        <f>SUM(X4:X59)</f>
        <v>382056383</v>
      </c>
    </row>
    <row r="61" spans="1:25" x14ac:dyDescent="0.2">
      <c r="M61" s="83">
        <f>SUM(J60:L60)</f>
        <v>203344730</v>
      </c>
      <c r="W61" s="467">
        <f>SUM(P60-W60)</f>
        <v>0</v>
      </c>
      <c r="X61" s="467"/>
    </row>
    <row r="62" spans="1:25" s="2381" customFormat="1" x14ac:dyDescent="0.2">
      <c r="A62" s="2556"/>
      <c r="B62" s="3791" t="s">
        <v>1943</v>
      </c>
      <c r="C62" s="3791"/>
      <c r="D62" s="3791"/>
      <c r="E62" s="3791"/>
      <c r="F62" s="3791"/>
      <c r="G62" s="3791"/>
      <c r="H62" s="2750"/>
      <c r="I62" s="2918"/>
      <c r="J62" s="2918"/>
      <c r="K62" s="2918"/>
      <c r="L62" s="2919"/>
      <c r="M62" s="2918"/>
      <c r="N62" s="2408"/>
      <c r="O62" s="2400"/>
      <c r="P62" s="2400"/>
      <c r="Q62" s="2400"/>
      <c r="R62" s="2400"/>
      <c r="S62" s="2400"/>
      <c r="T62" s="2400"/>
      <c r="U62" s="2400"/>
      <c r="V62" s="2502"/>
      <c r="W62" s="2504"/>
      <c r="X62" s="2502"/>
      <c r="Y62" s="2417"/>
    </row>
    <row r="63" spans="1:25" s="2381" customFormat="1" ht="13.5" thickBot="1" x14ac:dyDescent="0.25">
      <c r="A63" s="2556"/>
      <c r="B63" s="3800" t="s">
        <v>1787</v>
      </c>
      <c r="C63" s="3800"/>
      <c r="D63" s="3800"/>
      <c r="E63" s="3800"/>
      <c r="F63" s="3800"/>
      <c r="G63" s="3800"/>
      <c r="H63" s="3800"/>
      <c r="I63" s="3800"/>
      <c r="J63" s="3800"/>
      <c r="K63" s="3800"/>
      <c r="L63" s="2920"/>
      <c r="M63" s="2920"/>
      <c r="N63" s="2411"/>
      <c r="O63" s="2400"/>
      <c r="P63" s="2400"/>
      <c r="Q63" s="2400"/>
      <c r="R63" s="2400"/>
      <c r="S63" s="2400"/>
      <c r="T63" s="2400"/>
      <c r="U63" s="2400"/>
      <c r="V63" s="2502"/>
      <c r="W63" s="3801" t="s">
        <v>269</v>
      </c>
      <c r="X63" s="3801"/>
      <c r="Y63" s="2417"/>
    </row>
    <row r="64" spans="1:25" s="2383" customFormat="1" ht="45.75" thickBot="1" x14ac:dyDescent="0.25">
      <c r="A64" s="2569" t="s">
        <v>602</v>
      </c>
      <c r="B64" s="2921" t="s">
        <v>52</v>
      </c>
      <c r="C64" s="2922" t="s">
        <v>53</v>
      </c>
      <c r="D64" s="2503" t="s">
        <v>142</v>
      </c>
      <c r="E64" s="2388" t="s">
        <v>1888</v>
      </c>
      <c r="F64" s="2388" t="s">
        <v>143</v>
      </c>
      <c r="G64" s="2388" t="s">
        <v>197</v>
      </c>
      <c r="H64" s="2388" t="s">
        <v>453</v>
      </c>
      <c r="I64" s="2923" t="s">
        <v>179</v>
      </c>
      <c r="J64" s="2922" t="s">
        <v>145</v>
      </c>
      <c r="K64" s="2922" t="s">
        <v>1889</v>
      </c>
      <c r="L64" s="2924" t="s">
        <v>603</v>
      </c>
      <c r="M64" s="2924" t="s">
        <v>300</v>
      </c>
      <c r="N64" s="2448" t="s">
        <v>86</v>
      </c>
      <c r="O64" s="2925" t="s">
        <v>460</v>
      </c>
      <c r="P64" s="2926" t="s">
        <v>461</v>
      </c>
      <c r="Q64" s="2926" t="s">
        <v>348</v>
      </c>
      <c r="R64" s="2922" t="s">
        <v>292</v>
      </c>
      <c r="S64" s="2926" t="s">
        <v>352</v>
      </c>
      <c r="T64" s="2921" t="s">
        <v>1890</v>
      </c>
      <c r="U64" s="2927" t="s">
        <v>1891</v>
      </c>
      <c r="V64" s="2924" t="s">
        <v>604</v>
      </c>
      <c r="W64" s="2509" t="s">
        <v>605</v>
      </c>
      <c r="X64" s="2925" t="s">
        <v>293</v>
      </c>
      <c r="Y64" s="2565" t="s">
        <v>462</v>
      </c>
    </row>
    <row r="65" spans="1:25" s="2381" customFormat="1" x14ac:dyDescent="0.2">
      <c r="A65" s="2568"/>
      <c r="B65" s="2928" t="s">
        <v>55</v>
      </c>
      <c r="C65" s="2929" t="s">
        <v>34</v>
      </c>
      <c r="D65" s="2930">
        <v>24075063</v>
      </c>
      <c r="E65" s="233">
        <v>3651280</v>
      </c>
      <c r="F65" s="233">
        <v>30697111</v>
      </c>
      <c r="G65" s="233"/>
      <c r="H65" s="233"/>
      <c r="I65" s="2931">
        <v>39980805</v>
      </c>
      <c r="J65" s="2932">
        <v>0</v>
      </c>
      <c r="K65" s="2933">
        <v>2790000</v>
      </c>
      <c r="L65" s="2934">
        <f>SUM(D65:K65)</f>
        <v>101194259</v>
      </c>
      <c r="M65" s="2935"/>
      <c r="N65" s="2563">
        <f>SUM(L65:M65)</f>
        <v>101194259</v>
      </c>
      <c r="O65" s="2497">
        <v>3927944</v>
      </c>
      <c r="P65" s="2407"/>
      <c r="Q65" s="2407">
        <v>16000</v>
      </c>
      <c r="R65" s="2506">
        <v>5860833</v>
      </c>
      <c r="S65" s="2401">
        <v>10173600</v>
      </c>
      <c r="T65" s="2936">
        <v>1140000</v>
      </c>
      <c r="U65" s="2937"/>
      <c r="V65" s="2938">
        <f t="shared" ref="V65:V105" si="19">SUM(O65:U65)</f>
        <v>21118377</v>
      </c>
      <c r="W65" s="2551"/>
      <c r="X65" s="2410">
        <f>SUM(V65:W65)</f>
        <v>21118377</v>
      </c>
      <c r="Y65" s="2566"/>
    </row>
    <row r="66" spans="1:25" s="2381" customFormat="1" x14ac:dyDescent="0.2">
      <c r="A66" s="2557"/>
      <c r="B66" s="2939" t="s">
        <v>64</v>
      </c>
      <c r="C66" s="2413" t="s">
        <v>30</v>
      </c>
      <c r="D66" s="2496"/>
      <c r="E66" s="2390"/>
      <c r="F66" s="2414">
        <v>797801</v>
      </c>
      <c r="G66" s="2390"/>
      <c r="H66" s="2390"/>
      <c r="I66" s="2935">
        <v>0</v>
      </c>
      <c r="J66" s="2940">
        <v>0</v>
      </c>
      <c r="K66" s="2941">
        <v>0</v>
      </c>
      <c r="L66" s="2934">
        <f>SUM(D66:K66)</f>
        <v>797801</v>
      </c>
      <c r="M66" s="2935"/>
      <c r="N66" s="2563">
        <f>SUM(L66:M66)</f>
        <v>797801</v>
      </c>
      <c r="O66" s="2498"/>
      <c r="P66" s="2402"/>
      <c r="Q66" s="2402"/>
      <c r="R66" s="2506">
        <v>931256</v>
      </c>
      <c r="S66" s="2407">
        <v>0</v>
      </c>
      <c r="T66" s="2936"/>
      <c r="U66" s="2937"/>
      <c r="V66" s="2938">
        <f t="shared" si="19"/>
        <v>931256</v>
      </c>
      <c r="W66" s="2552"/>
      <c r="X66" s="2410">
        <f>SUM(V66:W66)</f>
        <v>931256</v>
      </c>
      <c r="Y66" s="2564"/>
    </row>
    <row r="67" spans="1:25" s="2381" customFormat="1" x14ac:dyDescent="0.2">
      <c r="A67" s="2557"/>
      <c r="B67" s="2928" t="s">
        <v>70</v>
      </c>
      <c r="C67" s="2389" t="s">
        <v>82</v>
      </c>
      <c r="D67" s="2930"/>
      <c r="E67" s="233"/>
      <c r="F67" s="233">
        <v>0</v>
      </c>
      <c r="G67" s="233"/>
      <c r="H67" s="233"/>
      <c r="I67" s="2931">
        <v>0</v>
      </c>
      <c r="J67" s="2942">
        <v>0</v>
      </c>
      <c r="K67" s="2933">
        <v>0</v>
      </c>
      <c r="L67" s="2934">
        <f t="shared" ref="L67:L130" si="20">SUM(D67:K67)</f>
        <v>0</v>
      </c>
      <c r="M67" s="2935"/>
      <c r="N67" s="2563">
        <f t="shared" ref="N67:N105" si="21">SUM(L67:M67)</f>
        <v>0</v>
      </c>
      <c r="O67" s="2498"/>
      <c r="P67" s="2402"/>
      <c r="Q67" s="2402"/>
      <c r="R67" s="2506">
        <v>16668522</v>
      </c>
      <c r="S67" s="2407">
        <v>456365</v>
      </c>
      <c r="T67" s="2936"/>
      <c r="U67" s="2937"/>
      <c r="V67" s="2938">
        <f t="shared" si="19"/>
        <v>17124887</v>
      </c>
      <c r="W67" s="2552"/>
      <c r="X67" s="2410">
        <f t="shared" ref="X67:X105" si="22">SUM(V67:W67)</f>
        <v>17124887</v>
      </c>
      <c r="Y67" s="2564"/>
    </row>
    <row r="68" spans="1:25" s="2381" customFormat="1" x14ac:dyDescent="0.2">
      <c r="A68" s="2557"/>
      <c r="B68" s="2928" t="s">
        <v>366</v>
      </c>
      <c r="C68" s="2389" t="s">
        <v>589</v>
      </c>
      <c r="D68" s="2930">
        <v>1579173</v>
      </c>
      <c r="E68" s="233">
        <v>151850</v>
      </c>
      <c r="F68" s="233">
        <v>12092269</v>
      </c>
      <c r="G68" s="233"/>
      <c r="H68" s="233"/>
      <c r="I68" s="2931">
        <v>151638</v>
      </c>
      <c r="J68" s="2942">
        <v>0</v>
      </c>
      <c r="K68" s="2933">
        <v>0</v>
      </c>
      <c r="L68" s="2934">
        <f t="shared" si="20"/>
        <v>13974930</v>
      </c>
      <c r="M68" s="2935"/>
      <c r="N68" s="2563">
        <f t="shared" si="21"/>
        <v>13974930</v>
      </c>
      <c r="O68" s="2498"/>
      <c r="P68" s="2402"/>
      <c r="Q68" s="2402"/>
      <c r="R68" s="2506">
        <v>0</v>
      </c>
      <c r="S68" s="2407">
        <f t="shared" ref="S68:S86" si="23">SUM(O68:R68)</f>
        <v>0</v>
      </c>
      <c r="T68" s="2936"/>
      <c r="U68" s="2937"/>
      <c r="V68" s="2938">
        <f t="shared" si="19"/>
        <v>0</v>
      </c>
      <c r="W68" s="2552"/>
      <c r="X68" s="2410">
        <f t="shared" si="22"/>
        <v>0</v>
      </c>
      <c r="Y68" s="2564"/>
    </row>
    <row r="69" spans="1:25" s="2381" customFormat="1" x14ac:dyDescent="0.2">
      <c r="A69" s="2557"/>
      <c r="B69" s="2928" t="s">
        <v>384</v>
      </c>
      <c r="C69" s="2389" t="s">
        <v>452</v>
      </c>
      <c r="D69" s="2930"/>
      <c r="E69" s="233"/>
      <c r="F69" s="233">
        <v>0</v>
      </c>
      <c r="G69" s="233"/>
      <c r="H69" s="233">
        <v>9309408</v>
      </c>
      <c r="I69" s="2931">
        <v>0</v>
      </c>
      <c r="J69" s="2942">
        <v>0</v>
      </c>
      <c r="K69" s="2933">
        <v>0</v>
      </c>
      <c r="L69" s="2934">
        <f t="shared" si="20"/>
        <v>9309408</v>
      </c>
      <c r="M69" s="2935">
        <v>17499103</v>
      </c>
      <c r="N69" s="2563">
        <f t="shared" si="21"/>
        <v>26808511</v>
      </c>
      <c r="O69" s="2498">
        <v>573089848</v>
      </c>
      <c r="P69" s="2402">
        <v>54843806</v>
      </c>
      <c r="Q69" s="2402"/>
      <c r="R69" s="2506">
        <v>0</v>
      </c>
      <c r="S69" s="2407">
        <v>0</v>
      </c>
      <c r="T69" s="2936"/>
      <c r="U69" s="2937"/>
      <c r="V69" s="2938">
        <f t="shared" si="19"/>
        <v>627933654</v>
      </c>
      <c r="W69" s="2552">
        <v>17913688</v>
      </c>
      <c r="X69" s="2410">
        <f t="shared" si="22"/>
        <v>645847342</v>
      </c>
      <c r="Y69" s="2564"/>
    </row>
    <row r="70" spans="1:25" s="2958" customFormat="1" x14ac:dyDescent="0.2">
      <c r="A70" s="2943"/>
      <c r="B70" s="2944" t="s">
        <v>1892</v>
      </c>
      <c r="C70" s="2945" t="s">
        <v>1893</v>
      </c>
      <c r="D70" s="2946"/>
      <c r="E70" s="2947"/>
      <c r="F70" s="2947"/>
      <c r="G70" s="2947"/>
      <c r="H70" s="2947">
        <v>55421177</v>
      </c>
      <c r="I70" s="2948"/>
      <c r="J70" s="2949"/>
      <c r="K70" s="2950"/>
      <c r="L70" s="2934">
        <f t="shared" si="20"/>
        <v>55421177</v>
      </c>
      <c r="M70" s="2951"/>
      <c r="N70" s="2563">
        <f t="shared" si="21"/>
        <v>55421177</v>
      </c>
      <c r="O70" s="2952"/>
      <c r="P70" s="2953"/>
      <c r="Q70" s="2953"/>
      <c r="R70" s="2506">
        <v>0</v>
      </c>
      <c r="S70" s="2407">
        <f t="shared" si="23"/>
        <v>0</v>
      </c>
      <c r="T70" s="2954"/>
      <c r="U70" s="2955"/>
      <c r="V70" s="2938">
        <f t="shared" si="19"/>
        <v>0</v>
      </c>
      <c r="W70" s="2956"/>
      <c r="X70" s="2410">
        <f t="shared" si="22"/>
        <v>0</v>
      </c>
      <c r="Y70" s="2957"/>
    </row>
    <row r="71" spans="1:25" s="2381" customFormat="1" x14ac:dyDescent="0.2">
      <c r="A71" s="2557"/>
      <c r="B71" s="2928" t="s">
        <v>381</v>
      </c>
      <c r="C71" s="2389" t="s">
        <v>451</v>
      </c>
      <c r="D71" s="2930"/>
      <c r="E71" s="233"/>
      <c r="F71" s="233">
        <v>0</v>
      </c>
      <c r="G71" s="233"/>
      <c r="H71" s="233">
        <v>14539123</v>
      </c>
      <c r="I71" s="2931">
        <v>0</v>
      </c>
      <c r="J71" s="2942">
        <v>0</v>
      </c>
      <c r="K71" s="2933">
        <v>0</v>
      </c>
      <c r="L71" s="2934">
        <f t="shared" si="20"/>
        <v>14539123</v>
      </c>
      <c r="M71" s="2935">
        <v>504665631</v>
      </c>
      <c r="N71" s="2563">
        <f t="shared" si="21"/>
        <v>519204754</v>
      </c>
      <c r="O71" s="2498">
        <v>115000</v>
      </c>
      <c r="P71" s="2402"/>
      <c r="Q71" s="2402"/>
      <c r="R71" s="2506">
        <v>0</v>
      </c>
      <c r="S71" s="2407">
        <v>0</v>
      </c>
      <c r="T71" s="2936"/>
      <c r="U71" s="2937"/>
      <c r="V71" s="2938">
        <f t="shared" si="19"/>
        <v>115000</v>
      </c>
      <c r="W71" s="2552">
        <v>172147422</v>
      </c>
      <c r="X71" s="2410">
        <f t="shared" si="22"/>
        <v>172262422</v>
      </c>
      <c r="Y71" s="2564"/>
    </row>
    <row r="72" spans="1:25" s="2381" customFormat="1" x14ac:dyDescent="0.2">
      <c r="A72" s="2557"/>
      <c r="B72" s="2928" t="s">
        <v>1894</v>
      </c>
      <c r="C72" s="2389" t="s">
        <v>445</v>
      </c>
      <c r="D72" s="41"/>
      <c r="E72" s="42"/>
      <c r="F72" s="42">
        <v>0</v>
      </c>
      <c r="G72" s="42"/>
      <c r="H72" s="42">
        <v>5000000</v>
      </c>
      <c r="I72" s="2931">
        <v>0</v>
      </c>
      <c r="J72" s="2959">
        <v>0</v>
      </c>
      <c r="K72" s="2959">
        <v>0</v>
      </c>
      <c r="L72" s="2934">
        <f t="shared" si="20"/>
        <v>5000000</v>
      </c>
      <c r="M72" s="2935"/>
      <c r="N72" s="2563">
        <f t="shared" si="21"/>
        <v>5000000</v>
      </c>
      <c r="O72" s="2498"/>
      <c r="P72" s="2402"/>
      <c r="Q72" s="2402"/>
      <c r="R72" s="2506">
        <v>0</v>
      </c>
      <c r="S72" s="2407">
        <f t="shared" si="23"/>
        <v>0</v>
      </c>
      <c r="T72" s="2936"/>
      <c r="U72" s="2937"/>
      <c r="V72" s="2938">
        <f t="shared" si="19"/>
        <v>0</v>
      </c>
      <c r="W72" s="2511"/>
      <c r="X72" s="2410">
        <f t="shared" si="22"/>
        <v>0</v>
      </c>
      <c r="Y72" s="2564"/>
    </row>
    <row r="73" spans="1:25" s="2381" customFormat="1" x14ac:dyDescent="0.2">
      <c r="A73" s="2557"/>
      <c r="B73" s="2928" t="s">
        <v>1895</v>
      </c>
      <c r="C73" s="2492" t="s">
        <v>1896</v>
      </c>
      <c r="D73" s="41">
        <v>8858501</v>
      </c>
      <c r="E73" s="42">
        <v>733149</v>
      </c>
      <c r="F73" s="42">
        <v>468776</v>
      </c>
      <c r="G73" s="42"/>
      <c r="H73" s="42"/>
      <c r="I73" s="2931"/>
      <c r="J73" s="2959"/>
      <c r="K73" s="2959"/>
      <c r="L73" s="2934">
        <f t="shared" si="20"/>
        <v>10060426</v>
      </c>
      <c r="M73" s="2935"/>
      <c r="N73" s="2563">
        <f t="shared" si="21"/>
        <v>10060426</v>
      </c>
      <c r="O73" s="2498">
        <v>6592986</v>
      </c>
      <c r="P73" s="2402"/>
      <c r="Q73" s="2402"/>
      <c r="R73" s="2506">
        <v>0</v>
      </c>
      <c r="S73" s="2407">
        <v>0</v>
      </c>
      <c r="T73" s="2936"/>
      <c r="U73" s="2937"/>
      <c r="V73" s="2938">
        <f t="shared" si="19"/>
        <v>6592986</v>
      </c>
      <c r="W73" s="2511"/>
      <c r="X73" s="2410">
        <f t="shared" si="22"/>
        <v>6592986</v>
      </c>
      <c r="Y73" s="2564"/>
    </row>
    <row r="74" spans="1:25" s="2381" customFormat="1" x14ac:dyDescent="0.2">
      <c r="A74" s="2557"/>
      <c r="B74" s="2928" t="s">
        <v>367</v>
      </c>
      <c r="C74" s="2960" t="s">
        <v>37</v>
      </c>
      <c r="D74" s="2961">
        <v>15588443</v>
      </c>
      <c r="E74" s="52">
        <v>1298007</v>
      </c>
      <c r="F74" s="52">
        <v>2113391</v>
      </c>
      <c r="G74" s="52"/>
      <c r="H74" s="52"/>
      <c r="I74" s="2962">
        <v>5273631</v>
      </c>
      <c r="J74" s="2959">
        <v>0</v>
      </c>
      <c r="K74" s="2959">
        <v>0</v>
      </c>
      <c r="L74" s="2934">
        <f t="shared" si="20"/>
        <v>24273472</v>
      </c>
      <c r="M74" s="2935"/>
      <c r="N74" s="2563">
        <f t="shared" si="21"/>
        <v>24273472</v>
      </c>
      <c r="O74" s="2498">
        <v>22763431</v>
      </c>
      <c r="P74" s="2402"/>
      <c r="Q74" s="2402"/>
      <c r="R74" s="2506">
        <v>0</v>
      </c>
      <c r="S74" s="2407">
        <v>0</v>
      </c>
      <c r="T74" s="2936"/>
      <c r="U74" s="2937"/>
      <c r="V74" s="2938">
        <f t="shared" si="19"/>
        <v>22763431</v>
      </c>
      <c r="W74" s="2552"/>
      <c r="X74" s="2410">
        <f t="shared" si="22"/>
        <v>22763431</v>
      </c>
      <c r="Y74" s="2564"/>
    </row>
    <row r="75" spans="1:25" s="2381" customFormat="1" x14ac:dyDescent="0.2">
      <c r="A75" s="2557"/>
      <c r="B75" s="2963" t="s">
        <v>76</v>
      </c>
      <c r="C75" s="2492" t="s">
        <v>77</v>
      </c>
      <c r="D75" s="2930"/>
      <c r="E75" s="233"/>
      <c r="F75" s="233">
        <v>201982</v>
      </c>
      <c r="G75" s="233"/>
      <c r="H75" s="233"/>
      <c r="I75" s="2962">
        <v>336600</v>
      </c>
      <c r="J75" s="2959">
        <v>25385395</v>
      </c>
      <c r="K75" s="2959">
        <v>98994</v>
      </c>
      <c r="L75" s="2934">
        <f t="shared" si="20"/>
        <v>26022971</v>
      </c>
      <c r="M75" s="2935"/>
      <c r="N75" s="2563">
        <f t="shared" si="21"/>
        <v>26022971</v>
      </c>
      <c r="O75" s="2498"/>
      <c r="P75" s="2402">
        <v>86462862</v>
      </c>
      <c r="Q75" s="2402"/>
      <c r="R75" s="2506">
        <v>0</v>
      </c>
      <c r="S75" s="2407">
        <v>0</v>
      </c>
      <c r="T75" s="2936"/>
      <c r="U75" s="2937"/>
      <c r="V75" s="2938">
        <f t="shared" si="19"/>
        <v>86462862</v>
      </c>
      <c r="W75" s="2552"/>
      <c r="X75" s="2410">
        <f t="shared" si="22"/>
        <v>86462862</v>
      </c>
      <c r="Y75" s="2564"/>
    </row>
    <row r="76" spans="1:25" s="2381" customFormat="1" x14ac:dyDescent="0.2">
      <c r="A76" s="2557"/>
      <c r="B76" s="2963" t="s">
        <v>66</v>
      </c>
      <c r="C76" s="2427" t="s">
        <v>150</v>
      </c>
      <c r="D76" s="2930"/>
      <c r="E76" s="233"/>
      <c r="F76" s="233">
        <v>6211629</v>
      </c>
      <c r="G76" s="233"/>
      <c r="H76" s="233"/>
      <c r="I76" s="2962">
        <v>0</v>
      </c>
      <c r="J76" s="2959">
        <v>0</v>
      </c>
      <c r="K76" s="2959">
        <v>0</v>
      </c>
      <c r="L76" s="2934">
        <f t="shared" si="20"/>
        <v>6211629</v>
      </c>
      <c r="M76" s="2935"/>
      <c r="N76" s="2563">
        <f t="shared" si="21"/>
        <v>6211629</v>
      </c>
      <c r="O76" s="2498"/>
      <c r="P76" s="2402"/>
      <c r="Q76" s="2402"/>
      <c r="R76" s="2506">
        <v>0</v>
      </c>
      <c r="S76" s="2407">
        <f t="shared" si="23"/>
        <v>0</v>
      </c>
      <c r="T76" s="2936"/>
      <c r="U76" s="2937"/>
      <c r="V76" s="2938">
        <f t="shared" si="19"/>
        <v>0</v>
      </c>
      <c r="W76" s="2552"/>
      <c r="X76" s="2410">
        <f t="shared" si="22"/>
        <v>0</v>
      </c>
      <c r="Y76" s="2564"/>
    </row>
    <row r="77" spans="1:25" s="2381" customFormat="1" x14ac:dyDescent="0.2">
      <c r="A77" s="2557"/>
      <c r="B77" s="2963" t="s">
        <v>368</v>
      </c>
      <c r="C77" s="2427" t="s">
        <v>369</v>
      </c>
      <c r="D77" s="2930"/>
      <c r="E77" s="233"/>
      <c r="F77" s="233">
        <v>1761922</v>
      </c>
      <c r="G77" s="233"/>
      <c r="H77" s="233"/>
      <c r="I77" s="2962">
        <v>0</v>
      </c>
      <c r="J77" s="2959">
        <v>0</v>
      </c>
      <c r="K77" s="2959">
        <v>0</v>
      </c>
      <c r="L77" s="2934">
        <f t="shared" si="20"/>
        <v>1761922</v>
      </c>
      <c r="M77" s="2935"/>
      <c r="N77" s="2563">
        <f t="shared" si="21"/>
        <v>1761922</v>
      </c>
      <c r="O77" s="2498"/>
      <c r="P77" s="2402"/>
      <c r="Q77" s="2402"/>
      <c r="R77" s="2506">
        <v>0</v>
      </c>
      <c r="S77" s="2407">
        <f t="shared" si="23"/>
        <v>0</v>
      </c>
      <c r="T77" s="2936"/>
      <c r="U77" s="2937"/>
      <c r="V77" s="2938">
        <f t="shared" si="19"/>
        <v>0</v>
      </c>
      <c r="W77" s="2552"/>
      <c r="X77" s="2410">
        <f t="shared" si="22"/>
        <v>0</v>
      </c>
      <c r="Y77" s="2564"/>
    </row>
    <row r="78" spans="1:25" s="2381" customFormat="1" x14ac:dyDescent="0.2">
      <c r="A78" s="2557"/>
      <c r="B78" s="2963" t="s">
        <v>1897</v>
      </c>
      <c r="C78" s="2427" t="s">
        <v>1898</v>
      </c>
      <c r="D78" s="2930"/>
      <c r="E78" s="233"/>
      <c r="F78" s="233">
        <v>48000</v>
      </c>
      <c r="G78" s="233"/>
      <c r="H78" s="233"/>
      <c r="I78" s="2962"/>
      <c r="J78" s="2959"/>
      <c r="K78" s="2959">
        <v>0</v>
      </c>
      <c r="L78" s="2934">
        <f t="shared" si="20"/>
        <v>48000</v>
      </c>
      <c r="M78" s="2935"/>
      <c r="N78" s="2563">
        <f t="shared" si="21"/>
        <v>48000</v>
      </c>
      <c r="O78" s="2498"/>
      <c r="P78" s="2402">
        <v>8915896</v>
      </c>
      <c r="Q78" s="2402"/>
      <c r="R78" s="2506"/>
      <c r="S78" s="2407">
        <v>0</v>
      </c>
      <c r="T78" s="2936"/>
      <c r="U78" s="2937"/>
      <c r="V78" s="2938">
        <f t="shared" si="19"/>
        <v>8915896</v>
      </c>
      <c r="W78" s="2552"/>
      <c r="X78" s="2410">
        <f t="shared" si="22"/>
        <v>8915896</v>
      </c>
      <c r="Y78" s="2564"/>
    </row>
    <row r="79" spans="1:25" s="2383" customFormat="1" x14ac:dyDescent="0.2">
      <c r="A79" s="2557"/>
      <c r="B79" s="2963" t="s">
        <v>294</v>
      </c>
      <c r="C79" s="2427" t="s">
        <v>295</v>
      </c>
      <c r="D79" s="2930"/>
      <c r="E79" s="233"/>
      <c r="F79" s="233">
        <v>50739144</v>
      </c>
      <c r="G79" s="233"/>
      <c r="H79" s="233"/>
      <c r="I79" s="2962">
        <v>86119688</v>
      </c>
      <c r="J79" s="2959">
        <v>0</v>
      </c>
      <c r="K79" s="2959">
        <v>0</v>
      </c>
      <c r="L79" s="2934">
        <f t="shared" si="20"/>
        <v>136858832</v>
      </c>
      <c r="M79" s="2935"/>
      <c r="N79" s="2563">
        <f t="shared" si="21"/>
        <v>136858832</v>
      </c>
      <c r="O79" s="2498"/>
      <c r="P79" s="2402">
        <v>9461459</v>
      </c>
      <c r="Q79" s="2402"/>
      <c r="R79" s="2506">
        <v>21868757</v>
      </c>
      <c r="S79" s="2407">
        <v>0</v>
      </c>
      <c r="T79" s="2936"/>
      <c r="U79" s="2937">
        <v>1626402</v>
      </c>
      <c r="V79" s="2938">
        <f t="shared" si="19"/>
        <v>32956618</v>
      </c>
      <c r="W79" s="2552">
        <v>0</v>
      </c>
      <c r="X79" s="2410">
        <f t="shared" si="22"/>
        <v>32956618</v>
      </c>
      <c r="Y79" s="2564"/>
    </row>
    <row r="80" spans="1:25" s="2381" customFormat="1" x14ac:dyDescent="0.2">
      <c r="A80" s="2557"/>
      <c r="B80" s="2963" t="s">
        <v>370</v>
      </c>
      <c r="C80" s="2427" t="s">
        <v>371</v>
      </c>
      <c r="D80" s="2930"/>
      <c r="E80" s="233"/>
      <c r="F80" s="233">
        <v>9957658</v>
      </c>
      <c r="G80" s="233"/>
      <c r="H80" s="233"/>
      <c r="I80" s="2962">
        <v>0</v>
      </c>
      <c r="J80" s="2959">
        <v>0</v>
      </c>
      <c r="K80" s="2959">
        <v>225090</v>
      </c>
      <c r="L80" s="2934">
        <f t="shared" si="20"/>
        <v>10182748</v>
      </c>
      <c r="M80" s="2935"/>
      <c r="N80" s="2563">
        <f t="shared" si="21"/>
        <v>10182748</v>
      </c>
      <c r="O80" s="2498"/>
      <c r="P80" s="2402">
        <v>128630600</v>
      </c>
      <c r="Q80" s="2402"/>
      <c r="R80" s="2506">
        <v>0</v>
      </c>
      <c r="S80" s="2407">
        <v>0</v>
      </c>
      <c r="T80" s="2936"/>
      <c r="U80" s="2937"/>
      <c r="V80" s="2938">
        <f t="shared" si="19"/>
        <v>128630600</v>
      </c>
      <c r="W80" s="2552"/>
      <c r="X80" s="2410">
        <f t="shared" si="22"/>
        <v>128630600</v>
      </c>
      <c r="Y80" s="2564"/>
    </row>
    <row r="81" spans="1:25" s="2381" customFormat="1" x14ac:dyDescent="0.2">
      <c r="A81" s="2557"/>
      <c r="B81" s="2963" t="s">
        <v>65</v>
      </c>
      <c r="C81" s="2399" t="s">
        <v>31</v>
      </c>
      <c r="D81" s="2930">
        <v>218517</v>
      </c>
      <c r="E81" s="233">
        <v>30483</v>
      </c>
      <c r="F81" s="233">
        <v>16048232</v>
      </c>
      <c r="G81" s="233"/>
      <c r="H81" s="233"/>
      <c r="I81" s="2962">
        <v>0</v>
      </c>
      <c r="J81" s="2959">
        <v>0</v>
      </c>
      <c r="K81" s="2959">
        <v>0</v>
      </c>
      <c r="L81" s="2934">
        <f t="shared" si="20"/>
        <v>16297232</v>
      </c>
      <c r="M81" s="2935"/>
      <c r="N81" s="2563">
        <f t="shared" si="21"/>
        <v>16297232</v>
      </c>
      <c r="O81" s="2498"/>
      <c r="P81" s="2402"/>
      <c r="Q81" s="2402"/>
      <c r="R81" s="2506">
        <v>0</v>
      </c>
      <c r="S81" s="2407">
        <f t="shared" si="23"/>
        <v>0</v>
      </c>
      <c r="T81" s="2936"/>
      <c r="U81" s="2937"/>
      <c r="V81" s="2938">
        <f t="shared" si="19"/>
        <v>0</v>
      </c>
      <c r="W81" s="2552">
        <v>0</v>
      </c>
      <c r="X81" s="2410">
        <f t="shared" si="22"/>
        <v>0</v>
      </c>
      <c r="Y81" s="2564"/>
    </row>
    <row r="82" spans="1:25" s="2381" customFormat="1" x14ac:dyDescent="0.2">
      <c r="A82" s="2557"/>
      <c r="B82" s="2963" t="s">
        <v>78</v>
      </c>
      <c r="C82" s="2389" t="s">
        <v>79</v>
      </c>
      <c r="D82" s="2961"/>
      <c r="E82" s="52"/>
      <c r="F82" s="52">
        <v>123900</v>
      </c>
      <c r="G82" s="52"/>
      <c r="H82" s="52">
        <v>0</v>
      </c>
      <c r="I82" s="2962">
        <v>0</v>
      </c>
      <c r="J82" s="2959">
        <v>1712893</v>
      </c>
      <c r="K82" s="2959">
        <v>0</v>
      </c>
      <c r="L82" s="2934">
        <f t="shared" si="20"/>
        <v>1836793</v>
      </c>
      <c r="M82" s="2935"/>
      <c r="N82" s="2563">
        <f t="shared" si="21"/>
        <v>1836793</v>
      </c>
      <c r="O82" s="2498"/>
      <c r="P82" s="2402"/>
      <c r="Q82" s="2402"/>
      <c r="R82" s="2506">
        <v>6138000</v>
      </c>
      <c r="S82" s="2407"/>
      <c r="T82" s="2936"/>
      <c r="U82" s="2937"/>
      <c r="V82" s="2938">
        <f t="shared" si="19"/>
        <v>6138000</v>
      </c>
      <c r="W82" s="2552"/>
      <c r="X82" s="2410">
        <f t="shared" si="22"/>
        <v>6138000</v>
      </c>
      <c r="Y82" s="2564"/>
    </row>
    <row r="83" spans="1:25" s="2381" customFormat="1" x14ac:dyDescent="0.2">
      <c r="A83" s="2557"/>
      <c r="B83" s="2963" t="s">
        <v>1899</v>
      </c>
      <c r="C83" s="2491" t="s">
        <v>1900</v>
      </c>
      <c r="D83" s="2961"/>
      <c r="E83" s="52"/>
      <c r="F83" s="52">
        <v>9149690</v>
      </c>
      <c r="G83" s="52"/>
      <c r="H83" s="52"/>
      <c r="I83" s="2962"/>
      <c r="J83" s="2959"/>
      <c r="K83" s="2959"/>
      <c r="L83" s="2934">
        <f t="shared" si="20"/>
        <v>9149690</v>
      </c>
      <c r="M83" s="2935"/>
      <c r="N83" s="2563">
        <f t="shared" si="21"/>
        <v>9149690</v>
      </c>
      <c r="O83" s="2498"/>
      <c r="P83" s="2402">
        <v>146640000</v>
      </c>
      <c r="Q83" s="2402"/>
      <c r="R83" s="2506"/>
      <c r="S83" s="2407">
        <v>0</v>
      </c>
      <c r="T83" s="2936"/>
      <c r="U83" s="2937"/>
      <c r="V83" s="2938">
        <f t="shared" si="19"/>
        <v>146640000</v>
      </c>
      <c r="W83" s="2552"/>
      <c r="X83" s="2410">
        <f t="shared" si="22"/>
        <v>146640000</v>
      </c>
      <c r="Y83" s="2564"/>
    </row>
    <row r="84" spans="1:25" s="2381" customFormat="1" x14ac:dyDescent="0.2">
      <c r="A84" s="2557"/>
      <c r="B84" s="2963" t="s">
        <v>296</v>
      </c>
      <c r="C84" s="2491" t="s">
        <v>297</v>
      </c>
      <c r="D84" s="2961"/>
      <c r="E84" s="52"/>
      <c r="F84" s="52">
        <v>447196</v>
      </c>
      <c r="G84" s="52"/>
      <c r="H84" s="52"/>
      <c r="I84" s="2962">
        <v>0</v>
      </c>
      <c r="J84" s="2959">
        <v>2128266</v>
      </c>
      <c r="K84" s="2959">
        <v>0</v>
      </c>
      <c r="L84" s="2934">
        <f t="shared" si="20"/>
        <v>2575462</v>
      </c>
      <c r="M84" s="2935"/>
      <c r="N84" s="2563">
        <f t="shared" si="21"/>
        <v>2575462</v>
      </c>
      <c r="O84" s="2498"/>
      <c r="P84" s="2402"/>
      <c r="Q84" s="2402"/>
      <c r="R84" s="2506">
        <v>0</v>
      </c>
      <c r="S84" s="2407">
        <f t="shared" si="23"/>
        <v>0</v>
      </c>
      <c r="T84" s="2936"/>
      <c r="U84" s="2937"/>
      <c r="V84" s="2938">
        <f t="shared" si="19"/>
        <v>0</v>
      </c>
      <c r="W84" s="2552"/>
      <c r="X84" s="2410">
        <f t="shared" si="22"/>
        <v>0</v>
      </c>
      <c r="Y84" s="2564"/>
    </row>
    <row r="85" spans="1:25" s="2381" customFormat="1" x14ac:dyDescent="0.2">
      <c r="A85" s="2557"/>
      <c r="B85" s="2963" t="s">
        <v>73</v>
      </c>
      <c r="C85" s="2391" t="s">
        <v>35</v>
      </c>
      <c r="D85" s="2961"/>
      <c r="E85" s="52"/>
      <c r="F85" s="52">
        <v>10045920</v>
      </c>
      <c r="G85" s="52"/>
      <c r="H85" s="52"/>
      <c r="I85" s="2962">
        <v>0</v>
      </c>
      <c r="J85" s="2959">
        <v>0</v>
      </c>
      <c r="K85" s="2959">
        <v>0</v>
      </c>
      <c r="L85" s="2934">
        <f t="shared" si="20"/>
        <v>10045920</v>
      </c>
      <c r="M85" s="2935"/>
      <c r="N85" s="2563">
        <f t="shared" si="21"/>
        <v>10045920</v>
      </c>
      <c r="O85" s="2498"/>
      <c r="P85" s="2402"/>
      <c r="Q85" s="2402"/>
      <c r="R85" s="2506">
        <v>0</v>
      </c>
      <c r="S85" s="2407">
        <f t="shared" si="23"/>
        <v>0</v>
      </c>
      <c r="T85" s="2936"/>
      <c r="U85" s="2937"/>
      <c r="V85" s="2938">
        <f t="shared" si="19"/>
        <v>0</v>
      </c>
      <c r="W85" s="2552"/>
      <c r="X85" s="2410">
        <f t="shared" si="22"/>
        <v>0</v>
      </c>
      <c r="Y85" s="2564"/>
    </row>
    <row r="86" spans="1:25" s="2381" customFormat="1" x14ac:dyDescent="0.2">
      <c r="A86" s="2557"/>
      <c r="B86" s="2963" t="s">
        <v>72</v>
      </c>
      <c r="C86" s="2391" t="s">
        <v>33</v>
      </c>
      <c r="D86" s="2961"/>
      <c r="E86" s="52"/>
      <c r="F86" s="52">
        <v>18078459</v>
      </c>
      <c r="G86" s="52"/>
      <c r="H86" s="52"/>
      <c r="I86" s="2962">
        <v>0</v>
      </c>
      <c r="J86" s="2959">
        <v>0</v>
      </c>
      <c r="K86" s="2959">
        <v>0</v>
      </c>
      <c r="L86" s="2934">
        <f t="shared" si="20"/>
        <v>18078459</v>
      </c>
      <c r="M86" s="2935"/>
      <c r="N86" s="2563">
        <f t="shared" si="21"/>
        <v>18078459</v>
      </c>
      <c r="O86" s="2498"/>
      <c r="P86" s="2402"/>
      <c r="Q86" s="2402"/>
      <c r="R86" s="2506">
        <v>0</v>
      </c>
      <c r="S86" s="2407">
        <f t="shared" si="23"/>
        <v>0</v>
      </c>
      <c r="T86" s="2936"/>
      <c r="U86" s="2937"/>
      <c r="V86" s="2938">
        <f t="shared" si="19"/>
        <v>0</v>
      </c>
      <c r="W86" s="2552"/>
      <c r="X86" s="2410">
        <f t="shared" si="22"/>
        <v>0</v>
      </c>
      <c r="Y86" s="2564"/>
    </row>
    <row r="87" spans="1:25" s="2381" customFormat="1" x14ac:dyDescent="0.2">
      <c r="A87" s="2557"/>
      <c r="B87" s="2963" t="s">
        <v>71</v>
      </c>
      <c r="C87" s="2391" t="s">
        <v>36</v>
      </c>
      <c r="D87" s="2961">
        <v>43250</v>
      </c>
      <c r="E87" s="52"/>
      <c r="F87" s="52">
        <v>26325980</v>
      </c>
      <c r="G87" s="52"/>
      <c r="H87" s="52"/>
      <c r="I87" s="2962">
        <v>1145358</v>
      </c>
      <c r="J87" s="2959">
        <v>2614891</v>
      </c>
      <c r="K87" s="2959">
        <v>0</v>
      </c>
      <c r="L87" s="2934">
        <f t="shared" si="20"/>
        <v>30129479</v>
      </c>
      <c r="M87" s="2935"/>
      <c r="N87" s="2563">
        <f t="shared" si="21"/>
        <v>30129479</v>
      </c>
      <c r="O87" s="2498"/>
      <c r="P87" s="2402"/>
      <c r="Q87" s="2402"/>
      <c r="R87" s="2506">
        <v>6959981</v>
      </c>
      <c r="S87" s="2407"/>
      <c r="T87" s="2936"/>
      <c r="U87" s="2937"/>
      <c r="V87" s="2938">
        <f t="shared" si="19"/>
        <v>6959981</v>
      </c>
      <c r="W87" s="2552"/>
      <c r="X87" s="2410">
        <f t="shared" si="22"/>
        <v>6959981</v>
      </c>
      <c r="Y87" s="2564"/>
    </row>
    <row r="88" spans="1:25" s="2381" customFormat="1" x14ac:dyDescent="0.2">
      <c r="A88" s="2557"/>
      <c r="B88" s="2963" t="s">
        <v>447</v>
      </c>
      <c r="C88" s="2427" t="s">
        <v>448</v>
      </c>
      <c r="D88" s="2930">
        <v>5454456</v>
      </c>
      <c r="E88" s="233">
        <v>2392620</v>
      </c>
      <c r="F88" s="233">
        <v>479342</v>
      </c>
      <c r="G88" s="233"/>
      <c r="H88" s="233">
        <v>12454117</v>
      </c>
      <c r="I88" s="2962">
        <v>0</v>
      </c>
      <c r="J88" s="2959">
        <v>0</v>
      </c>
      <c r="K88" s="2959">
        <v>0</v>
      </c>
      <c r="L88" s="2934">
        <f t="shared" si="20"/>
        <v>20780535</v>
      </c>
      <c r="M88" s="2935"/>
      <c r="N88" s="2563">
        <f t="shared" si="21"/>
        <v>20780535</v>
      </c>
      <c r="O88" s="2498">
        <v>18784270</v>
      </c>
      <c r="P88" s="2402"/>
      <c r="Q88" s="2402"/>
      <c r="R88" s="2506">
        <v>0</v>
      </c>
      <c r="S88" s="2407">
        <v>0</v>
      </c>
      <c r="T88" s="2936"/>
      <c r="U88" s="2937"/>
      <c r="V88" s="2938">
        <f t="shared" si="19"/>
        <v>18784270</v>
      </c>
      <c r="W88" s="2552"/>
      <c r="X88" s="2410">
        <f t="shared" si="22"/>
        <v>18784270</v>
      </c>
      <c r="Y88" s="2564"/>
    </row>
    <row r="89" spans="1:25" s="2716" customFormat="1" x14ac:dyDescent="0.2">
      <c r="A89" s="2964"/>
      <c r="B89" s="2965" t="s">
        <v>74</v>
      </c>
      <c r="C89" s="2966" t="s">
        <v>83</v>
      </c>
      <c r="D89" s="2967">
        <v>3742852</v>
      </c>
      <c r="E89" s="2968">
        <v>221198</v>
      </c>
      <c r="F89" s="2968">
        <v>467257</v>
      </c>
      <c r="G89" s="2968"/>
      <c r="H89" s="2968"/>
      <c r="I89" s="2969">
        <v>0</v>
      </c>
      <c r="J89" s="2970">
        <v>0</v>
      </c>
      <c r="K89" s="2970">
        <v>0</v>
      </c>
      <c r="L89" s="2934">
        <f t="shared" si="20"/>
        <v>4431307</v>
      </c>
      <c r="M89" s="2971"/>
      <c r="N89" s="2563">
        <f t="shared" si="21"/>
        <v>4431307</v>
      </c>
      <c r="O89" s="2972"/>
      <c r="P89" s="2973"/>
      <c r="Q89" s="2973"/>
      <c r="R89" s="2974">
        <v>0</v>
      </c>
      <c r="S89" s="2975"/>
      <c r="T89" s="2976"/>
      <c r="U89" s="2977"/>
      <c r="V89" s="2978">
        <f t="shared" si="19"/>
        <v>0</v>
      </c>
      <c r="W89" s="2511"/>
      <c r="X89" s="2979">
        <f t="shared" si="22"/>
        <v>0</v>
      </c>
      <c r="Y89" s="2980"/>
    </row>
    <row r="90" spans="1:25" s="2381" customFormat="1" x14ac:dyDescent="0.2">
      <c r="A90" s="2557"/>
      <c r="B90" s="2963" t="s">
        <v>75</v>
      </c>
      <c r="C90" s="2389" t="s">
        <v>84</v>
      </c>
      <c r="D90" s="45">
        <v>19056622</v>
      </c>
      <c r="E90" s="46">
        <v>2829730</v>
      </c>
      <c r="F90" s="46">
        <v>1770674</v>
      </c>
      <c r="G90" s="46"/>
      <c r="H90" s="46"/>
      <c r="I90" s="2962">
        <v>550500</v>
      </c>
      <c r="J90" s="2959">
        <v>0</v>
      </c>
      <c r="K90" s="2959">
        <v>0</v>
      </c>
      <c r="L90" s="2934">
        <f t="shared" si="20"/>
        <v>24207526</v>
      </c>
      <c r="M90" s="2935"/>
      <c r="N90" s="2563">
        <f t="shared" si="21"/>
        <v>24207526</v>
      </c>
      <c r="O90" s="2498">
        <v>23327430</v>
      </c>
      <c r="P90" s="2402"/>
      <c r="Q90" s="2402"/>
      <c r="R90" s="2506">
        <v>0</v>
      </c>
      <c r="S90" s="2407"/>
      <c r="T90" s="2936"/>
      <c r="U90" s="2937"/>
      <c r="V90" s="2938">
        <f t="shared" si="19"/>
        <v>23327430</v>
      </c>
      <c r="W90" s="2511"/>
      <c r="X90" s="2410">
        <f t="shared" si="22"/>
        <v>23327430</v>
      </c>
      <c r="Y90" s="2564"/>
    </row>
    <row r="91" spans="1:25" s="2381" customFormat="1" x14ac:dyDescent="0.2">
      <c r="A91" s="2557"/>
      <c r="B91" s="2963" t="s">
        <v>1901</v>
      </c>
      <c r="C91" s="2389" t="s">
        <v>1936</v>
      </c>
      <c r="D91" s="54"/>
      <c r="E91" s="55"/>
      <c r="F91" s="55">
        <v>1697910</v>
      </c>
      <c r="G91" s="55"/>
      <c r="H91" s="55"/>
      <c r="I91" s="2962"/>
      <c r="J91" s="2959"/>
      <c r="K91" s="2959"/>
      <c r="L91" s="2934">
        <f t="shared" si="20"/>
        <v>1697910</v>
      </c>
      <c r="M91" s="2935"/>
      <c r="N91" s="2563">
        <f t="shared" si="21"/>
        <v>1697910</v>
      </c>
      <c r="O91" s="2498"/>
      <c r="P91" s="2402"/>
      <c r="Q91" s="2402"/>
      <c r="R91" s="2506"/>
      <c r="S91" s="2407"/>
      <c r="T91" s="2936"/>
      <c r="U91" s="2937"/>
      <c r="V91" s="2938">
        <f t="shared" si="19"/>
        <v>0</v>
      </c>
      <c r="W91" s="2511"/>
      <c r="X91" s="2410">
        <f t="shared" si="22"/>
        <v>0</v>
      </c>
      <c r="Y91" s="2564"/>
    </row>
    <row r="92" spans="1:25" s="2381" customFormat="1" x14ac:dyDescent="0.2">
      <c r="A92" s="2557"/>
      <c r="B92" s="2963" t="s">
        <v>449</v>
      </c>
      <c r="C92" s="2427" t="s">
        <v>298</v>
      </c>
      <c r="D92" s="54"/>
      <c r="E92" s="55"/>
      <c r="F92" s="55">
        <v>0</v>
      </c>
      <c r="G92" s="55"/>
      <c r="H92" s="55"/>
      <c r="I92" s="2962">
        <v>0</v>
      </c>
      <c r="J92" s="2959">
        <v>0</v>
      </c>
      <c r="K92" s="2959">
        <v>0</v>
      </c>
      <c r="L92" s="2934">
        <f t="shared" si="20"/>
        <v>0</v>
      </c>
      <c r="M92" s="2935"/>
      <c r="N92" s="2563">
        <f t="shared" si="21"/>
        <v>0</v>
      </c>
      <c r="O92" s="2498"/>
      <c r="P92" s="2402"/>
      <c r="Q92" s="2402"/>
      <c r="R92" s="2506">
        <v>0</v>
      </c>
      <c r="S92" s="2407"/>
      <c r="T92" s="2936"/>
      <c r="U92" s="2937"/>
      <c r="V92" s="2938">
        <f t="shared" si="19"/>
        <v>0</v>
      </c>
      <c r="W92" s="2511"/>
      <c r="X92" s="2410">
        <f t="shared" si="22"/>
        <v>0</v>
      </c>
      <c r="Y92" s="2564"/>
    </row>
    <row r="93" spans="1:25" s="2381" customFormat="1" x14ac:dyDescent="0.2">
      <c r="A93" s="2557"/>
      <c r="B93" s="2963" t="s">
        <v>373</v>
      </c>
      <c r="C93" s="2491" t="s">
        <v>372</v>
      </c>
      <c r="D93" s="45"/>
      <c r="E93" s="46"/>
      <c r="F93" s="46">
        <v>0</v>
      </c>
      <c r="G93" s="46"/>
      <c r="H93" s="46"/>
      <c r="I93" s="2962">
        <v>0</v>
      </c>
      <c r="J93" s="2959">
        <v>7652007</v>
      </c>
      <c r="K93" s="2959">
        <v>0</v>
      </c>
      <c r="L93" s="2934">
        <f t="shared" si="20"/>
        <v>7652007</v>
      </c>
      <c r="M93" s="2935"/>
      <c r="N93" s="2563">
        <f t="shared" si="21"/>
        <v>7652007</v>
      </c>
      <c r="O93" s="2498"/>
      <c r="P93" s="2402"/>
      <c r="Q93" s="2402"/>
      <c r="R93" s="2506">
        <v>0</v>
      </c>
      <c r="S93" s="2407"/>
      <c r="T93" s="2936"/>
      <c r="U93" s="2937"/>
      <c r="V93" s="2938">
        <f t="shared" si="19"/>
        <v>0</v>
      </c>
      <c r="W93" s="2511"/>
      <c r="X93" s="2410">
        <f t="shared" si="22"/>
        <v>0</v>
      </c>
      <c r="Y93" s="2564"/>
    </row>
    <row r="94" spans="1:25" s="2381" customFormat="1" x14ac:dyDescent="0.2">
      <c r="A94" s="2557"/>
      <c r="B94" s="2963" t="s">
        <v>67</v>
      </c>
      <c r="C94" s="2491" t="s">
        <v>81</v>
      </c>
      <c r="D94" s="45"/>
      <c r="E94" s="46"/>
      <c r="F94" s="46">
        <v>58476</v>
      </c>
      <c r="G94" s="46"/>
      <c r="H94" s="46"/>
      <c r="I94" s="2962">
        <v>0</v>
      </c>
      <c r="J94" s="2959">
        <v>0</v>
      </c>
      <c r="K94" s="2959">
        <v>0</v>
      </c>
      <c r="L94" s="2934">
        <f t="shared" si="20"/>
        <v>58476</v>
      </c>
      <c r="M94" s="2935"/>
      <c r="N94" s="2563">
        <f t="shared" si="21"/>
        <v>58476</v>
      </c>
      <c r="O94" s="2498"/>
      <c r="P94" s="2402"/>
      <c r="Q94" s="2402"/>
      <c r="R94" s="2506">
        <v>20000</v>
      </c>
      <c r="S94" s="2407"/>
      <c r="T94" s="2936"/>
      <c r="U94" s="2937"/>
      <c r="V94" s="2938">
        <f t="shared" si="19"/>
        <v>20000</v>
      </c>
      <c r="W94" s="2511"/>
      <c r="X94" s="2410">
        <f t="shared" si="22"/>
        <v>20000</v>
      </c>
      <c r="Y94" s="2564"/>
    </row>
    <row r="95" spans="1:25" s="2381" customFormat="1" x14ac:dyDescent="0.2">
      <c r="A95" s="2557"/>
      <c r="B95" s="2963" t="s">
        <v>58</v>
      </c>
      <c r="C95" s="2491" t="s">
        <v>374</v>
      </c>
      <c r="D95" s="45">
        <v>5610469</v>
      </c>
      <c r="E95" s="46">
        <v>840442</v>
      </c>
      <c r="F95" s="46">
        <v>5293992</v>
      </c>
      <c r="G95" s="46"/>
      <c r="H95" s="46"/>
      <c r="I95" s="2962">
        <v>2624658</v>
      </c>
      <c r="J95" s="2959">
        <v>0</v>
      </c>
      <c r="K95" s="2959">
        <v>0</v>
      </c>
      <c r="L95" s="2934">
        <f t="shared" si="20"/>
        <v>14369561</v>
      </c>
      <c r="M95" s="2935"/>
      <c r="N95" s="2563">
        <f t="shared" si="21"/>
        <v>14369561</v>
      </c>
      <c r="O95" s="2498">
        <v>12574537</v>
      </c>
      <c r="P95" s="2402"/>
      <c r="Q95" s="2402"/>
      <c r="R95" s="2506">
        <v>394600</v>
      </c>
      <c r="S95" s="2407"/>
      <c r="T95" s="2936"/>
      <c r="U95" s="2937"/>
      <c r="V95" s="2938">
        <f t="shared" si="19"/>
        <v>12969137</v>
      </c>
      <c r="W95" s="2511"/>
      <c r="X95" s="2410">
        <f t="shared" si="22"/>
        <v>12969137</v>
      </c>
      <c r="Y95" s="2564"/>
    </row>
    <row r="96" spans="1:25" s="2381" customFormat="1" x14ac:dyDescent="0.2">
      <c r="A96" s="2557"/>
      <c r="B96" s="2963" t="s">
        <v>1902</v>
      </c>
      <c r="C96" s="2491" t="s">
        <v>85</v>
      </c>
      <c r="D96" s="45"/>
      <c r="E96" s="46"/>
      <c r="F96" s="46">
        <v>6979350</v>
      </c>
      <c r="G96" s="46"/>
      <c r="H96" s="46"/>
      <c r="I96" s="2962">
        <v>0</v>
      </c>
      <c r="J96" s="2959">
        <v>0</v>
      </c>
      <c r="K96" s="2959">
        <v>0</v>
      </c>
      <c r="L96" s="2934">
        <f t="shared" si="20"/>
        <v>6979350</v>
      </c>
      <c r="M96" s="2935"/>
      <c r="N96" s="2563">
        <f t="shared" si="21"/>
        <v>6979350</v>
      </c>
      <c r="O96" s="2498"/>
      <c r="P96" s="2402"/>
      <c r="Q96" s="2402"/>
      <c r="R96" s="2506">
        <v>2369855</v>
      </c>
      <c r="S96" s="2407"/>
      <c r="T96" s="2936"/>
      <c r="U96" s="2937"/>
      <c r="V96" s="2938">
        <f t="shared" si="19"/>
        <v>2369855</v>
      </c>
      <c r="W96" s="2511"/>
      <c r="X96" s="2410">
        <f t="shared" si="22"/>
        <v>2369855</v>
      </c>
      <c r="Y96" s="2564"/>
    </row>
    <row r="97" spans="1:25" s="2381" customFormat="1" x14ac:dyDescent="0.2">
      <c r="A97" s="2557"/>
      <c r="B97" s="2963" t="s">
        <v>69</v>
      </c>
      <c r="C97" s="2493" t="s">
        <v>32</v>
      </c>
      <c r="D97" s="54"/>
      <c r="E97" s="55"/>
      <c r="F97" s="55">
        <v>4127488</v>
      </c>
      <c r="G97" s="55"/>
      <c r="H97" s="55"/>
      <c r="I97" s="2962">
        <v>0</v>
      </c>
      <c r="J97" s="2959">
        <v>0</v>
      </c>
      <c r="K97" s="2959">
        <v>0</v>
      </c>
      <c r="L97" s="2934">
        <f t="shared" si="20"/>
        <v>4127488</v>
      </c>
      <c r="M97" s="2935"/>
      <c r="N97" s="2563">
        <f t="shared" si="21"/>
        <v>4127488</v>
      </c>
      <c r="O97" s="2498"/>
      <c r="P97" s="2402"/>
      <c r="Q97" s="2402"/>
      <c r="R97" s="2506">
        <v>0</v>
      </c>
      <c r="S97" s="2407"/>
      <c r="T97" s="2936"/>
      <c r="U97" s="2937"/>
      <c r="V97" s="2938">
        <f t="shared" si="19"/>
        <v>0</v>
      </c>
      <c r="W97" s="2511"/>
      <c r="X97" s="2410">
        <f t="shared" si="22"/>
        <v>0</v>
      </c>
      <c r="Y97" s="2564"/>
    </row>
    <row r="98" spans="1:25" s="2381" customFormat="1" x14ac:dyDescent="0.2">
      <c r="A98" s="2557"/>
      <c r="B98" s="2963" t="s">
        <v>320</v>
      </c>
      <c r="C98" s="2981" t="s">
        <v>80</v>
      </c>
      <c r="D98" s="54"/>
      <c r="E98" s="55"/>
      <c r="F98" s="58">
        <v>0</v>
      </c>
      <c r="G98" s="55"/>
      <c r="H98" s="55">
        <v>17085870</v>
      </c>
      <c r="I98" s="2962">
        <v>0</v>
      </c>
      <c r="J98" s="2959">
        <v>0</v>
      </c>
      <c r="K98" s="2959">
        <v>8916495</v>
      </c>
      <c r="L98" s="2934">
        <f t="shared" si="20"/>
        <v>26002365</v>
      </c>
      <c r="M98" s="2935"/>
      <c r="N98" s="2563">
        <f t="shared" si="21"/>
        <v>26002365</v>
      </c>
      <c r="O98" s="2498"/>
      <c r="P98" s="2402"/>
      <c r="Q98" s="2402"/>
      <c r="R98" s="2506">
        <v>0</v>
      </c>
      <c r="S98" s="2407"/>
      <c r="T98" s="2936"/>
      <c r="U98" s="2937"/>
      <c r="V98" s="2938">
        <f t="shared" si="19"/>
        <v>0</v>
      </c>
      <c r="W98" s="2511"/>
      <c r="X98" s="2410">
        <f t="shared" si="22"/>
        <v>0</v>
      </c>
      <c r="Y98" s="2564"/>
    </row>
    <row r="99" spans="1:25" s="2381" customFormat="1" x14ac:dyDescent="0.2">
      <c r="A99" s="2557"/>
      <c r="B99" s="2963" t="s">
        <v>1903</v>
      </c>
      <c r="C99" s="2981" t="s">
        <v>1904</v>
      </c>
      <c r="D99" s="54"/>
      <c r="E99" s="55"/>
      <c r="F99" s="58">
        <v>101587</v>
      </c>
      <c r="G99" s="55"/>
      <c r="H99" s="55"/>
      <c r="I99" s="2962"/>
      <c r="J99" s="2959"/>
      <c r="K99" s="2959"/>
      <c r="L99" s="2934">
        <f t="shared" si="20"/>
        <v>101587</v>
      </c>
      <c r="M99" s="2935"/>
      <c r="N99" s="2563">
        <f t="shared" si="21"/>
        <v>101587</v>
      </c>
      <c r="O99" s="2498"/>
      <c r="P99" s="2402"/>
      <c r="Q99" s="2402"/>
      <c r="R99" s="2506">
        <v>0</v>
      </c>
      <c r="S99" s="2407"/>
      <c r="T99" s="2936"/>
      <c r="U99" s="2937"/>
      <c r="V99" s="2938">
        <f t="shared" si="19"/>
        <v>0</v>
      </c>
      <c r="W99" s="2511"/>
      <c r="X99" s="2410">
        <f t="shared" si="22"/>
        <v>0</v>
      </c>
      <c r="Y99" s="2564"/>
    </row>
    <row r="100" spans="1:25" s="2716" customFormat="1" x14ac:dyDescent="0.2">
      <c r="A100" s="2964"/>
      <c r="B100" s="2965" t="s">
        <v>378</v>
      </c>
      <c r="C100" s="2982" t="s">
        <v>1905</v>
      </c>
      <c r="D100" s="2983">
        <v>220925</v>
      </c>
      <c r="E100" s="2984"/>
      <c r="F100" s="2984">
        <v>399931</v>
      </c>
      <c r="G100" s="2984"/>
      <c r="H100" s="2984"/>
      <c r="I100" s="2969"/>
      <c r="J100" s="2970"/>
      <c r="K100" s="2970"/>
      <c r="L100" s="2934">
        <f t="shared" si="20"/>
        <v>620856</v>
      </c>
      <c r="M100" s="2971"/>
      <c r="N100" s="2563">
        <f t="shared" si="21"/>
        <v>620856</v>
      </c>
      <c r="O100" s="2972"/>
      <c r="P100" s="2973"/>
      <c r="Q100" s="2973"/>
      <c r="R100" s="2974">
        <v>0</v>
      </c>
      <c r="S100" s="2975"/>
      <c r="T100" s="2976"/>
      <c r="U100" s="2977"/>
      <c r="V100" s="2978">
        <f t="shared" si="19"/>
        <v>0</v>
      </c>
      <c r="W100" s="2511"/>
      <c r="X100" s="2410">
        <f t="shared" si="22"/>
        <v>0</v>
      </c>
      <c r="Y100" s="2980"/>
    </row>
    <row r="101" spans="1:25" s="2716" customFormat="1" x14ac:dyDescent="0.2">
      <c r="A101" s="2964"/>
      <c r="B101" s="2965" t="s">
        <v>1906</v>
      </c>
      <c r="C101" s="2982" t="s">
        <v>38</v>
      </c>
      <c r="D101" s="2983">
        <v>298122</v>
      </c>
      <c r="E101" s="2984"/>
      <c r="F101" s="2984"/>
      <c r="G101" s="2984"/>
      <c r="H101" s="2984"/>
      <c r="I101" s="2969"/>
      <c r="J101" s="2970"/>
      <c r="K101" s="2970"/>
      <c r="L101" s="2934">
        <f t="shared" si="20"/>
        <v>298122</v>
      </c>
      <c r="M101" s="2971"/>
      <c r="N101" s="2563">
        <f t="shared" si="21"/>
        <v>298122</v>
      </c>
      <c r="O101" s="2972"/>
      <c r="P101" s="2973"/>
      <c r="Q101" s="2973"/>
      <c r="R101" s="2974">
        <v>0</v>
      </c>
      <c r="S101" s="2975"/>
      <c r="T101" s="2976"/>
      <c r="U101" s="2977"/>
      <c r="V101" s="2978">
        <f t="shared" si="19"/>
        <v>0</v>
      </c>
      <c r="W101" s="2511"/>
      <c r="X101" s="2410">
        <f t="shared" si="22"/>
        <v>0</v>
      </c>
      <c r="Y101" s="2980"/>
    </row>
    <row r="102" spans="1:25" s="2381" customFormat="1" x14ac:dyDescent="0.2">
      <c r="A102" s="2557"/>
      <c r="B102" s="2963" t="s">
        <v>376</v>
      </c>
      <c r="C102" s="2981" t="s">
        <v>377</v>
      </c>
      <c r="D102" s="54"/>
      <c r="E102" s="55"/>
      <c r="F102" s="58">
        <v>98194</v>
      </c>
      <c r="G102" s="55"/>
      <c r="H102" s="55"/>
      <c r="I102" s="2962">
        <v>0</v>
      </c>
      <c r="J102" s="2959">
        <v>0</v>
      </c>
      <c r="K102" s="2959">
        <v>0</v>
      </c>
      <c r="L102" s="2934">
        <f t="shared" si="20"/>
        <v>98194</v>
      </c>
      <c r="M102" s="2935"/>
      <c r="N102" s="2563">
        <f t="shared" si="21"/>
        <v>98194</v>
      </c>
      <c r="O102" s="2498"/>
      <c r="P102" s="2402"/>
      <c r="Q102" s="2402"/>
      <c r="R102" s="2506">
        <v>0</v>
      </c>
      <c r="S102" s="2407"/>
      <c r="T102" s="2936"/>
      <c r="U102" s="2937"/>
      <c r="V102" s="2938">
        <f t="shared" si="19"/>
        <v>0</v>
      </c>
      <c r="W102" s="2511"/>
      <c r="X102" s="2410">
        <f t="shared" si="22"/>
        <v>0</v>
      </c>
      <c r="Y102" s="2564"/>
    </row>
    <row r="103" spans="1:25" s="2381" customFormat="1" x14ac:dyDescent="0.2">
      <c r="A103" s="2557"/>
      <c r="B103" s="2963" t="s">
        <v>382</v>
      </c>
      <c r="C103" s="2427" t="s">
        <v>1907</v>
      </c>
      <c r="D103" s="45"/>
      <c r="E103" s="46"/>
      <c r="F103" s="52">
        <v>94607</v>
      </c>
      <c r="G103" s="46">
        <v>4803751</v>
      </c>
      <c r="H103" s="46"/>
      <c r="I103" s="2962">
        <v>0</v>
      </c>
      <c r="J103" s="2959">
        <v>0</v>
      </c>
      <c r="K103" s="2959">
        <v>0</v>
      </c>
      <c r="L103" s="2934">
        <f t="shared" si="20"/>
        <v>4898358</v>
      </c>
      <c r="M103" s="2935"/>
      <c r="N103" s="2563">
        <f t="shared" si="21"/>
        <v>4898358</v>
      </c>
      <c r="O103" s="2497"/>
      <c r="P103" s="2407"/>
      <c r="Q103" s="2407"/>
      <c r="R103" s="2506">
        <v>0</v>
      </c>
      <c r="S103" s="2407"/>
      <c r="T103" s="2936"/>
      <c r="U103" s="2937"/>
      <c r="V103" s="2938">
        <f t="shared" si="19"/>
        <v>0</v>
      </c>
      <c r="W103" s="2511"/>
      <c r="X103" s="2410">
        <f t="shared" si="22"/>
        <v>0</v>
      </c>
      <c r="Y103" s="2564"/>
    </row>
    <row r="104" spans="1:25" s="2381" customFormat="1" x14ac:dyDescent="0.2">
      <c r="A104" s="2570"/>
      <c r="B104" s="2985" t="s">
        <v>450</v>
      </c>
      <c r="C104" s="2389" t="s">
        <v>590</v>
      </c>
      <c r="D104" s="45">
        <v>3000000</v>
      </c>
      <c r="E104" s="46">
        <v>465000</v>
      </c>
      <c r="F104" s="52">
        <v>0</v>
      </c>
      <c r="G104" s="46"/>
      <c r="H104" s="46"/>
      <c r="I104" s="2962">
        <v>1371742</v>
      </c>
      <c r="J104" s="2959">
        <v>0</v>
      </c>
      <c r="K104" s="2959">
        <v>0</v>
      </c>
      <c r="L104" s="2934">
        <f t="shared" si="20"/>
        <v>4836742</v>
      </c>
      <c r="M104" s="2935"/>
      <c r="N104" s="2563">
        <f t="shared" si="21"/>
        <v>4836742</v>
      </c>
      <c r="O104" s="2497"/>
      <c r="P104" s="2407"/>
      <c r="Q104" s="2407"/>
      <c r="R104" s="2506">
        <v>0</v>
      </c>
      <c r="S104" s="2407"/>
      <c r="T104" s="2936"/>
      <c r="U104" s="2937"/>
      <c r="V104" s="2938">
        <f t="shared" si="19"/>
        <v>0</v>
      </c>
      <c r="W104" s="2512"/>
      <c r="X104" s="2410">
        <f t="shared" si="22"/>
        <v>0</v>
      </c>
      <c r="Y104" s="2552"/>
    </row>
    <row r="105" spans="1:25" s="2381" customFormat="1" ht="13.5" thickBot="1" x14ac:dyDescent="0.25">
      <c r="A105" s="2570"/>
      <c r="B105" s="2985" t="s">
        <v>1908</v>
      </c>
      <c r="C105" s="2389" t="s">
        <v>1909</v>
      </c>
      <c r="D105" s="45"/>
      <c r="E105" s="46"/>
      <c r="F105" s="52">
        <v>140326</v>
      </c>
      <c r="G105" s="46"/>
      <c r="H105" s="46"/>
      <c r="I105" s="2962">
        <v>0</v>
      </c>
      <c r="J105" s="2959">
        <v>0</v>
      </c>
      <c r="K105" s="2959">
        <v>0</v>
      </c>
      <c r="L105" s="2934">
        <f t="shared" si="20"/>
        <v>140326</v>
      </c>
      <c r="M105" s="2935"/>
      <c r="N105" s="2563">
        <f t="shared" si="21"/>
        <v>140326</v>
      </c>
      <c r="O105" s="2497"/>
      <c r="P105" s="2407"/>
      <c r="Q105" s="2407">
        <v>275775697</v>
      </c>
      <c r="R105" s="2506">
        <v>0</v>
      </c>
      <c r="S105" s="2407"/>
      <c r="T105" s="2936"/>
      <c r="U105" s="2937">
        <v>554003</v>
      </c>
      <c r="V105" s="2938">
        <f t="shared" si="19"/>
        <v>276329700</v>
      </c>
      <c r="W105" s="2512"/>
      <c r="X105" s="2410">
        <f t="shared" si="22"/>
        <v>276329700</v>
      </c>
      <c r="Y105" s="2567"/>
    </row>
    <row r="106" spans="1:25" s="2381" customFormat="1" ht="13.5" thickBot="1" x14ac:dyDescent="0.25">
      <c r="A106" s="2415">
        <v>1</v>
      </c>
      <c r="B106" s="3802" t="s">
        <v>166</v>
      </c>
      <c r="C106" s="3802"/>
      <c r="D106" s="61">
        <f>SUM(D65:D104)</f>
        <v>87746393</v>
      </c>
      <c r="E106" s="62">
        <f>SUM(E65:E104)</f>
        <v>12613759</v>
      </c>
      <c r="F106" s="62">
        <f>SUM(F65:F105)</f>
        <v>217018194</v>
      </c>
      <c r="G106" s="62">
        <f>SUM(G65:G104)</f>
        <v>4803751</v>
      </c>
      <c r="H106" s="62">
        <f>SUM(H65:H104)</f>
        <v>113809695</v>
      </c>
      <c r="I106" s="2986">
        <f>SUM(I65:I104)</f>
        <v>137554620</v>
      </c>
      <c r="J106" s="2987">
        <f>SUM(J65:J104)</f>
        <v>39493452</v>
      </c>
      <c r="K106" s="2987">
        <f>SUM(K65:K104)</f>
        <v>12030579</v>
      </c>
      <c r="L106" s="2986">
        <f>SUM(L65:L105)</f>
        <v>625070443</v>
      </c>
      <c r="M106" s="2986">
        <f>SUM(M65:M105)</f>
        <v>522164734</v>
      </c>
      <c r="N106" s="2409">
        <f>SUM(N65:N105)</f>
        <v>1147235177</v>
      </c>
      <c r="O106" s="2986">
        <f>SUM(O65:O105)</f>
        <v>661175446</v>
      </c>
      <c r="P106" s="2988">
        <f>SUM(P65:P105)</f>
        <v>434954623</v>
      </c>
      <c r="Q106" s="2988">
        <f t="shared" ref="Q106:U106" si="24">SUM(Q65:Q105)</f>
        <v>275791697</v>
      </c>
      <c r="R106" s="2988">
        <f t="shared" si="24"/>
        <v>61211804</v>
      </c>
      <c r="S106" s="2988">
        <f t="shared" si="24"/>
        <v>10629965</v>
      </c>
      <c r="T106" s="2987">
        <f t="shared" si="24"/>
        <v>1140000</v>
      </c>
      <c r="U106" s="2989">
        <f t="shared" si="24"/>
        <v>2180405</v>
      </c>
      <c r="V106" s="2990">
        <f>SUM(V65:V105)</f>
        <v>1447083940</v>
      </c>
      <c r="W106" s="2991">
        <f>SUM(W65:W104)</f>
        <v>190061110</v>
      </c>
      <c r="X106" s="2409">
        <f>SUM(X65:X105)</f>
        <v>1637145050</v>
      </c>
      <c r="Y106" s="2501">
        <v>24233612</v>
      </c>
    </row>
    <row r="107" spans="1:25" s="2381" customFormat="1" ht="13.5" thickBot="1" x14ac:dyDescent="0.25">
      <c r="A107" s="2558"/>
      <c r="B107" s="2992" t="s">
        <v>55</v>
      </c>
      <c r="C107" s="2398" t="s">
        <v>319</v>
      </c>
      <c r="D107" s="71">
        <v>84492446</v>
      </c>
      <c r="E107" s="72">
        <v>12165786</v>
      </c>
      <c r="F107" s="72">
        <v>25264157</v>
      </c>
      <c r="G107" s="72"/>
      <c r="H107" s="72"/>
      <c r="I107" s="2993">
        <v>1887190</v>
      </c>
      <c r="J107" s="2994"/>
      <c r="K107" s="2994"/>
      <c r="L107" s="2934">
        <f t="shared" si="20"/>
        <v>123809579</v>
      </c>
      <c r="M107" s="73">
        <v>0</v>
      </c>
      <c r="N107" s="2412">
        <f>SUM(L107:M107)</f>
        <v>123809579</v>
      </c>
      <c r="O107" s="2499">
        <v>0</v>
      </c>
      <c r="P107" s="2401">
        <v>0</v>
      </c>
      <c r="Q107" s="2401">
        <v>0</v>
      </c>
      <c r="R107" s="2508">
        <v>838866</v>
      </c>
      <c r="S107" s="2401"/>
      <c r="T107" s="2995"/>
      <c r="U107" s="2419"/>
      <c r="V107" s="2412">
        <f>SUM(O107:R107)</f>
        <v>838866</v>
      </c>
      <c r="W107" s="2513">
        <v>123548666</v>
      </c>
      <c r="X107" s="2563">
        <f>SUM(V107:W107)</f>
        <v>124387532</v>
      </c>
      <c r="Y107" s="2562"/>
    </row>
    <row r="108" spans="1:25" s="2381" customFormat="1" ht="13.5" thickBot="1" x14ac:dyDescent="0.25">
      <c r="A108" s="2415">
        <v>2</v>
      </c>
      <c r="B108" s="3807" t="s">
        <v>386</v>
      </c>
      <c r="C108" s="3807"/>
      <c r="D108" s="61">
        <f t="shared" ref="D108:K108" si="25">SUM(D107:D107)</f>
        <v>84492446</v>
      </c>
      <c r="E108" s="62">
        <f t="shared" si="25"/>
        <v>12165786</v>
      </c>
      <c r="F108" s="62">
        <f t="shared" si="25"/>
        <v>25264157</v>
      </c>
      <c r="G108" s="62">
        <f t="shared" si="25"/>
        <v>0</v>
      </c>
      <c r="H108" s="62">
        <f t="shared" si="25"/>
        <v>0</v>
      </c>
      <c r="I108" s="62">
        <f t="shared" si="25"/>
        <v>1887190</v>
      </c>
      <c r="J108" s="62">
        <f t="shared" si="25"/>
        <v>0</v>
      </c>
      <c r="K108" s="62">
        <f t="shared" si="25"/>
        <v>0</v>
      </c>
      <c r="L108" s="73">
        <f>SUM(D108:K108)</f>
        <v>123809579</v>
      </c>
      <c r="M108" s="64"/>
      <c r="N108" s="2409">
        <f>SUM(N107)</f>
        <v>123809579</v>
      </c>
      <c r="O108" s="2409">
        <f>SUM(O107:O107)</f>
        <v>0</v>
      </c>
      <c r="P108" s="2441">
        <f>SUM(P107:P107)</f>
        <v>0</v>
      </c>
      <c r="Q108" s="2441">
        <f>SUM(Q107:Q107)</f>
        <v>0</v>
      </c>
      <c r="R108" s="2550">
        <f>SUM(R107:R107)</f>
        <v>838866</v>
      </c>
      <c r="S108" s="2550">
        <f t="shared" ref="S108:U108" si="26">SUM(S107:S107)</f>
        <v>0</v>
      </c>
      <c r="T108" s="2550">
        <f t="shared" si="26"/>
        <v>0</v>
      </c>
      <c r="U108" s="2442">
        <f t="shared" si="26"/>
        <v>0</v>
      </c>
      <c r="V108" s="2501">
        <f>SUM(V107:V107)</f>
        <v>838866</v>
      </c>
      <c r="W108" s="2514">
        <f>SUM(W107:W107)</f>
        <v>123548666</v>
      </c>
      <c r="X108" s="2409">
        <f>SUM(X107)</f>
        <v>124387532</v>
      </c>
      <c r="Y108" s="2501">
        <v>122801120</v>
      </c>
    </row>
    <row r="109" spans="1:25" s="2381" customFormat="1" x14ac:dyDescent="0.2">
      <c r="A109" s="2568"/>
      <c r="B109" s="2996">
        <v>102030</v>
      </c>
      <c r="C109" s="2997" t="s">
        <v>38</v>
      </c>
      <c r="D109" s="471">
        <v>18012432</v>
      </c>
      <c r="E109" s="477">
        <v>2662157</v>
      </c>
      <c r="F109" s="474">
        <v>5669500</v>
      </c>
      <c r="G109" s="42"/>
      <c r="H109" s="42"/>
      <c r="I109" s="2998">
        <v>82477</v>
      </c>
      <c r="J109" s="2999"/>
      <c r="K109" s="2999"/>
      <c r="L109" s="2934">
        <f t="shared" si="20"/>
        <v>26426566</v>
      </c>
      <c r="M109" s="2962"/>
      <c r="N109" s="2449">
        <f t="shared" ref="N109:N115" si="27">SUM(L109:M109)</f>
        <v>26426566</v>
      </c>
      <c r="O109" s="2497"/>
      <c r="P109" s="2407"/>
      <c r="Q109" s="2407"/>
      <c r="R109" s="2506">
        <v>1120102</v>
      </c>
      <c r="S109" s="2407"/>
      <c r="T109" s="2936"/>
      <c r="U109" s="2937"/>
      <c r="V109" s="2938">
        <f t="shared" ref="V109:V115" si="28">SUM(O109:R109)</f>
        <v>1120102</v>
      </c>
      <c r="W109" s="2510">
        <v>96477306</v>
      </c>
      <c r="X109" s="2497">
        <f>SUM(V109:W109)</f>
        <v>97597408</v>
      </c>
      <c r="Y109" s="2560"/>
    </row>
    <row r="110" spans="1:25" s="2381" customFormat="1" x14ac:dyDescent="0.2">
      <c r="A110" s="2557"/>
      <c r="B110" s="3000">
        <v>102030</v>
      </c>
      <c r="C110" s="2684" t="s">
        <v>39</v>
      </c>
      <c r="D110" s="472">
        <v>6261328</v>
      </c>
      <c r="E110" s="478">
        <v>943754</v>
      </c>
      <c r="F110" s="475">
        <v>515933</v>
      </c>
      <c r="G110" s="46"/>
      <c r="H110" s="46"/>
      <c r="I110" s="3001"/>
      <c r="J110" s="2959"/>
      <c r="K110" s="2959"/>
      <c r="L110" s="2934">
        <f t="shared" si="20"/>
        <v>7721015</v>
      </c>
      <c r="M110" s="2962"/>
      <c r="N110" s="2449">
        <f t="shared" si="27"/>
        <v>7721015</v>
      </c>
      <c r="O110" s="2498"/>
      <c r="P110" s="2402"/>
      <c r="Q110" s="2402"/>
      <c r="R110" s="2403">
        <v>383110</v>
      </c>
      <c r="S110" s="2407"/>
      <c r="T110" s="2936"/>
      <c r="U110" s="2937"/>
      <c r="V110" s="2938">
        <f t="shared" si="28"/>
        <v>383110</v>
      </c>
      <c r="W110" s="2511"/>
      <c r="X110" s="2497">
        <f t="shared" ref="X110:X115" si="29">SUM(V110:W110)</f>
        <v>383110</v>
      </c>
      <c r="Y110" s="2552"/>
    </row>
    <row r="111" spans="1:25" s="2381" customFormat="1" x14ac:dyDescent="0.2">
      <c r="A111" s="2557"/>
      <c r="B111" s="3000">
        <v>104042</v>
      </c>
      <c r="C111" s="2684" t="s">
        <v>176</v>
      </c>
      <c r="D111" s="472">
        <v>12581338</v>
      </c>
      <c r="E111" s="478">
        <v>1931601</v>
      </c>
      <c r="F111" s="475">
        <v>51485</v>
      </c>
      <c r="G111" s="46"/>
      <c r="H111" s="46"/>
      <c r="I111" s="3001"/>
      <c r="J111" s="2959"/>
      <c r="K111" s="2959"/>
      <c r="L111" s="2934">
        <f t="shared" si="20"/>
        <v>14564424</v>
      </c>
      <c r="M111" s="2962"/>
      <c r="N111" s="2449">
        <f t="shared" si="27"/>
        <v>14564424</v>
      </c>
      <c r="O111" s="2498">
        <v>566698</v>
      </c>
      <c r="P111" s="2402"/>
      <c r="Q111" s="2402"/>
      <c r="R111" s="2403">
        <v>0</v>
      </c>
      <c r="S111" s="2407"/>
      <c r="T111" s="2936"/>
      <c r="U111" s="2937"/>
      <c r="V111" s="2938">
        <f t="shared" si="28"/>
        <v>566698</v>
      </c>
      <c r="W111" s="2511"/>
      <c r="X111" s="2497">
        <f t="shared" si="29"/>
        <v>566698</v>
      </c>
      <c r="Y111" s="2552"/>
    </row>
    <row r="112" spans="1:25" s="2381" customFormat="1" x14ac:dyDescent="0.2">
      <c r="A112" s="2557"/>
      <c r="B112" s="3000">
        <v>107051</v>
      </c>
      <c r="C112" s="2684" t="s">
        <v>40</v>
      </c>
      <c r="D112" s="472">
        <v>2577191</v>
      </c>
      <c r="E112" s="478">
        <v>377850</v>
      </c>
      <c r="F112" s="475">
        <v>5633939</v>
      </c>
      <c r="G112" s="46"/>
      <c r="H112" s="46"/>
      <c r="I112" s="3001"/>
      <c r="J112" s="2959"/>
      <c r="K112" s="2959"/>
      <c r="L112" s="2934">
        <f t="shared" si="20"/>
        <v>8588980</v>
      </c>
      <c r="M112" s="2962"/>
      <c r="N112" s="2449">
        <f t="shared" si="27"/>
        <v>8588980</v>
      </c>
      <c r="O112" s="2498"/>
      <c r="P112" s="2402"/>
      <c r="Q112" s="2402"/>
      <c r="R112" s="2403">
        <v>4378070</v>
      </c>
      <c r="S112" s="2407"/>
      <c r="T112" s="2936"/>
      <c r="U112" s="2937"/>
      <c r="V112" s="2938">
        <f t="shared" si="28"/>
        <v>4378070</v>
      </c>
      <c r="W112" s="2511"/>
      <c r="X112" s="2497">
        <f t="shared" si="29"/>
        <v>4378070</v>
      </c>
      <c r="Y112" s="2552"/>
    </row>
    <row r="113" spans="1:25" s="2381" customFormat="1" x14ac:dyDescent="0.2">
      <c r="A113" s="2557"/>
      <c r="B113" s="3000">
        <v>107052</v>
      </c>
      <c r="C113" s="2684" t="s">
        <v>1910</v>
      </c>
      <c r="D113" s="472">
        <v>17949977</v>
      </c>
      <c r="E113" s="478">
        <v>2629574</v>
      </c>
      <c r="F113" s="475">
        <v>0</v>
      </c>
      <c r="G113" s="46"/>
      <c r="H113" s="46"/>
      <c r="I113" s="3001"/>
      <c r="J113" s="2959"/>
      <c r="K113" s="2959"/>
      <c r="L113" s="2934">
        <f t="shared" si="20"/>
        <v>20579551</v>
      </c>
      <c r="M113" s="2962"/>
      <c r="N113" s="2449">
        <f t="shared" si="27"/>
        <v>20579551</v>
      </c>
      <c r="O113" s="2498"/>
      <c r="P113" s="2402"/>
      <c r="Q113" s="2402"/>
      <c r="R113" s="2403">
        <v>1481992</v>
      </c>
      <c r="S113" s="2407"/>
      <c r="T113" s="2936"/>
      <c r="U113" s="2937"/>
      <c r="V113" s="2938">
        <f t="shared" si="28"/>
        <v>1481992</v>
      </c>
      <c r="W113" s="2511"/>
      <c r="X113" s="2497">
        <f t="shared" si="29"/>
        <v>1481992</v>
      </c>
      <c r="Y113" s="2552"/>
    </row>
    <row r="114" spans="1:25" s="2381" customFormat="1" x14ac:dyDescent="0.2">
      <c r="A114" s="2557"/>
      <c r="B114" s="3000">
        <v>107055</v>
      </c>
      <c r="C114" s="2399" t="s">
        <v>42</v>
      </c>
      <c r="D114" s="473">
        <v>7771540</v>
      </c>
      <c r="E114" s="479">
        <v>1147788</v>
      </c>
      <c r="F114" s="476">
        <v>3414300</v>
      </c>
      <c r="G114" s="55"/>
      <c r="H114" s="55"/>
      <c r="I114" s="3001"/>
      <c r="J114" s="3002"/>
      <c r="K114" s="3002"/>
      <c r="L114" s="2934">
        <f t="shared" si="20"/>
        <v>12333628</v>
      </c>
      <c r="M114" s="2962"/>
      <c r="N114" s="2449">
        <f t="shared" si="27"/>
        <v>12333628</v>
      </c>
      <c r="O114" s="2500"/>
      <c r="P114" s="2404"/>
      <c r="Q114" s="2404"/>
      <c r="R114" s="2507">
        <v>0</v>
      </c>
      <c r="S114" s="2402"/>
      <c r="T114" s="3003"/>
      <c r="U114" s="2518"/>
      <c r="V114" s="2938">
        <f t="shared" si="28"/>
        <v>0</v>
      </c>
      <c r="W114" s="2512"/>
      <c r="X114" s="2497">
        <f t="shared" si="29"/>
        <v>0</v>
      </c>
      <c r="Y114" s="2552"/>
    </row>
    <row r="115" spans="1:25" s="2381" customFormat="1" ht="13.5" thickBot="1" x14ac:dyDescent="0.25">
      <c r="A115" s="2570"/>
      <c r="B115" s="3000">
        <v>107080</v>
      </c>
      <c r="C115" s="2505" t="s">
        <v>590</v>
      </c>
      <c r="D115" s="473">
        <v>6866664</v>
      </c>
      <c r="E115" s="480">
        <v>1008818</v>
      </c>
      <c r="F115" s="476">
        <v>196850</v>
      </c>
      <c r="G115" s="55"/>
      <c r="H115" s="55"/>
      <c r="I115" s="3001">
        <v>1264100</v>
      </c>
      <c r="J115" s="3002">
        <v>5478007</v>
      </c>
      <c r="K115" s="3002"/>
      <c r="L115" s="2934">
        <f t="shared" si="20"/>
        <v>14814439</v>
      </c>
      <c r="M115" s="2962"/>
      <c r="N115" s="2449">
        <f t="shared" si="27"/>
        <v>14814439</v>
      </c>
      <c r="O115" s="2404">
        <v>1838738</v>
      </c>
      <c r="P115" s="2404"/>
      <c r="Q115" s="2404"/>
      <c r="R115" s="2507">
        <v>0</v>
      </c>
      <c r="S115" s="2618"/>
      <c r="T115" s="2400"/>
      <c r="U115" s="2619"/>
      <c r="V115" s="2938">
        <f t="shared" si="28"/>
        <v>1838738</v>
      </c>
      <c r="W115" s="2512"/>
      <c r="X115" s="2497">
        <f t="shared" si="29"/>
        <v>1838738</v>
      </c>
      <c r="Y115" s="2561"/>
    </row>
    <row r="116" spans="1:25" s="2382" customFormat="1" ht="13.5" thickBot="1" x14ac:dyDescent="0.25">
      <c r="A116" s="2415">
        <v>3</v>
      </c>
      <c r="B116" s="3807" t="s">
        <v>167</v>
      </c>
      <c r="C116" s="3807"/>
      <c r="D116" s="61">
        <f t="shared" ref="D116:J116" si="30">SUM(D109:D115)</f>
        <v>72020470</v>
      </c>
      <c r="E116" s="62">
        <f t="shared" si="30"/>
        <v>10701542</v>
      </c>
      <c r="F116" s="62">
        <f t="shared" si="30"/>
        <v>15482007</v>
      </c>
      <c r="G116" s="62">
        <f t="shared" si="30"/>
        <v>0</v>
      </c>
      <c r="H116" s="62">
        <f t="shared" si="30"/>
        <v>0</v>
      </c>
      <c r="I116" s="62">
        <f t="shared" si="30"/>
        <v>1346577</v>
      </c>
      <c r="J116" s="62">
        <f t="shared" si="30"/>
        <v>5478007</v>
      </c>
      <c r="K116" s="62"/>
      <c r="L116" s="68">
        <f>SUM(L109:L115)</f>
        <v>105028603</v>
      </c>
      <c r="M116" s="64"/>
      <c r="N116" s="2409">
        <f>SUM(N109:N115)</f>
        <v>105028603</v>
      </c>
      <c r="O116" s="2409">
        <f>SUM(O109:O115)</f>
        <v>2405436</v>
      </c>
      <c r="P116" s="2441">
        <f>SUM(P109:P115)</f>
        <v>0</v>
      </c>
      <c r="Q116" s="2441">
        <f>SUM(Q109:Q115)</f>
        <v>0</v>
      </c>
      <c r="R116" s="2550">
        <f>SUM(R109:R115)</f>
        <v>7363274</v>
      </c>
      <c r="S116" s="2550">
        <f t="shared" ref="S116:U116" si="31">SUM(S109:S115)</f>
        <v>0</v>
      </c>
      <c r="T116" s="2550">
        <f t="shared" si="31"/>
        <v>0</v>
      </c>
      <c r="U116" s="2442">
        <f t="shared" si="31"/>
        <v>0</v>
      </c>
      <c r="V116" s="2501">
        <f>SUM(V109:V115)</f>
        <v>9768710</v>
      </c>
      <c r="W116" s="3004">
        <f>SUM(W109:W115)</f>
        <v>96477306</v>
      </c>
      <c r="X116" s="2409">
        <f>SUM(X109:X115)</f>
        <v>106246016</v>
      </c>
      <c r="Y116" s="2501">
        <v>48256472</v>
      </c>
    </row>
    <row r="117" spans="1:25" s="2381" customFormat="1" x14ac:dyDescent="0.2">
      <c r="A117" s="2557"/>
      <c r="B117" s="2963" t="s">
        <v>373</v>
      </c>
      <c r="C117" s="2398" t="s">
        <v>46</v>
      </c>
      <c r="D117" s="472">
        <v>10148108</v>
      </c>
      <c r="E117" s="478">
        <v>1518475</v>
      </c>
      <c r="F117" s="46">
        <v>3430170</v>
      </c>
      <c r="G117" s="46"/>
      <c r="H117" s="46"/>
      <c r="I117" s="3001"/>
      <c r="J117" s="2959"/>
      <c r="K117" s="2959"/>
      <c r="L117" s="2934">
        <f t="shared" si="20"/>
        <v>15096753</v>
      </c>
      <c r="M117" s="2962"/>
      <c r="N117" s="2449">
        <f t="shared" ref="N117:N122" si="32">SUM(L117:M117)</f>
        <v>15096753</v>
      </c>
      <c r="O117" s="2498"/>
      <c r="P117" s="2402"/>
      <c r="Q117" s="2402"/>
      <c r="R117" s="2403">
        <v>1774950</v>
      </c>
      <c r="S117" s="2402"/>
      <c r="T117" s="3003"/>
      <c r="U117" s="2518"/>
      <c r="V117" s="3005">
        <f t="shared" ref="V117:V122" si="33">SUM(O117:U117)</f>
        <v>1774950</v>
      </c>
      <c r="W117" s="2511"/>
      <c r="X117" s="2410">
        <f t="shared" ref="X117:X122" si="34">SUM(V117:W117)</f>
        <v>1774950</v>
      </c>
      <c r="Y117" s="2560"/>
    </row>
    <row r="118" spans="1:25" s="2381" customFormat="1" x14ac:dyDescent="0.2">
      <c r="A118" s="2568"/>
      <c r="B118" s="2963" t="s">
        <v>56</v>
      </c>
      <c r="C118" s="2960" t="s">
        <v>43</v>
      </c>
      <c r="D118" s="41">
        <v>0</v>
      </c>
      <c r="E118" s="42">
        <v>0</v>
      </c>
      <c r="F118" s="42">
        <v>286771</v>
      </c>
      <c r="G118" s="42"/>
      <c r="H118" s="42"/>
      <c r="I118" s="3001">
        <v>1506778</v>
      </c>
      <c r="J118" s="2959"/>
      <c r="K118" s="2959"/>
      <c r="L118" s="2934">
        <f t="shared" si="20"/>
        <v>1793549</v>
      </c>
      <c r="M118" s="2962"/>
      <c r="N118" s="2449">
        <f t="shared" si="32"/>
        <v>1793549</v>
      </c>
      <c r="O118" s="2497"/>
      <c r="P118" s="2407"/>
      <c r="Q118" s="2407"/>
      <c r="R118" s="2506">
        <v>0</v>
      </c>
      <c r="S118" s="2407"/>
      <c r="T118" s="2936"/>
      <c r="U118" s="2937"/>
      <c r="V118" s="2938">
        <f t="shared" si="33"/>
        <v>0</v>
      </c>
      <c r="W118" s="2510"/>
      <c r="X118" s="2563">
        <f t="shared" si="34"/>
        <v>0</v>
      </c>
      <c r="Y118" s="2551"/>
    </row>
    <row r="119" spans="1:25" s="2381" customFormat="1" x14ac:dyDescent="0.2">
      <c r="A119" s="2557"/>
      <c r="B119" s="2963" t="s">
        <v>57</v>
      </c>
      <c r="C119" s="2684" t="s">
        <v>44</v>
      </c>
      <c r="D119" s="472">
        <v>8090970</v>
      </c>
      <c r="E119" s="478">
        <v>1207839</v>
      </c>
      <c r="F119" s="46">
        <v>242037</v>
      </c>
      <c r="G119" s="46"/>
      <c r="H119" s="46"/>
      <c r="I119" s="3001"/>
      <c r="J119" s="2959"/>
      <c r="K119" s="2959"/>
      <c r="L119" s="2934">
        <f t="shared" si="20"/>
        <v>9540846</v>
      </c>
      <c r="M119" s="2962"/>
      <c r="N119" s="2449">
        <f t="shared" si="32"/>
        <v>9540846</v>
      </c>
      <c r="O119" s="2498"/>
      <c r="P119" s="2402"/>
      <c r="Q119" s="2402"/>
      <c r="R119" s="2403">
        <v>31840</v>
      </c>
      <c r="S119" s="2402"/>
      <c r="T119" s="3003"/>
      <c r="U119" s="2518"/>
      <c r="V119" s="3005">
        <f t="shared" si="33"/>
        <v>31840</v>
      </c>
      <c r="W119" s="2511"/>
      <c r="X119" s="2410">
        <f t="shared" si="34"/>
        <v>31840</v>
      </c>
      <c r="Y119" s="2552"/>
    </row>
    <row r="120" spans="1:25" s="2381" customFormat="1" x14ac:dyDescent="0.2">
      <c r="A120" s="2557"/>
      <c r="B120" s="2963" t="s">
        <v>58</v>
      </c>
      <c r="C120" s="2684" t="s">
        <v>45</v>
      </c>
      <c r="D120" s="472">
        <v>17336963</v>
      </c>
      <c r="E120" s="478">
        <v>2552217</v>
      </c>
      <c r="F120" s="46">
        <v>11002256</v>
      </c>
      <c r="G120" s="46"/>
      <c r="H120" s="46"/>
      <c r="I120" s="3001">
        <v>1010524</v>
      </c>
      <c r="J120" s="2959"/>
      <c r="K120" s="2959"/>
      <c r="L120" s="2934">
        <f t="shared" si="20"/>
        <v>31901960</v>
      </c>
      <c r="M120" s="2962"/>
      <c r="N120" s="2449">
        <f t="shared" si="32"/>
        <v>31901960</v>
      </c>
      <c r="O120" s="2498">
        <v>1597857</v>
      </c>
      <c r="P120" s="2402"/>
      <c r="Q120" s="2402"/>
      <c r="R120" s="2403">
        <v>502359</v>
      </c>
      <c r="S120" s="2402"/>
      <c r="T120" s="3003">
        <v>300000</v>
      </c>
      <c r="U120" s="2518">
        <v>300000</v>
      </c>
      <c r="V120" s="3005">
        <f t="shared" si="33"/>
        <v>2700216</v>
      </c>
      <c r="W120" s="2511">
        <v>58189358</v>
      </c>
      <c r="X120" s="2410">
        <f t="shared" si="34"/>
        <v>60889574</v>
      </c>
      <c r="Y120" s="2552"/>
    </row>
    <row r="121" spans="1:25" s="2381" customFormat="1" x14ac:dyDescent="0.2">
      <c r="A121" s="2557"/>
      <c r="B121" s="2963" t="s">
        <v>1911</v>
      </c>
      <c r="C121" s="2684" t="s">
        <v>1912</v>
      </c>
      <c r="D121" s="472"/>
      <c r="E121" s="478"/>
      <c r="F121" s="46"/>
      <c r="G121" s="46"/>
      <c r="H121" s="46"/>
      <c r="I121" s="3001"/>
      <c r="J121" s="2959"/>
      <c r="K121" s="2959"/>
      <c r="L121" s="2934">
        <f t="shared" si="20"/>
        <v>0</v>
      </c>
      <c r="M121" s="2962"/>
      <c r="N121" s="2449">
        <f t="shared" si="32"/>
        <v>0</v>
      </c>
      <c r="O121" s="2498">
        <v>900000</v>
      </c>
      <c r="P121" s="2402"/>
      <c r="Q121" s="2402"/>
      <c r="R121" s="2403"/>
      <c r="S121" s="2402"/>
      <c r="T121" s="3003">
        <v>0</v>
      </c>
      <c r="U121" s="2518">
        <v>0</v>
      </c>
      <c r="V121" s="3005">
        <f t="shared" si="33"/>
        <v>900000</v>
      </c>
      <c r="W121" s="2511"/>
      <c r="X121" s="2410">
        <f t="shared" si="34"/>
        <v>900000</v>
      </c>
      <c r="Y121" s="2552"/>
    </row>
    <row r="122" spans="1:25" s="2381" customFormat="1" ht="13.5" thickBot="1" x14ac:dyDescent="0.25">
      <c r="A122" s="2570"/>
      <c r="B122" s="2963" t="s">
        <v>60</v>
      </c>
      <c r="C122" s="2685" t="s">
        <v>1913</v>
      </c>
      <c r="D122" s="473">
        <v>3457740</v>
      </c>
      <c r="E122" s="480">
        <v>508625</v>
      </c>
      <c r="F122" s="55">
        <v>3111638</v>
      </c>
      <c r="G122" s="55"/>
      <c r="H122" s="55"/>
      <c r="I122" s="3001">
        <v>69049</v>
      </c>
      <c r="J122" s="3002"/>
      <c r="K122" s="3002"/>
      <c r="L122" s="2934">
        <f t="shared" si="20"/>
        <v>7147052</v>
      </c>
      <c r="M122" s="2962"/>
      <c r="N122" s="2449">
        <f t="shared" si="32"/>
        <v>7147052</v>
      </c>
      <c r="O122" s="2500">
        <v>6500000</v>
      </c>
      <c r="P122" s="2404">
        <v>12000000</v>
      </c>
      <c r="Q122" s="2404"/>
      <c r="R122" s="2507">
        <v>1917400</v>
      </c>
      <c r="S122" s="2404"/>
      <c r="T122" s="3006">
        <v>1549498</v>
      </c>
      <c r="U122" s="2534">
        <v>1549498</v>
      </c>
      <c r="V122" s="3005">
        <f t="shared" si="33"/>
        <v>23516396</v>
      </c>
      <c r="W122" s="2512"/>
      <c r="X122" s="2410">
        <f t="shared" si="34"/>
        <v>23516396</v>
      </c>
      <c r="Y122" s="2561"/>
    </row>
    <row r="123" spans="1:25" s="2381" customFormat="1" ht="13.5" thickBot="1" x14ac:dyDescent="0.25">
      <c r="A123" s="2415">
        <v>4</v>
      </c>
      <c r="B123" s="3807" t="s">
        <v>385</v>
      </c>
      <c r="C123" s="3807"/>
      <c r="D123" s="61">
        <f t="shared" ref="D123:J123" si="35">SUM(D117:D122)</f>
        <v>39033781</v>
      </c>
      <c r="E123" s="62">
        <f t="shared" si="35"/>
        <v>5787156</v>
      </c>
      <c r="F123" s="62">
        <f t="shared" si="35"/>
        <v>18072872</v>
      </c>
      <c r="G123" s="62">
        <f t="shared" si="35"/>
        <v>0</v>
      </c>
      <c r="H123" s="62">
        <f t="shared" si="35"/>
        <v>0</v>
      </c>
      <c r="I123" s="62">
        <f t="shared" si="35"/>
        <v>2586351</v>
      </c>
      <c r="J123" s="62">
        <f t="shared" si="35"/>
        <v>0</v>
      </c>
      <c r="K123" s="62"/>
      <c r="L123" s="68">
        <f>SUM(L117:L122)</f>
        <v>65480160</v>
      </c>
      <c r="M123" s="64"/>
      <c r="N123" s="2409">
        <f>SUM(N117:N122)</f>
        <v>65480160</v>
      </c>
      <c r="O123" s="2397">
        <f t="shared" ref="O123:X123" si="36">SUM(O117:O122)</f>
        <v>8997857</v>
      </c>
      <c r="P123" s="2405">
        <f t="shared" si="36"/>
        <v>12000000</v>
      </c>
      <c r="Q123" s="2405">
        <f t="shared" si="36"/>
        <v>0</v>
      </c>
      <c r="R123" s="2405">
        <f t="shared" si="36"/>
        <v>4226549</v>
      </c>
      <c r="S123" s="2405">
        <f t="shared" si="36"/>
        <v>0</v>
      </c>
      <c r="T123" s="2406">
        <f t="shared" si="36"/>
        <v>1849498</v>
      </c>
      <c r="U123" s="3007">
        <f t="shared" si="36"/>
        <v>1849498</v>
      </c>
      <c r="V123" s="2501">
        <f t="shared" si="36"/>
        <v>28923402</v>
      </c>
      <c r="W123" s="2514">
        <f t="shared" si="36"/>
        <v>58189358</v>
      </c>
      <c r="X123" s="2409">
        <f t="shared" si="36"/>
        <v>87112760</v>
      </c>
      <c r="Y123" s="2501">
        <v>16324400</v>
      </c>
    </row>
    <row r="124" spans="1:25" s="2381" customFormat="1" x14ac:dyDescent="0.2">
      <c r="A124" s="2557"/>
      <c r="B124" s="2963" t="s">
        <v>63</v>
      </c>
      <c r="C124" s="2684" t="s">
        <v>380</v>
      </c>
      <c r="D124" s="472">
        <v>107318039</v>
      </c>
      <c r="E124" s="478">
        <v>17225332</v>
      </c>
      <c r="F124" s="475">
        <v>1950325</v>
      </c>
      <c r="G124" s="46"/>
      <c r="H124" s="46"/>
      <c r="I124" s="3001"/>
      <c r="J124" s="2959"/>
      <c r="K124" s="2959"/>
      <c r="L124" s="2934">
        <f t="shared" si="20"/>
        <v>126493696</v>
      </c>
      <c r="M124" s="2962"/>
      <c r="N124" s="2449">
        <f t="shared" ref="N124:N130" si="37">SUM(L124:M124)</f>
        <v>126493696</v>
      </c>
      <c r="O124" s="2498"/>
      <c r="P124" s="2402"/>
      <c r="Q124" s="2402"/>
      <c r="R124" s="2403">
        <v>169805</v>
      </c>
      <c r="S124" s="2402"/>
      <c r="T124" s="3003"/>
      <c r="U124" s="2518"/>
      <c r="V124" s="3005">
        <f t="shared" ref="V124:V130" si="38">SUM(O124:R124)</f>
        <v>169805</v>
      </c>
      <c r="W124" s="2511">
        <v>229367379</v>
      </c>
      <c r="X124" s="2563">
        <f t="shared" ref="X124:X130" si="39">SUM(V124:W124)</f>
        <v>229537184</v>
      </c>
      <c r="Y124" s="2552"/>
    </row>
    <row r="125" spans="1:25" s="2381" customFormat="1" ht="12" customHeight="1" x14ac:dyDescent="0.2">
      <c r="A125" s="2557"/>
      <c r="B125" s="3008" t="s">
        <v>62</v>
      </c>
      <c r="C125" s="2684" t="s">
        <v>49</v>
      </c>
      <c r="D125" s="472">
        <v>14917777</v>
      </c>
      <c r="E125" s="478">
        <v>2408201</v>
      </c>
      <c r="F125" s="475">
        <v>0</v>
      </c>
      <c r="G125" s="46"/>
      <c r="H125" s="46"/>
      <c r="I125" s="3001"/>
      <c r="J125" s="3009"/>
      <c r="K125" s="2959"/>
      <c r="L125" s="2934">
        <f t="shared" si="20"/>
        <v>17325978</v>
      </c>
      <c r="M125" s="2962"/>
      <c r="N125" s="2449">
        <f t="shared" si="37"/>
        <v>17325978</v>
      </c>
      <c r="O125" s="2498"/>
      <c r="P125" s="2402"/>
      <c r="Q125" s="2402"/>
      <c r="R125" s="2403">
        <v>0</v>
      </c>
      <c r="S125" s="2402"/>
      <c r="T125" s="3003"/>
      <c r="U125" s="2518"/>
      <c r="V125" s="3005">
        <f t="shared" si="38"/>
        <v>0</v>
      </c>
      <c r="W125" s="2511"/>
      <c r="X125" s="2563">
        <f t="shared" si="39"/>
        <v>0</v>
      </c>
      <c r="Y125" s="2552"/>
    </row>
    <row r="126" spans="1:25" s="2381" customFormat="1" x14ac:dyDescent="0.2">
      <c r="A126" s="2557"/>
      <c r="B126" s="2963" t="s">
        <v>378</v>
      </c>
      <c r="C126" s="2684" t="s">
        <v>379</v>
      </c>
      <c r="D126" s="472">
        <v>96000</v>
      </c>
      <c r="E126" s="478">
        <v>2651392</v>
      </c>
      <c r="F126" s="475">
        <v>7636324</v>
      </c>
      <c r="G126" s="46"/>
      <c r="H126" s="46"/>
      <c r="I126" s="3001">
        <v>211724</v>
      </c>
      <c r="J126" s="2959"/>
      <c r="K126" s="2959"/>
      <c r="L126" s="2934">
        <f t="shared" si="20"/>
        <v>10595440</v>
      </c>
      <c r="M126" s="2962"/>
      <c r="N126" s="2449">
        <f t="shared" si="37"/>
        <v>10595440</v>
      </c>
      <c r="O126" s="2498"/>
      <c r="P126" s="2402"/>
      <c r="Q126" s="2402"/>
      <c r="R126" s="2403">
        <v>159931</v>
      </c>
      <c r="S126" s="2402"/>
      <c r="T126" s="3003"/>
      <c r="U126" s="2518"/>
      <c r="V126" s="3005">
        <f t="shared" si="38"/>
        <v>159931</v>
      </c>
      <c r="W126" s="2511"/>
      <c r="X126" s="2563">
        <f>SUM(V126:W126)</f>
        <v>159931</v>
      </c>
      <c r="Y126" s="2552"/>
    </row>
    <row r="127" spans="1:25" s="2381" customFormat="1" x14ac:dyDescent="0.2">
      <c r="A127" s="2568"/>
      <c r="B127" s="2928" t="s">
        <v>61</v>
      </c>
      <c r="C127" s="2960" t="s">
        <v>48</v>
      </c>
      <c r="D127" s="471">
        <v>0</v>
      </c>
      <c r="E127" s="3010">
        <v>0</v>
      </c>
      <c r="F127" s="474">
        <v>22912255</v>
      </c>
      <c r="G127" s="42"/>
      <c r="H127" s="42"/>
      <c r="I127" s="2998"/>
      <c r="J127" s="2999"/>
      <c r="K127" s="2999"/>
      <c r="L127" s="2934">
        <f t="shared" si="20"/>
        <v>22912255</v>
      </c>
      <c r="M127" s="2962"/>
      <c r="N127" s="2449">
        <f t="shared" si="37"/>
        <v>22912255</v>
      </c>
      <c r="O127" s="2497"/>
      <c r="P127" s="2407"/>
      <c r="Q127" s="2407"/>
      <c r="R127" s="2506">
        <v>354085</v>
      </c>
      <c r="S127" s="2407"/>
      <c r="T127" s="2936"/>
      <c r="U127" s="2937"/>
      <c r="V127" s="3005">
        <f t="shared" si="38"/>
        <v>354085</v>
      </c>
      <c r="W127" s="2510"/>
      <c r="X127" s="2563">
        <f t="shared" ref="X127" si="40">SUM(V127:W127)</f>
        <v>354085</v>
      </c>
      <c r="Y127" s="2551"/>
    </row>
    <row r="128" spans="1:25" s="2381" customFormat="1" x14ac:dyDescent="0.2">
      <c r="A128" s="2557"/>
      <c r="B128" s="3000">
        <v>103030</v>
      </c>
      <c r="C128" s="2684" t="s">
        <v>1914</v>
      </c>
      <c r="D128" s="472"/>
      <c r="E128" s="478"/>
      <c r="F128" s="475">
        <v>0</v>
      </c>
      <c r="G128" s="46"/>
      <c r="H128" s="46"/>
      <c r="I128" s="3001"/>
      <c r="J128" s="2959"/>
      <c r="K128" s="2959"/>
      <c r="L128" s="2934">
        <f t="shared" si="20"/>
        <v>0</v>
      </c>
      <c r="M128" s="2962"/>
      <c r="N128" s="2449">
        <f t="shared" si="37"/>
        <v>0</v>
      </c>
      <c r="O128" s="2498"/>
      <c r="P128" s="2402"/>
      <c r="Q128" s="2402"/>
      <c r="R128" s="2403">
        <v>19890</v>
      </c>
      <c r="S128" s="2402"/>
      <c r="T128" s="3003"/>
      <c r="U128" s="2518"/>
      <c r="V128" s="3005">
        <f t="shared" si="38"/>
        <v>19890</v>
      </c>
      <c r="W128" s="2511"/>
      <c r="X128" s="2563">
        <f t="shared" si="39"/>
        <v>19890</v>
      </c>
      <c r="Y128" s="2552"/>
    </row>
    <row r="129" spans="1:25" s="2381" customFormat="1" x14ac:dyDescent="0.2">
      <c r="A129" s="2570"/>
      <c r="B129" s="3000">
        <v>103031</v>
      </c>
      <c r="C129" s="2684" t="s">
        <v>135</v>
      </c>
      <c r="D129" s="472">
        <v>39585652</v>
      </c>
      <c r="E129" s="478">
        <v>5899389</v>
      </c>
      <c r="F129" s="475">
        <v>2744976</v>
      </c>
      <c r="G129" s="46"/>
      <c r="H129" s="46"/>
      <c r="I129" s="3001">
        <v>14662</v>
      </c>
      <c r="J129" s="2959"/>
      <c r="K129" s="2959"/>
      <c r="L129" s="2934">
        <f t="shared" si="20"/>
        <v>48244679</v>
      </c>
      <c r="M129" s="2962"/>
      <c r="N129" s="2449">
        <f t="shared" si="37"/>
        <v>48244679</v>
      </c>
      <c r="O129" s="2498"/>
      <c r="P129" s="2402"/>
      <c r="Q129" s="2402"/>
      <c r="R129" s="2403">
        <v>1126511</v>
      </c>
      <c r="S129" s="2402"/>
      <c r="T129" s="3003"/>
      <c r="U129" s="2518"/>
      <c r="V129" s="3005">
        <f t="shared" si="38"/>
        <v>1126511</v>
      </c>
      <c r="W129" s="2511"/>
      <c r="X129" s="2563">
        <f t="shared" si="39"/>
        <v>1126511</v>
      </c>
      <c r="Y129" s="2552"/>
    </row>
    <row r="130" spans="1:25" s="2381" customFormat="1" ht="13.5" thickBot="1" x14ac:dyDescent="0.25">
      <c r="A130" s="2570"/>
      <c r="B130" s="3011">
        <v>103035</v>
      </c>
      <c r="C130" s="3012" t="s">
        <v>50</v>
      </c>
      <c r="D130" s="483">
        <v>0</v>
      </c>
      <c r="E130" s="486">
        <v>0</v>
      </c>
      <c r="F130" s="485">
        <v>5687652</v>
      </c>
      <c r="G130" s="78"/>
      <c r="H130" s="78"/>
      <c r="I130" s="3001"/>
      <c r="J130" s="3013"/>
      <c r="K130" s="3014"/>
      <c r="L130" s="2934">
        <f t="shared" si="20"/>
        <v>5687652</v>
      </c>
      <c r="M130" s="2962"/>
      <c r="N130" s="2449">
        <f t="shared" si="37"/>
        <v>5687652</v>
      </c>
      <c r="O130" s="2500"/>
      <c r="P130" s="2404"/>
      <c r="Q130" s="2404"/>
      <c r="R130" s="2507">
        <v>540525</v>
      </c>
      <c r="S130" s="2404"/>
      <c r="T130" s="3006"/>
      <c r="U130" s="2534"/>
      <c r="V130" s="3005">
        <f t="shared" si="38"/>
        <v>540525</v>
      </c>
      <c r="W130" s="2512"/>
      <c r="X130" s="2563">
        <f t="shared" si="39"/>
        <v>540525</v>
      </c>
      <c r="Y130" s="2561"/>
    </row>
    <row r="131" spans="1:25" s="2381" customFormat="1" ht="13.5" thickBot="1" x14ac:dyDescent="0.25">
      <c r="A131" s="2415">
        <v>5</v>
      </c>
      <c r="B131" s="3802" t="s">
        <v>168</v>
      </c>
      <c r="C131" s="3802"/>
      <c r="D131" s="64">
        <f t="shared" ref="D131:J131" si="41">SUM(D124:D130)</f>
        <v>161917468</v>
      </c>
      <c r="E131" s="62">
        <f t="shared" si="41"/>
        <v>28184314</v>
      </c>
      <c r="F131" s="62">
        <f t="shared" si="41"/>
        <v>40931532</v>
      </c>
      <c r="G131" s="62">
        <f t="shared" si="41"/>
        <v>0</v>
      </c>
      <c r="H131" s="63">
        <f t="shared" si="41"/>
        <v>0</v>
      </c>
      <c r="I131" s="2986">
        <f t="shared" si="41"/>
        <v>226386</v>
      </c>
      <c r="J131" s="2987">
        <f t="shared" si="41"/>
        <v>0</v>
      </c>
      <c r="K131" s="2987"/>
      <c r="L131" s="68">
        <f>SUM(L124:L130)</f>
        <v>231259700</v>
      </c>
      <c r="M131" s="2986"/>
      <c r="N131" s="2409">
        <f>SUM(N124:N130)</f>
        <v>231259700</v>
      </c>
      <c r="O131" s="2397">
        <f t="shared" ref="O131:X131" si="42">SUM(O124:O130)</f>
        <v>0</v>
      </c>
      <c r="P131" s="2405">
        <f t="shared" si="42"/>
        <v>0</v>
      </c>
      <c r="Q131" s="2405">
        <f t="shared" si="42"/>
        <v>0</v>
      </c>
      <c r="R131" s="2405">
        <f t="shared" si="42"/>
        <v>2370747</v>
      </c>
      <c r="S131" s="2405">
        <f t="shared" si="42"/>
        <v>0</v>
      </c>
      <c r="T131" s="2406">
        <f t="shared" si="42"/>
        <v>0</v>
      </c>
      <c r="U131" s="3007">
        <f t="shared" si="42"/>
        <v>0</v>
      </c>
      <c r="V131" s="2501">
        <f t="shared" si="42"/>
        <v>2370747</v>
      </c>
      <c r="W131" s="2514">
        <f t="shared" si="42"/>
        <v>229367379</v>
      </c>
      <c r="X131" s="2409">
        <f t="shared" si="42"/>
        <v>231738126</v>
      </c>
      <c r="Y131" s="2501">
        <v>188377975</v>
      </c>
    </row>
    <row r="132" spans="1:25" s="2381" customFormat="1" ht="13.5" thickBot="1" x14ac:dyDescent="0.25">
      <c r="A132" s="2559"/>
      <c r="B132" s="3804" t="s">
        <v>606</v>
      </c>
      <c r="C132" s="3804"/>
      <c r="D132" s="81">
        <f t="shared" ref="D132:W132" si="43">SUM(D106+D108+D116+D123+D131)</f>
        <v>445210558</v>
      </c>
      <c r="E132" s="154">
        <f t="shared" si="43"/>
        <v>69452557</v>
      </c>
      <c r="F132" s="155">
        <f t="shared" si="43"/>
        <v>316768762</v>
      </c>
      <c r="G132" s="154">
        <f t="shared" si="43"/>
        <v>4803751</v>
      </c>
      <c r="H132" s="155">
        <f t="shared" si="43"/>
        <v>113809695</v>
      </c>
      <c r="I132" s="81">
        <f t="shared" si="43"/>
        <v>143601124</v>
      </c>
      <c r="J132" s="62">
        <f t="shared" si="43"/>
        <v>44971459</v>
      </c>
      <c r="K132" s="62">
        <f>SUM(K106+K108+K116+K123+K131)</f>
        <v>12030579</v>
      </c>
      <c r="L132" s="68">
        <f>SUM(L106+L108+L116+L123+L131)</f>
        <v>1150648485</v>
      </c>
      <c r="M132" s="80">
        <f t="shared" si="43"/>
        <v>522164734</v>
      </c>
      <c r="N132" s="80">
        <f t="shared" si="43"/>
        <v>1672813219</v>
      </c>
      <c r="O132" s="81">
        <f t="shared" si="43"/>
        <v>672578739</v>
      </c>
      <c r="P132" s="465">
        <f t="shared" si="43"/>
        <v>446954623</v>
      </c>
      <c r="Q132" s="465">
        <f t="shared" si="43"/>
        <v>275791697</v>
      </c>
      <c r="R132" s="463">
        <f t="shared" si="43"/>
        <v>76011240</v>
      </c>
      <c r="S132" s="463">
        <f t="shared" si="43"/>
        <v>10629965</v>
      </c>
      <c r="T132" s="463">
        <f t="shared" si="43"/>
        <v>2989498</v>
      </c>
      <c r="U132" s="3015">
        <f t="shared" si="43"/>
        <v>4029903</v>
      </c>
      <c r="V132" s="68">
        <f t="shared" si="43"/>
        <v>1488985665</v>
      </c>
      <c r="W132" s="497">
        <f t="shared" si="43"/>
        <v>697643819</v>
      </c>
      <c r="X132" s="2409">
        <f>SUM(X131,X123,X116,X108,X106)</f>
        <v>2186629484</v>
      </c>
      <c r="Y132" s="2567">
        <f>SUM(Y65:Y131)</f>
        <v>399993579</v>
      </c>
    </row>
    <row r="133" spans="1:25" s="2381" customFormat="1" x14ac:dyDescent="0.2">
      <c r="A133" s="2556"/>
      <c r="B133" s="3016"/>
      <c r="C133" s="2918"/>
      <c r="D133" s="3017"/>
      <c r="E133" s="2918"/>
      <c r="F133" s="2918"/>
      <c r="G133" s="2918"/>
      <c r="H133" s="2918"/>
      <c r="I133" s="2918"/>
      <c r="J133" s="2918"/>
      <c r="K133" s="2918"/>
      <c r="L133" s="2919"/>
      <c r="M133" s="2918"/>
      <c r="N133" s="2408"/>
      <c r="O133" s="2400"/>
      <c r="P133" s="2400"/>
      <c r="Q133" s="2400"/>
      <c r="R133" s="2400"/>
      <c r="S133" s="2400"/>
      <c r="T133" s="2400"/>
      <c r="U133" s="2400"/>
      <c r="V133" s="2502"/>
      <c r="W133" s="2504"/>
      <c r="X133" s="2502"/>
      <c r="Y133" s="2417"/>
    </row>
  </sheetData>
  <mergeCells count="18">
    <mergeCell ref="B108:C108"/>
    <mergeCell ref="B116:C116"/>
    <mergeCell ref="B123:C123"/>
    <mergeCell ref="B131:C131"/>
    <mergeCell ref="B132:C132"/>
    <mergeCell ref="B1:G1"/>
    <mergeCell ref="B2:M2"/>
    <mergeCell ref="B60:C60"/>
    <mergeCell ref="B36:C36"/>
    <mergeCell ref="B46:C46"/>
    <mergeCell ref="B52:C52"/>
    <mergeCell ref="B59:C59"/>
    <mergeCell ref="B38:C38"/>
    <mergeCell ref="B63:K63"/>
    <mergeCell ref="W63:X63"/>
    <mergeCell ref="B62:G62"/>
    <mergeCell ref="B106:C106"/>
    <mergeCell ref="V2:W2"/>
  </mergeCells>
  <phoneticPr fontId="18" type="noConversion"/>
  <pageMargins left="0.59055118110236227" right="0.23622047244094491" top="0.35433070866141736" bottom="0.27559055118110237" header="0.31496062992125984" footer="0.31496062992125984"/>
  <pageSetup paperSize="8" scale="86" fitToHeight="2" orientation="landscape" r:id="rId1"/>
  <rowBreaks count="1" manualBreakCount="1">
    <brk id="6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workbookViewId="0"/>
  </sheetViews>
  <sheetFormatPr defaultRowHeight="15.75" x14ac:dyDescent="0.25"/>
  <cols>
    <col min="1" max="1" width="39.7109375" style="14" customWidth="1"/>
    <col min="2" max="2" width="16.7109375" style="117" customWidth="1"/>
    <col min="3" max="3" width="13" style="14" customWidth="1"/>
    <col min="4" max="4" width="11.85546875" style="14" customWidth="1"/>
    <col min="5" max="6" width="11.7109375" style="14" customWidth="1"/>
    <col min="7" max="7" width="12.28515625" style="14" customWidth="1"/>
    <col min="8" max="9" width="11.5703125" style="14" customWidth="1"/>
    <col min="10" max="10" width="13.28515625" style="2355" customWidth="1"/>
  </cols>
  <sheetData>
    <row r="1" spans="1:10" ht="16.149999999999999" customHeight="1" x14ac:dyDescent="0.2">
      <c r="A1" s="85" t="s">
        <v>1944</v>
      </c>
      <c r="B1" s="85"/>
      <c r="C1" s="85"/>
      <c r="D1" s="85"/>
      <c r="E1" s="85"/>
      <c r="F1" s="85"/>
      <c r="G1" s="85"/>
      <c r="H1" s="948"/>
      <c r="I1" s="948"/>
      <c r="J1" s="2348"/>
    </row>
    <row r="2" spans="1:10" ht="16.149999999999999" customHeight="1" x14ac:dyDescent="0.25">
      <c r="A2" s="89"/>
      <c r="B2" s="90"/>
      <c r="C2" s="91"/>
      <c r="D2" s="91"/>
      <c r="E2" s="91"/>
      <c r="F2" s="91"/>
      <c r="G2" s="91"/>
      <c r="H2" s="91"/>
      <c r="I2" s="91"/>
      <c r="J2" s="2349"/>
    </row>
    <row r="3" spans="1:10" ht="16.149999999999999" customHeight="1" x14ac:dyDescent="0.25">
      <c r="A3" s="93" t="s">
        <v>427</v>
      </c>
      <c r="B3" s="93"/>
      <c r="C3" s="93"/>
      <c r="D3" s="93"/>
      <c r="E3" s="93"/>
      <c r="F3" s="93"/>
      <c r="G3" s="93"/>
      <c r="H3" s="93"/>
      <c r="I3" s="93"/>
      <c r="J3" s="2350"/>
    </row>
    <row r="4" spans="1:10" ht="16.149999999999999" customHeight="1" x14ac:dyDescent="0.25">
      <c r="A4" s="13"/>
      <c r="B4" s="92"/>
      <c r="C4" s="92"/>
      <c r="D4" s="92"/>
      <c r="E4" s="92"/>
      <c r="F4" s="92"/>
      <c r="G4" s="92"/>
      <c r="H4" s="92"/>
      <c r="I4" s="92"/>
      <c r="J4" s="2351"/>
    </row>
    <row r="5" spans="1:10" s="3" customFormat="1" ht="16.149999999999999" customHeight="1" thickBot="1" x14ac:dyDescent="0.3">
      <c r="A5" s="93"/>
      <c r="B5" s="90"/>
      <c r="C5" s="94"/>
      <c r="D5" s="675"/>
      <c r="E5" s="675"/>
      <c r="F5" s="675"/>
      <c r="G5" s="675"/>
      <c r="H5" s="675"/>
      <c r="I5" s="675" t="s">
        <v>269</v>
      </c>
      <c r="J5" s="2352" t="s">
        <v>1786</v>
      </c>
    </row>
    <row r="6" spans="1:10" s="7" customFormat="1" ht="16.149999999999999" customHeight="1" thickBot="1" x14ac:dyDescent="0.25">
      <c r="A6" s="3485" t="s">
        <v>147</v>
      </c>
      <c r="B6" s="95" t="s">
        <v>264</v>
      </c>
      <c r="C6" s="658" t="s">
        <v>239</v>
      </c>
      <c r="D6" s="658" t="s">
        <v>941</v>
      </c>
      <c r="E6" s="658" t="s">
        <v>940</v>
      </c>
      <c r="F6" s="658" t="s">
        <v>939</v>
      </c>
      <c r="G6" s="658" t="s">
        <v>938</v>
      </c>
      <c r="H6" s="96" t="s">
        <v>942</v>
      </c>
      <c r="I6" s="96" t="s">
        <v>1785</v>
      </c>
      <c r="J6" s="2353" t="s">
        <v>942</v>
      </c>
    </row>
    <row r="7" spans="1:10" s="7" customFormat="1" ht="16.149999999999999" customHeight="1" thickBot="1" x14ac:dyDescent="0.25">
      <c r="A7" s="3485"/>
      <c r="B7" s="95"/>
      <c r="C7" s="659">
        <v>44197</v>
      </c>
      <c r="D7" s="659">
        <v>44377</v>
      </c>
      <c r="E7" s="659">
        <v>44469</v>
      </c>
      <c r="F7" s="659">
        <v>44530</v>
      </c>
      <c r="G7" s="659">
        <v>44561</v>
      </c>
      <c r="H7" s="97">
        <v>44561</v>
      </c>
      <c r="I7" s="97">
        <v>44561</v>
      </c>
      <c r="J7" s="3224" t="s">
        <v>1928</v>
      </c>
    </row>
    <row r="8" spans="1:10" s="7" customFormat="1" ht="16.149999999999999" customHeight="1" thickBot="1" x14ac:dyDescent="0.25">
      <c r="A8" s="3485" t="s">
        <v>457</v>
      </c>
      <c r="B8" s="95"/>
      <c r="C8" s="660">
        <f t="shared" ref="C8:H8" si="0">SUM(C9:C13)</f>
        <v>8700584</v>
      </c>
      <c r="D8" s="660">
        <f t="shared" si="0"/>
        <v>10041364</v>
      </c>
      <c r="E8" s="660">
        <f t="shared" si="0"/>
        <v>10041364</v>
      </c>
      <c r="F8" s="660">
        <f t="shared" si="0"/>
        <v>10041364</v>
      </c>
      <c r="G8" s="660">
        <f t="shared" si="0"/>
        <v>10041364</v>
      </c>
      <c r="H8" s="98">
        <f t="shared" si="0"/>
        <v>9539123</v>
      </c>
      <c r="I8" s="98">
        <f t="shared" ref="I8" si="1">SUM(I9:I13)</f>
        <v>9539123</v>
      </c>
      <c r="J8" s="2354">
        <f>SUM(I8/H8)*100</f>
        <v>100</v>
      </c>
    </row>
    <row r="9" spans="1:10" s="23" customFormat="1" ht="16.149999999999999" customHeight="1" x14ac:dyDescent="0.2">
      <c r="A9" s="447" t="s">
        <v>800</v>
      </c>
      <c r="B9" s="99" t="s">
        <v>89</v>
      </c>
      <c r="C9" s="661">
        <v>4137192</v>
      </c>
      <c r="D9" s="661">
        <v>5477972</v>
      </c>
      <c r="E9" s="661">
        <v>5477972</v>
      </c>
      <c r="F9" s="661">
        <v>5477972</v>
      </c>
      <c r="G9" s="661">
        <v>5477972</v>
      </c>
      <c r="H9" s="100">
        <v>5477972</v>
      </c>
      <c r="I9" s="100">
        <v>5477972</v>
      </c>
      <c r="J9" s="3645">
        <f>SUM(I9/H9)*100</f>
        <v>100</v>
      </c>
    </row>
    <row r="10" spans="1:10" s="23" customFormat="1" ht="16.149999999999999" customHeight="1" x14ac:dyDescent="0.2">
      <c r="A10" s="447" t="s">
        <v>801</v>
      </c>
      <c r="B10" s="234" t="s">
        <v>89</v>
      </c>
      <c r="C10" s="661">
        <v>1529000</v>
      </c>
      <c r="D10" s="661">
        <v>1529000</v>
      </c>
      <c r="E10" s="661">
        <v>1529000</v>
      </c>
      <c r="F10" s="661">
        <v>1529000</v>
      </c>
      <c r="G10" s="661">
        <v>1529000</v>
      </c>
      <c r="H10" s="100">
        <v>1051759</v>
      </c>
      <c r="I10" s="100">
        <v>1051759</v>
      </c>
      <c r="J10" s="3646">
        <f t="shared" ref="J10:J13" si="2">SUM(I10/H10)*100</f>
        <v>100</v>
      </c>
    </row>
    <row r="11" spans="1:10" s="23" customFormat="1" ht="16.149999999999999" customHeight="1" x14ac:dyDescent="0.2">
      <c r="A11" s="3486" t="s">
        <v>802</v>
      </c>
      <c r="B11" s="110" t="s">
        <v>265</v>
      </c>
      <c r="C11" s="662">
        <v>740000</v>
      </c>
      <c r="D11" s="662">
        <v>740000</v>
      </c>
      <c r="E11" s="662">
        <v>740000</v>
      </c>
      <c r="F11" s="662">
        <v>740000</v>
      </c>
      <c r="G11" s="662">
        <v>740000</v>
      </c>
      <c r="H11" s="103">
        <v>740000</v>
      </c>
      <c r="I11" s="103">
        <v>740000</v>
      </c>
      <c r="J11" s="3646">
        <f t="shared" si="2"/>
        <v>100</v>
      </c>
    </row>
    <row r="12" spans="1:10" s="23" customFormat="1" ht="16.149999999999999" customHeight="1" x14ac:dyDescent="0.2">
      <c r="A12" s="447" t="s">
        <v>803</v>
      </c>
      <c r="B12" s="99" t="s">
        <v>265</v>
      </c>
      <c r="C12" s="661">
        <v>374392</v>
      </c>
      <c r="D12" s="661">
        <v>374392</v>
      </c>
      <c r="E12" s="661">
        <v>374392</v>
      </c>
      <c r="F12" s="661">
        <v>374392</v>
      </c>
      <c r="G12" s="661">
        <v>374392</v>
      </c>
      <c r="H12" s="100">
        <v>374392</v>
      </c>
      <c r="I12" s="100">
        <v>374392</v>
      </c>
      <c r="J12" s="3646">
        <f t="shared" si="2"/>
        <v>100</v>
      </c>
    </row>
    <row r="13" spans="1:10" s="23" customFormat="1" ht="16.149999999999999" customHeight="1" x14ac:dyDescent="0.25">
      <c r="A13" s="3487" t="s">
        <v>804</v>
      </c>
      <c r="B13" s="99" t="s">
        <v>89</v>
      </c>
      <c r="C13" s="661">
        <v>1920000</v>
      </c>
      <c r="D13" s="661">
        <v>1920000</v>
      </c>
      <c r="E13" s="661">
        <v>1920000</v>
      </c>
      <c r="F13" s="661">
        <v>1920000</v>
      </c>
      <c r="G13" s="661">
        <v>1920000</v>
      </c>
      <c r="H13" s="100">
        <v>1895000</v>
      </c>
      <c r="I13" s="100">
        <v>1895000</v>
      </c>
      <c r="J13" s="3646">
        <f t="shared" si="2"/>
        <v>100</v>
      </c>
    </row>
    <row r="14" spans="1:10" s="23" customFormat="1" ht="16.149999999999999" customHeight="1" thickBot="1" x14ac:dyDescent="0.3">
      <c r="A14" s="3488"/>
      <c r="B14" s="101"/>
      <c r="C14" s="663"/>
      <c r="D14" s="663"/>
      <c r="E14" s="663"/>
      <c r="F14" s="663"/>
      <c r="G14" s="663"/>
      <c r="H14" s="104"/>
      <c r="I14" s="104"/>
      <c r="J14" s="3647"/>
    </row>
    <row r="15" spans="1:10" s="7" customFormat="1" ht="16.149999999999999" customHeight="1" thickBot="1" x14ac:dyDescent="0.25">
      <c r="A15" s="3489" t="s">
        <v>454</v>
      </c>
      <c r="B15" s="102"/>
      <c r="C15" s="660">
        <f t="shared" ref="C15:H15" si="3">SUM(C16:C23)</f>
        <v>20576064</v>
      </c>
      <c r="D15" s="660">
        <f t="shared" si="3"/>
        <v>20571771</v>
      </c>
      <c r="E15" s="660">
        <f t="shared" si="3"/>
        <v>20571771</v>
      </c>
      <c r="F15" s="660">
        <f t="shared" si="3"/>
        <v>20571771</v>
      </c>
      <c r="G15" s="660">
        <f t="shared" si="3"/>
        <v>20571771</v>
      </c>
      <c r="H15" s="98">
        <f t="shared" si="3"/>
        <v>23406987</v>
      </c>
      <c r="I15" s="98">
        <f t="shared" ref="I15" si="4">SUM(I16:I23)</f>
        <v>23406987</v>
      </c>
      <c r="J15" s="2354">
        <f>SUM(I15/H15)*100</f>
        <v>100</v>
      </c>
    </row>
    <row r="16" spans="1:10" s="23" customFormat="1" ht="16.149999999999999" customHeight="1" x14ac:dyDescent="0.2">
      <c r="A16" s="3486" t="s">
        <v>792</v>
      </c>
      <c r="B16" s="110" t="s">
        <v>89</v>
      </c>
      <c r="C16" s="662">
        <v>14006000</v>
      </c>
      <c r="D16" s="662">
        <v>14006000</v>
      </c>
      <c r="E16" s="662">
        <v>14006000</v>
      </c>
      <c r="F16" s="662">
        <v>14006000</v>
      </c>
      <c r="G16" s="662">
        <v>14006000</v>
      </c>
      <c r="H16" s="103">
        <v>10000000</v>
      </c>
      <c r="I16" s="103">
        <v>10000000</v>
      </c>
      <c r="J16" s="3645">
        <f>SUM(I16/H16)*100</f>
        <v>100</v>
      </c>
    </row>
    <row r="17" spans="1:10" s="23" customFormat="1" ht="16.149999999999999" customHeight="1" x14ac:dyDescent="0.2">
      <c r="A17" s="3486" t="s">
        <v>793</v>
      </c>
      <c r="B17" s="99" t="s">
        <v>89</v>
      </c>
      <c r="C17" s="662">
        <v>5357092</v>
      </c>
      <c r="D17" s="662">
        <v>5357092</v>
      </c>
      <c r="E17" s="662">
        <v>5357092</v>
      </c>
      <c r="F17" s="662">
        <v>5357092</v>
      </c>
      <c r="G17" s="662">
        <v>5357092</v>
      </c>
      <c r="H17" s="103">
        <v>12454117</v>
      </c>
      <c r="I17" s="103">
        <v>12454117</v>
      </c>
      <c r="J17" s="3646">
        <f t="shared" ref="J17:J22" si="5">SUM(I17/H17)*100</f>
        <v>100</v>
      </c>
    </row>
    <row r="18" spans="1:10" s="23" customFormat="1" ht="16.149999999999999" customHeight="1" x14ac:dyDescent="0.2">
      <c r="A18" s="3486" t="s">
        <v>794</v>
      </c>
      <c r="B18" s="99" t="s">
        <v>89</v>
      </c>
      <c r="C18" s="662">
        <v>300000</v>
      </c>
      <c r="D18" s="662">
        <v>300000</v>
      </c>
      <c r="E18" s="662">
        <v>300000</v>
      </c>
      <c r="F18" s="662">
        <v>300000</v>
      </c>
      <c r="G18" s="662">
        <v>300000</v>
      </c>
      <c r="H18" s="103">
        <v>300000</v>
      </c>
      <c r="I18" s="103">
        <v>300000</v>
      </c>
      <c r="J18" s="3646">
        <f t="shared" si="5"/>
        <v>100</v>
      </c>
    </row>
    <row r="19" spans="1:10" s="23" customFormat="1" ht="16.149999999999999" customHeight="1" x14ac:dyDescent="0.25">
      <c r="A19" s="3490" t="s">
        <v>795</v>
      </c>
      <c r="B19" s="99" t="s">
        <v>89</v>
      </c>
      <c r="C19" s="662">
        <v>200000</v>
      </c>
      <c r="D19" s="662">
        <v>200000</v>
      </c>
      <c r="E19" s="662">
        <v>200000</v>
      </c>
      <c r="F19" s="662">
        <v>200000</v>
      </c>
      <c r="G19" s="662">
        <v>200000</v>
      </c>
      <c r="H19" s="103"/>
      <c r="I19" s="103"/>
      <c r="J19" s="3646">
        <v>0</v>
      </c>
    </row>
    <row r="20" spans="1:10" s="23" customFormat="1" ht="16.149999999999999" customHeight="1" x14ac:dyDescent="0.2">
      <c r="A20" s="447" t="s">
        <v>796</v>
      </c>
      <c r="B20" s="99" t="s">
        <v>265</v>
      </c>
      <c r="C20" s="661">
        <v>615163</v>
      </c>
      <c r="D20" s="661">
        <v>610870</v>
      </c>
      <c r="E20" s="661">
        <v>610870</v>
      </c>
      <c r="F20" s="661">
        <v>610870</v>
      </c>
      <c r="G20" s="661">
        <v>610870</v>
      </c>
      <c r="H20" s="100">
        <v>610870</v>
      </c>
      <c r="I20" s="100">
        <v>610870</v>
      </c>
      <c r="J20" s="3646">
        <f t="shared" si="5"/>
        <v>100</v>
      </c>
    </row>
    <row r="21" spans="1:10" ht="16.149999999999999" customHeight="1" x14ac:dyDescent="0.2">
      <c r="A21" s="447" t="s">
        <v>797</v>
      </c>
      <c r="B21" s="99" t="s">
        <v>265</v>
      </c>
      <c r="C21" s="661">
        <v>36295</v>
      </c>
      <c r="D21" s="661">
        <v>36295</v>
      </c>
      <c r="E21" s="661">
        <v>36295</v>
      </c>
      <c r="F21" s="661">
        <v>36295</v>
      </c>
      <c r="G21" s="661">
        <v>36295</v>
      </c>
      <c r="H21" s="100"/>
      <c r="I21" s="100"/>
      <c r="J21" s="3646">
        <v>0</v>
      </c>
    </row>
    <row r="22" spans="1:10" ht="16.149999999999999" customHeight="1" x14ac:dyDescent="0.2">
      <c r="A22" s="447" t="s">
        <v>798</v>
      </c>
      <c r="B22" s="99" t="s">
        <v>265</v>
      </c>
      <c r="C22" s="661">
        <v>42000</v>
      </c>
      <c r="D22" s="661">
        <v>42000</v>
      </c>
      <c r="E22" s="661">
        <v>42000</v>
      </c>
      <c r="F22" s="661">
        <v>42000</v>
      </c>
      <c r="G22" s="661">
        <v>42000</v>
      </c>
      <c r="H22" s="100">
        <v>42000</v>
      </c>
      <c r="I22" s="100">
        <v>42000</v>
      </c>
      <c r="J22" s="3646">
        <f t="shared" si="5"/>
        <v>100</v>
      </c>
    </row>
    <row r="23" spans="1:10" s="23" customFormat="1" ht="47.25" x14ac:dyDescent="0.2">
      <c r="A23" s="447" t="s">
        <v>799</v>
      </c>
      <c r="B23" s="110" t="s">
        <v>321</v>
      </c>
      <c r="C23" s="662">
        <v>19514</v>
      </c>
      <c r="D23" s="662">
        <v>19514</v>
      </c>
      <c r="E23" s="662">
        <v>19514</v>
      </c>
      <c r="F23" s="662">
        <v>19514</v>
      </c>
      <c r="G23" s="662">
        <v>19514</v>
      </c>
      <c r="H23" s="103"/>
      <c r="I23" s="103"/>
      <c r="J23" s="3646">
        <v>0</v>
      </c>
    </row>
    <row r="24" spans="1:10" s="23" customFormat="1" ht="16.149999999999999" customHeight="1" thickBot="1" x14ac:dyDescent="0.3">
      <c r="A24" s="3488"/>
      <c r="B24" s="101"/>
      <c r="C24" s="663"/>
      <c r="D24" s="663"/>
      <c r="E24" s="663"/>
      <c r="F24" s="663"/>
      <c r="G24" s="663"/>
      <c r="H24" s="104"/>
      <c r="I24" s="104"/>
      <c r="J24" s="3644"/>
    </row>
    <row r="25" spans="1:10" s="23" customFormat="1" ht="16.149999999999999" customHeight="1" thickBot="1" x14ac:dyDescent="0.25">
      <c r="A25" s="3491" t="s">
        <v>154</v>
      </c>
      <c r="B25" s="102"/>
      <c r="C25" s="664">
        <v>17000000</v>
      </c>
      <c r="D25" s="664">
        <f t="shared" ref="D25:I25" si="6">SUM(D27:D38)</f>
        <v>16073000</v>
      </c>
      <c r="E25" s="664">
        <f t="shared" si="6"/>
        <v>16073000</v>
      </c>
      <c r="F25" s="664">
        <f t="shared" si="6"/>
        <v>16073000</v>
      </c>
      <c r="G25" s="664">
        <f t="shared" si="6"/>
        <v>16073000</v>
      </c>
      <c r="H25" s="105">
        <f t="shared" si="6"/>
        <v>16133000</v>
      </c>
      <c r="I25" s="105">
        <f t="shared" si="6"/>
        <v>16133000</v>
      </c>
      <c r="J25" s="2354">
        <f>SUM(I25/H25)*100</f>
        <v>100</v>
      </c>
    </row>
    <row r="26" spans="1:10" s="23" customFormat="1" ht="16.149999999999999" customHeight="1" x14ac:dyDescent="0.2">
      <c r="A26" s="3492" t="s">
        <v>266</v>
      </c>
      <c r="B26" s="671"/>
      <c r="C26" s="672"/>
      <c r="D26" s="672"/>
      <c r="E26" s="672"/>
      <c r="F26" s="672"/>
      <c r="G26" s="672"/>
      <c r="H26" s="673"/>
      <c r="I26" s="673"/>
      <c r="J26" s="3645"/>
    </row>
    <row r="27" spans="1:10" s="23" customFormat="1" ht="16.149999999999999" customHeight="1" x14ac:dyDescent="0.2">
      <c r="A27" s="873" t="s">
        <v>641</v>
      </c>
      <c r="B27" s="106"/>
      <c r="C27" s="662"/>
      <c r="D27" s="662">
        <v>803000</v>
      </c>
      <c r="E27" s="662">
        <v>803000</v>
      </c>
      <c r="F27" s="662">
        <v>803000</v>
      </c>
      <c r="G27" s="662">
        <v>803000</v>
      </c>
      <c r="H27" s="103">
        <v>803000</v>
      </c>
      <c r="I27" s="103">
        <v>803000</v>
      </c>
      <c r="J27" s="3646">
        <f t="shared" ref="J27:J38" si="7">SUM(I27/H27)*100</f>
        <v>100</v>
      </c>
    </row>
    <row r="28" spans="1:10" s="23" customFormat="1" ht="16.149999999999999" customHeight="1" x14ac:dyDescent="0.2">
      <c r="A28" s="447" t="s">
        <v>642</v>
      </c>
      <c r="B28" s="106"/>
      <c r="C28" s="662"/>
      <c r="D28" s="661">
        <v>11000000</v>
      </c>
      <c r="E28" s="661">
        <v>11000000</v>
      </c>
      <c r="F28" s="661">
        <v>11000000</v>
      </c>
      <c r="G28" s="661">
        <v>11000000</v>
      </c>
      <c r="H28" s="100">
        <v>11000000</v>
      </c>
      <c r="I28" s="100">
        <v>11000000</v>
      </c>
      <c r="J28" s="3646">
        <f t="shared" si="7"/>
        <v>100</v>
      </c>
    </row>
    <row r="29" spans="1:10" s="23" customFormat="1" ht="16.149999999999999" customHeight="1" x14ac:dyDescent="0.2">
      <c r="A29" s="447" t="s">
        <v>643</v>
      </c>
      <c r="B29" s="106"/>
      <c r="C29" s="662"/>
      <c r="D29" s="662">
        <v>400000</v>
      </c>
      <c r="E29" s="662">
        <v>400000</v>
      </c>
      <c r="F29" s="662">
        <v>400000</v>
      </c>
      <c r="G29" s="662">
        <v>400000</v>
      </c>
      <c r="H29" s="103">
        <v>400000</v>
      </c>
      <c r="I29" s="103">
        <v>400000</v>
      </c>
      <c r="J29" s="3646">
        <f t="shared" si="7"/>
        <v>100</v>
      </c>
    </row>
    <row r="30" spans="1:10" s="23" customFormat="1" ht="16.149999999999999" customHeight="1" x14ac:dyDescent="0.2">
      <c r="A30" s="447" t="s">
        <v>644</v>
      </c>
      <c r="B30" s="106"/>
      <c r="C30" s="662"/>
      <c r="D30" s="662">
        <v>400000</v>
      </c>
      <c r="E30" s="662">
        <v>400000</v>
      </c>
      <c r="F30" s="662">
        <v>400000</v>
      </c>
      <c r="G30" s="662">
        <v>400000</v>
      </c>
      <c r="H30" s="103">
        <v>460000</v>
      </c>
      <c r="I30" s="103">
        <v>460000</v>
      </c>
      <c r="J30" s="3646">
        <f t="shared" si="7"/>
        <v>100</v>
      </c>
    </row>
    <row r="31" spans="1:10" s="23" customFormat="1" ht="16.149999999999999" customHeight="1" x14ac:dyDescent="0.2">
      <c r="A31" s="447" t="s">
        <v>645</v>
      </c>
      <c r="B31" s="106"/>
      <c r="C31" s="662"/>
      <c r="D31" s="661">
        <v>300000</v>
      </c>
      <c r="E31" s="661">
        <v>300000</v>
      </c>
      <c r="F31" s="661">
        <v>300000</v>
      </c>
      <c r="G31" s="661">
        <v>300000</v>
      </c>
      <c r="H31" s="100">
        <v>300000</v>
      </c>
      <c r="I31" s="100">
        <v>300000</v>
      </c>
      <c r="J31" s="3646">
        <f t="shared" si="7"/>
        <v>100</v>
      </c>
    </row>
    <row r="32" spans="1:10" s="23" customFormat="1" ht="16.149999999999999" customHeight="1" x14ac:dyDescent="0.2">
      <c r="A32" s="874" t="s">
        <v>646</v>
      </c>
      <c r="B32" s="106"/>
      <c r="C32" s="662"/>
      <c r="D32" s="813">
        <v>400000</v>
      </c>
      <c r="E32" s="813">
        <v>400000</v>
      </c>
      <c r="F32" s="813">
        <v>400000</v>
      </c>
      <c r="G32" s="813">
        <v>400000</v>
      </c>
      <c r="H32" s="674">
        <v>400000</v>
      </c>
      <c r="I32" s="674">
        <v>400000</v>
      </c>
      <c r="J32" s="3646">
        <f t="shared" si="7"/>
        <v>100</v>
      </c>
    </row>
    <row r="33" spans="1:10" s="23" customFormat="1" ht="16.149999999999999" customHeight="1" x14ac:dyDescent="0.2">
      <c r="A33" s="447" t="s">
        <v>647</v>
      </c>
      <c r="B33" s="106"/>
      <c r="C33" s="662"/>
      <c r="D33" s="661">
        <v>230000</v>
      </c>
      <c r="E33" s="661">
        <v>230000</v>
      </c>
      <c r="F33" s="661">
        <v>230000</v>
      </c>
      <c r="G33" s="661">
        <v>230000</v>
      </c>
      <c r="H33" s="100">
        <v>230000</v>
      </c>
      <c r="I33" s="100">
        <v>230000</v>
      </c>
      <c r="J33" s="3646">
        <f t="shared" si="7"/>
        <v>100</v>
      </c>
    </row>
    <row r="34" spans="1:10" s="23" customFormat="1" ht="16.149999999999999" customHeight="1" x14ac:dyDescent="0.2">
      <c r="A34" s="875" t="s">
        <v>648</v>
      </c>
      <c r="B34" s="106"/>
      <c r="C34" s="662"/>
      <c r="D34" s="661">
        <v>1200000</v>
      </c>
      <c r="E34" s="661">
        <v>1200000</v>
      </c>
      <c r="F34" s="661">
        <v>1200000</v>
      </c>
      <c r="G34" s="661">
        <v>1200000</v>
      </c>
      <c r="H34" s="100">
        <v>1200000</v>
      </c>
      <c r="I34" s="100">
        <v>1200000</v>
      </c>
      <c r="J34" s="3646">
        <f t="shared" si="7"/>
        <v>100</v>
      </c>
    </row>
    <row r="35" spans="1:10" s="23" customFormat="1" ht="16.149999999999999" customHeight="1" x14ac:dyDescent="0.2">
      <c r="A35" s="447" t="s">
        <v>649</v>
      </c>
      <c r="B35" s="106"/>
      <c r="C35" s="662"/>
      <c r="D35" s="661">
        <v>400000</v>
      </c>
      <c r="E35" s="661">
        <v>400000</v>
      </c>
      <c r="F35" s="661">
        <v>400000</v>
      </c>
      <c r="G35" s="661">
        <v>400000</v>
      </c>
      <c r="H35" s="100">
        <v>400000</v>
      </c>
      <c r="I35" s="100">
        <v>400000</v>
      </c>
      <c r="J35" s="3646">
        <f t="shared" si="7"/>
        <v>100</v>
      </c>
    </row>
    <row r="36" spans="1:10" s="23" customFormat="1" ht="16.149999999999999" customHeight="1" x14ac:dyDescent="0.2">
      <c r="A36" s="447" t="s">
        <v>650</v>
      </c>
      <c r="B36" s="106"/>
      <c r="C36" s="662"/>
      <c r="D36" s="661">
        <v>140000</v>
      </c>
      <c r="E36" s="661">
        <v>140000</v>
      </c>
      <c r="F36" s="661">
        <v>140000</v>
      </c>
      <c r="G36" s="661">
        <v>140000</v>
      </c>
      <c r="H36" s="100">
        <v>140000</v>
      </c>
      <c r="I36" s="100">
        <v>140000</v>
      </c>
      <c r="J36" s="3646">
        <f t="shared" si="7"/>
        <v>100</v>
      </c>
    </row>
    <row r="37" spans="1:10" s="23" customFormat="1" ht="16.149999999999999" customHeight="1" x14ac:dyDescent="0.2">
      <c r="A37" s="447" t="s">
        <v>651</v>
      </c>
      <c r="B37" s="106"/>
      <c r="C37" s="662"/>
      <c r="D37" s="661">
        <v>200000</v>
      </c>
      <c r="E37" s="661">
        <v>200000</v>
      </c>
      <c r="F37" s="661">
        <v>200000</v>
      </c>
      <c r="G37" s="661">
        <v>200000</v>
      </c>
      <c r="H37" s="100">
        <v>200000</v>
      </c>
      <c r="I37" s="100">
        <v>200000</v>
      </c>
      <c r="J37" s="3646">
        <f t="shared" si="7"/>
        <v>100</v>
      </c>
    </row>
    <row r="38" spans="1:10" s="23" customFormat="1" ht="16.149999999999999" customHeight="1" thickBot="1" x14ac:dyDescent="0.3">
      <c r="A38" s="875" t="s">
        <v>652</v>
      </c>
      <c r="B38" s="99"/>
      <c r="C38" s="665"/>
      <c r="D38" s="661">
        <v>600000</v>
      </c>
      <c r="E38" s="661">
        <v>600000</v>
      </c>
      <c r="F38" s="661">
        <v>600000</v>
      </c>
      <c r="G38" s="661">
        <v>600000</v>
      </c>
      <c r="H38" s="100">
        <v>600000</v>
      </c>
      <c r="I38" s="100">
        <v>600000</v>
      </c>
      <c r="J38" s="3646">
        <f t="shared" si="7"/>
        <v>100</v>
      </c>
    </row>
    <row r="39" spans="1:10" s="7" customFormat="1" ht="32.25" thickBot="1" x14ac:dyDescent="0.25">
      <c r="A39" s="3485" t="s">
        <v>456</v>
      </c>
      <c r="B39" s="102"/>
      <c r="C39" s="660">
        <f t="shared" ref="C39:H39" si="8">SUM(C15+C25)</f>
        <v>37576064</v>
      </c>
      <c r="D39" s="660">
        <f t="shared" si="8"/>
        <v>36644771</v>
      </c>
      <c r="E39" s="660">
        <f t="shared" si="8"/>
        <v>36644771</v>
      </c>
      <c r="F39" s="660">
        <f t="shared" si="8"/>
        <v>36644771</v>
      </c>
      <c r="G39" s="660">
        <f t="shared" si="8"/>
        <v>36644771</v>
      </c>
      <c r="H39" s="98">
        <f t="shared" si="8"/>
        <v>39539987</v>
      </c>
      <c r="I39" s="98">
        <f t="shared" ref="I39" si="9">SUM(I15+I25)</f>
        <v>39539987</v>
      </c>
      <c r="J39" s="2354">
        <f>SUM(I39/H39)*100</f>
        <v>100</v>
      </c>
    </row>
    <row r="40" spans="1:10" s="1755" customFormat="1" ht="16.149999999999999" customHeight="1" x14ac:dyDescent="0.2">
      <c r="A40" s="3493" t="s">
        <v>931</v>
      </c>
      <c r="B40" s="671"/>
      <c r="C40" s="1753"/>
      <c r="D40" s="1753"/>
      <c r="E40" s="1753"/>
      <c r="F40" s="1753"/>
      <c r="G40" s="1753"/>
      <c r="H40" s="1754">
        <v>9309408</v>
      </c>
      <c r="I40" s="1754">
        <v>9309408</v>
      </c>
      <c r="J40" s="3646">
        <f>SUM(I40/H40)*100</f>
        <v>100</v>
      </c>
    </row>
    <row r="41" spans="1:10" s="1755" customFormat="1" ht="32.25" thickBot="1" x14ac:dyDescent="0.25">
      <c r="A41" s="3494" t="s">
        <v>932</v>
      </c>
      <c r="B41" s="1756"/>
      <c r="C41" s="1757"/>
      <c r="D41" s="1757"/>
      <c r="E41" s="1757"/>
      <c r="F41" s="1757"/>
      <c r="G41" s="1757"/>
      <c r="H41" s="1758">
        <v>55421177</v>
      </c>
      <c r="I41" s="1758">
        <v>55421177</v>
      </c>
      <c r="J41" s="3646">
        <f>SUM(I41/H41)*100</f>
        <v>100</v>
      </c>
    </row>
    <row r="42" spans="1:10" ht="32.25" thickBot="1" x14ac:dyDescent="0.25">
      <c r="A42" s="111" t="s">
        <v>132</v>
      </c>
      <c r="B42" s="112"/>
      <c r="C42" s="666">
        <f>SUM(C39+C8)</f>
        <v>46276648</v>
      </c>
      <c r="D42" s="666">
        <f>SUM(D39+D8)</f>
        <v>46686135</v>
      </c>
      <c r="E42" s="666">
        <f>SUM(E39+E8)</f>
        <v>46686135</v>
      </c>
      <c r="F42" s="666">
        <f>SUM(F39+F8)</f>
        <v>46686135</v>
      </c>
      <c r="G42" s="666">
        <f>SUM(G39+G8)</f>
        <v>46686135</v>
      </c>
      <c r="H42" s="113">
        <f>SUM(H39++H40+H41+H8)</f>
        <v>113809695</v>
      </c>
      <c r="I42" s="113">
        <f>SUM(I39++I40+I41+I8)</f>
        <v>113809695</v>
      </c>
      <c r="J42" s="2354">
        <f>SUM(I42/H42)*100</f>
        <v>100</v>
      </c>
    </row>
    <row r="43" spans="1:10" s="3" customFormat="1" ht="16.149999999999999" customHeight="1" x14ac:dyDescent="0.2">
      <c r="A43" s="114"/>
      <c r="B43" s="115"/>
      <c r="C43" s="116"/>
      <c r="D43" s="116"/>
      <c r="E43" s="116"/>
      <c r="F43" s="116"/>
      <c r="G43" s="116"/>
      <c r="H43" s="116"/>
      <c r="I43" s="116"/>
      <c r="J43" s="3648"/>
    </row>
    <row r="44" spans="1:10" s="3" customFormat="1" ht="16.149999999999999" customHeight="1" x14ac:dyDescent="0.25">
      <c r="A44" s="3246" t="s">
        <v>426</v>
      </c>
      <c r="B44" s="93"/>
      <c r="C44" s="93"/>
      <c r="J44" s="3648"/>
    </row>
    <row r="45" spans="1:10" s="3" customFormat="1" ht="16.149999999999999" customHeight="1" thickBot="1" x14ac:dyDescent="0.25">
      <c r="A45" s="114"/>
      <c r="B45" s="115"/>
      <c r="C45" s="116"/>
      <c r="D45" s="116"/>
      <c r="E45" s="116"/>
      <c r="F45" s="116"/>
      <c r="G45" s="116"/>
      <c r="H45" s="116"/>
      <c r="I45" s="116"/>
      <c r="J45" s="3648"/>
    </row>
    <row r="46" spans="1:10" ht="32.25" thickBot="1" x14ac:dyDescent="0.25">
      <c r="A46" s="111" t="s">
        <v>455</v>
      </c>
      <c r="B46" s="112"/>
      <c r="C46" s="666">
        <f t="shared" ref="C46:H46" si="10">SUM(C47:C51)</f>
        <v>10012500</v>
      </c>
      <c r="D46" s="666">
        <f t="shared" si="10"/>
        <v>10118900</v>
      </c>
      <c r="E46" s="666">
        <f t="shared" si="10"/>
        <v>10118900</v>
      </c>
      <c r="F46" s="666">
        <f t="shared" si="10"/>
        <v>10118900</v>
      </c>
      <c r="G46" s="666">
        <f t="shared" si="10"/>
        <v>10118900</v>
      </c>
      <c r="H46" s="113">
        <f t="shared" si="10"/>
        <v>11706495</v>
      </c>
      <c r="I46" s="113">
        <f t="shared" ref="I46" si="11">SUM(I47:I51)</f>
        <v>11706495</v>
      </c>
      <c r="J46" s="2354">
        <f>SUM(I46/H46)*100</f>
        <v>100</v>
      </c>
    </row>
    <row r="47" spans="1:10" ht="31.5" x14ac:dyDescent="0.25">
      <c r="A47" s="870" t="s">
        <v>805</v>
      </c>
      <c r="B47" s="221" t="s">
        <v>325</v>
      </c>
      <c r="C47" s="667">
        <v>2790000</v>
      </c>
      <c r="D47" s="667">
        <v>2790000</v>
      </c>
      <c r="E47" s="667">
        <v>2790000</v>
      </c>
      <c r="F47" s="667">
        <v>2790000</v>
      </c>
      <c r="G47" s="667">
        <v>2790000</v>
      </c>
      <c r="H47" s="222">
        <v>2790000</v>
      </c>
      <c r="I47" s="222">
        <v>2790000</v>
      </c>
      <c r="J47" s="3646">
        <f t="shared" ref="J47:J51" si="12">SUM(I47/H47)*100</f>
        <v>100</v>
      </c>
    </row>
    <row r="48" spans="1:10" ht="33.75" customHeight="1" x14ac:dyDescent="0.25">
      <c r="A48" s="871" t="s">
        <v>806</v>
      </c>
      <c r="B48" s="214" t="s">
        <v>325</v>
      </c>
      <c r="C48" s="540">
        <v>3000000</v>
      </c>
      <c r="D48" s="540">
        <v>3000000</v>
      </c>
      <c r="E48" s="540">
        <v>3000000</v>
      </c>
      <c r="F48" s="540">
        <v>3000000</v>
      </c>
      <c r="G48" s="540">
        <v>3000000</v>
      </c>
      <c r="H48" s="220">
        <v>3000000</v>
      </c>
      <c r="I48" s="220">
        <v>3000000</v>
      </c>
      <c r="J48" s="3646">
        <f t="shared" si="12"/>
        <v>100</v>
      </c>
    </row>
    <row r="49" spans="1:10" x14ac:dyDescent="0.25">
      <c r="A49" s="871" t="s">
        <v>807</v>
      </c>
      <c r="B49" s="214" t="s">
        <v>325</v>
      </c>
      <c r="C49" s="540">
        <v>2000000</v>
      </c>
      <c r="D49" s="540">
        <v>2000000</v>
      </c>
      <c r="E49" s="540">
        <v>2000000</v>
      </c>
      <c r="F49" s="540">
        <v>2000000</v>
      </c>
      <c r="G49" s="540">
        <v>2000000</v>
      </c>
      <c r="H49" s="220">
        <v>2000000</v>
      </c>
      <c r="I49" s="220">
        <v>2000000</v>
      </c>
      <c r="J49" s="3646">
        <f t="shared" si="12"/>
        <v>100</v>
      </c>
    </row>
    <row r="50" spans="1:10" x14ac:dyDescent="0.25">
      <c r="A50" s="872" t="s">
        <v>808</v>
      </c>
      <c r="B50" s="217" t="s">
        <v>325</v>
      </c>
      <c r="C50" s="668">
        <v>1500000</v>
      </c>
      <c r="D50" s="668">
        <v>1500000</v>
      </c>
      <c r="E50" s="668">
        <v>1500000</v>
      </c>
      <c r="F50" s="668">
        <v>1500000</v>
      </c>
      <c r="G50" s="668">
        <v>1500000</v>
      </c>
      <c r="H50" s="218">
        <v>3087595</v>
      </c>
      <c r="I50" s="218">
        <v>3087595</v>
      </c>
      <c r="J50" s="3646">
        <f t="shared" si="12"/>
        <v>100</v>
      </c>
    </row>
    <row r="51" spans="1:10" ht="32.25" thickBot="1" x14ac:dyDescent="0.3">
      <c r="A51" s="219" t="s">
        <v>809</v>
      </c>
      <c r="B51" s="215" t="s">
        <v>325</v>
      </c>
      <c r="C51" s="669">
        <v>722500</v>
      </c>
      <c r="D51" s="669">
        <v>828900</v>
      </c>
      <c r="E51" s="669">
        <v>828900</v>
      </c>
      <c r="F51" s="669">
        <v>828900</v>
      </c>
      <c r="G51" s="669">
        <v>828900</v>
      </c>
      <c r="H51" s="216">
        <v>828900</v>
      </c>
      <c r="I51" s="216">
        <v>828900</v>
      </c>
      <c r="J51" s="3646">
        <f t="shared" si="12"/>
        <v>100</v>
      </c>
    </row>
    <row r="52" spans="1:10" ht="16.5" thickBot="1" x14ac:dyDescent="0.3">
      <c r="A52" s="3495"/>
      <c r="J52" s="2354"/>
    </row>
    <row r="53" spans="1:10" s="16" customFormat="1" ht="32.25" thickBot="1" x14ac:dyDescent="0.3">
      <c r="A53" s="1750" t="s">
        <v>934</v>
      </c>
      <c r="B53" s="1748"/>
      <c r="C53" s="1740">
        <f t="shared" ref="C53:H53" si="13">SUM(C46)</f>
        <v>10012500</v>
      </c>
      <c r="D53" s="1740">
        <f t="shared" si="13"/>
        <v>10118900</v>
      </c>
      <c r="E53" s="1746">
        <f t="shared" si="13"/>
        <v>10118900</v>
      </c>
      <c r="F53" s="1746">
        <f t="shared" si="13"/>
        <v>10118900</v>
      </c>
      <c r="G53" s="1743">
        <f t="shared" si="13"/>
        <v>10118900</v>
      </c>
      <c r="H53" s="126">
        <f t="shared" si="13"/>
        <v>11706495</v>
      </c>
      <c r="I53" s="126">
        <f t="shared" ref="I53" si="14">SUM(I46)</f>
        <v>11706495</v>
      </c>
      <c r="J53" s="2354">
        <f t="shared" ref="J53:J55" si="15">SUM(I53/H53)*100</f>
        <v>100</v>
      </c>
    </row>
    <row r="54" spans="1:10" ht="32.25" thickBot="1" x14ac:dyDescent="0.3">
      <c r="A54" s="1750" t="s">
        <v>935</v>
      </c>
      <c r="B54" s="1749"/>
      <c r="C54" s="1741"/>
      <c r="D54" s="1741"/>
      <c r="E54" s="1747"/>
      <c r="F54" s="1747"/>
      <c r="G54" s="1744"/>
      <c r="H54" s="126">
        <v>324084</v>
      </c>
      <c r="I54" s="126">
        <v>324084</v>
      </c>
      <c r="J54" s="2354">
        <f t="shared" si="15"/>
        <v>100</v>
      </c>
    </row>
    <row r="55" spans="1:10" ht="16.5" thickBot="1" x14ac:dyDescent="0.3">
      <c r="A55" s="1750" t="s">
        <v>936</v>
      </c>
      <c r="B55" s="1749"/>
      <c r="C55" s="1742"/>
      <c r="D55" s="1742"/>
      <c r="E55" s="1751"/>
      <c r="F55" s="1751"/>
      <c r="G55" s="1745"/>
      <c r="H55" s="126">
        <f>SUM(H53:H54)</f>
        <v>12030579</v>
      </c>
      <c r="I55" s="126">
        <f>SUM(I53:I54)</f>
        <v>12030579</v>
      </c>
      <c r="J55" s="2354">
        <f t="shared" si="15"/>
        <v>100</v>
      </c>
    </row>
    <row r="56" spans="1:10" x14ac:dyDescent="0.25">
      <c r="A56" s="3495"/>
    </row>
    <row r="57" spans="1:10" x14ac:dyDescent="0.25">
      <c r="A57" s="3495"/>
    </row>
    <row r="58" spans="1:10" x14ac:dyDescent="0.25">
      <c r="A58" s="3495"/>
    </row>
    <row r="59" spans="1:10" x14ac:dyDescent="0.25">
      <c r="A59" s="3495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8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84"/>
  <sheetViews>
    <sheetView zoomScaleNormal="100" workbookViewId="0">
      <selection activeCell="B1" sqref="B1"/>
    </sheetView>
  </sheetViews>
  <sheetFormatPr defaultRowHeight="15.75" x14ac:dyDescent="0.25"/>
  <cols>
    <col min="1" max="1" width="4.7109375" style="200" customWidth="1"/>
    <col min="2" max="2" width="48.85546875" style="14" customWidth="1"/>
    <col min="3" max="4" width="12.7109375" style="14" bestFit="1" customWidth="1"/>
    <col min="5" max="5" width="12.85546875" style="14" bestFit="1" customWidth="1"/>
    <col min="6" max="6" width="12.42578125" style="14" bestFit="1" customWidth="1"/>
    <col min="7" max="7" width="12.85546875" style="14" bestFit="1" customWidth="1"/>
    <col min="8" max="8" width="13.140625" style="14" bestFit="1" customWidth="1"/>
    <col min="9" max="9" width="12.85546875" style="14" bestFit="1" customWidth="1"/>
    <col min="10" max="10" width="11" style="2355" customWidth="1"/>
  </cols>
  <sheetData>
    <row r="1" spans="1:11" ht="15.75" customHeight="1" x14ac:dyDescent="0.2">
      <c r="B1" s="85" t="s">
        <v>1945</v>
      </c>
      <c r="C1" s="85"/>
      <c r="D1" s="85"/>
      <c r="E1" s="85"/>
      <c r="F1" s="85"/>
      <c r="G1" s="85"/>
      <c r="H1" s="948"/>
      <c r="I1" s="948"/>
      <c r="J1" s="2348"/>
    </row>
    <row r="2" spans="1:11" ht="15.75" customHeight="1" x14ac:dyDescent="0.2">
      <c r="B2" s="136"/>
      <c r="C2" s="136"/>
      <c r="D2" s="136"/>
      <c r="E2" s="136"/>
      <c r="F2" s="136"/>
      <c r="G2" s="921"/>
      <c r="H2" s="1707"/>
      <c r="I2" s="2305"/>
      <c r="J2" s="3220"/>
    </row>
    <row r="3" spans="1:11" ht="16.5" customHeight="1" x14ac:dyDescent="0.25">
      <c r="B3" s="3808" t="s">
        <v>425</v>
      </c>
      <c r="C3" s="3808"/>
      <c r="D3" s="213"/>
      <c r="E3" s="213"/>
      <c r="F3" s="213"/>
      <c r="G3" s="213"/>
      <c r="H3" s="213"/>
      <c r="I3" s="213"/>
      <c r="J3" s="3221"/>
    </row>
    <row r="4" spans="1:11" ht="16.5" thickBot="1" x14ac:dyDescent="0.3">
      <c r="B4" s="91"/>
      <c r="C4" s="164"/>
      <c r="D4" s="164"/>
      <c r="E4" s="164"/>
      <c r="F4" s="164"/>
      <c r="G4" s="164"/>
      <c r="H4" s="164"/>
      <c r="I4" s="164" t="s">
        <v>269</v>
      </c>
      <c r="J4" s="3222" t="s">
        <v>1786</v>
      </c>
    </row>
    <row r="5" spans="1:11" s="7" customFormat="1" ht="31.5" x14ac:dyDescent="0.2">
      <c r="A5" s="3652" t="s">
        <v>1929</v>
      </c>
      <c r="B5" s="3653" t="s">
        <v>100</v>
      </c>
      <c r="C5" s="3654" t="s">
        <v>239</v>
      </c>
      <c r="D5" s="3654" t="s">
        <v>941</v>
      </c>
      <c r="E5" s="3654" t="s">
        <v>940</v>
      </c>
      <c r="F5" s="3654" t="s">
        <v>939</v>
      </c>
      <c r="G5" s="3654" t="s">
        <v>938</v>
      </c>
      <c r="H5" s="3655" t="s">
        <v>942</v>
      </c>
      <c r="I5" s="3809" t="s">
        <v>1785</v>
      </c>
      <c r="J5" s="3810"/>
    </row>
    <row r="6" spans="1:11" s="1755" customFormat="1" ht="16.5" thickBot="1" x14ac:dyDescent="0.25">
      <c r="A6" s="3656"/>
      <c r="B6" s="3657"/>
      <c r="C6" s="3658">
        <v>44197</v>
      </c>
      <c r="D6" s="3658">
        <v>44377</v>
      </c>
      <c r="E6" s="3658">
        <v>44469</v>
      </c>
      <c r="F6" s="3658">
        <v>44530</v>
      </c>
      <c r="G6" s="3658">
        <v>44530</v>
      </c>
      <c r="H6" s="3659">
        <v>44561</v>
      </c>
      <c r="I6" s="3811">
        <v>44561</v>
      </c>
      <c r="J6" s="3812"/>
    </row>
    <row r="7" spans="1:11" ht="16.5" thickBot="1" x14ac:dyDescent="0.3">
      <c r="A7" s="597"/>
      <c r="B7" s="599" t="s">
        <v>148</v>
      </c>
      <c r="C7" s="294">
        <f t="shared" ref="C7:I7" si="0">SUM(C8+C52)</f>
        <v>193332230</v>
      </c>
      <c r="D7" s="294">
        <f t="shared" si="0"/>
        <v>263482230</v>
      </c>
      <c r="E7" s="294">
        <f t="shared" si="0"/>
        <v>308317839</v>
      </c>
      <c r="F7" s="294">
        <f t="shared" si="0"/>
        <v>491057839</v>
      </c>
      <c r="G7" s="294">
        <f t="shared" si="0"/>
        <v>500540433</v>
      </c>
      <c r="H7" s="118">
        <f t="shared" si="0"/>
        <v>671450352</v>
      </c>
      <c r="I7" s="294">
        <f t="shared" si="0"/>
        <v>188572583</v>
      </c>
      <c r="J7" s="3223">
        <f>SUM(I7/H7)*100</f>
        <v>28.084367286175759</v>
      </c>
    </row>
    <row r="8" spans="1:11" ht="19.5" thickBot="1" x14ac:dyDescent="0.35">
      <c r="A8" s="1693"/>
      <c r="B8" s="600" t="s">
        <v>179</v>
      </c>
      <c r="C8" s="676">
        <f t="shared" ref="C8:I8" si="1">SUM(C9+C38+C40+C44+C50)</f>
        <v>138839430</v>
      </c>
      <c r="D8" s="676">
        <f t="shared" si="1"/>
        <v>205989430</v>
      </c>
      <c r="E8" s="676">
        <f t="shared" si="1"/>
        <v>249954437</v>
      </c>
      <c r="F8" s="676">
        <f t="shared" si="1"/>
        <v>432694437</v>
      </c>
      <c r="G8" s="676">
        <f t="shared" si="1"/>
        <v>442177031</v>
      </c>
      <c r="H8" s="119">
        <f t="shared" si="1"/>
        <v>592886950</v>
      </c>
      <c r="I8" s="676">
        <f t="shared" si="1"/>
        <v>143601124</v>
      </c>
      <c r="J8" s="3223">
        <f t="shared" ref="J8:J41" si="2">SUM(I8/H8)*100</f>
        <v>24.220658592670997</v>
      </c>
    </row>
    <row r="9" spans="1:11" s="17" customFormat="1" ht="16.5" thickBot="1" x14ac:dyDescent="0.3">
      <c r="A9" s="597">
        <v>1</v>
      </c>
      <c r="B9" s="601" t="s">
        <v>275</v>
      </c>
      <c r="C9" s="677">
        <f>SUM(C10:C36)</f>
        <v>133499081</v>
      </c>
      <c r="D9" s="677">
        <f>SUM(D10:D36)</f>
        <v>198849081</v>
      </c>
      <c r="E9" s="677">
        <f>SUM(E10:E36)</f>
        <v>243501088</v>
      </c>
      <c r="F9" s="677">
        <f>SUM(F10:F36)</f>
        <v>414241088</v>
      </c>
      <c r="G9" s="677">
        <f>SUM(G10:G36)</f>
        <v>423156984</v>
      </c>
      <c r="H9" s="120">
        <f>SUM(H10:H37)</f>
        <v>575004743</v>
      </c>
      <c r="I9" s="677">
        <f>SUM(I10:I37)</f>
        <v>137554620</v>
      </c>
      <c r="J9" s="3223">
        <f t="shared" si="2"/>
        <v>23.922345280550147</v>
      </c>
    </row>
    <row r="10" spans="1:11" s="135" customFormat="1" x14ac:dyDescent="0.25">
      <c r="A10" s="641"/>
      <c r="B10" s="876" t="s">
        <v>322</v>
      </c>
      <c r="C10" s="678">
        <v>7000000</v>
      </c>
      <c r="D10" s="678">
        <v>7000000</v>
      </c>
      <c r="E10" s="678">
        <v>7000000</v>
      </c>
      <c r="F10" s="678">
        <v>7000000</v>
      </c>
      <c r="G10" s="678">
        <v>7000000</v>
      </c>
      <c r="H10" s="225">
        <v>7000000</v>
      </c>
      <c r="I10" s="678"/>
      <c r="J10" s="3499">
        <f t="shared" si="2"/>
        <v>0</v>
      </c>
    </row>
    <row r="11" spans="1:11" s="135" customFormat="1" x14ac:dyDescent="0.25">
      <c r="A11" s="638"/>
      <c r="B11" s="602" t="s">
        <v>323</v>
      </c>
      <c r="C11" s="679">
        <v>8975000</v>
      </c>
      <c r="D11" s="679">
        <v>8975000</v>
      </c>
      <c r="E11" s="679">
        <v>8975000</v>
      </c>
      <c r="F11" s="679">
        <v>8975000</v>
      </c>
      <c r="G11" s="679">
        <v>8975000</v>
      </c>
      <c r="H11" s="226">
        <v>8975000</v>
      </c>
      <c r="I11" s="679"/>
      <c r="J11" s="3500">
        <f t="shared" si="2"/>
        <v>0</v>
      </c>
    </row>
    <row r="12" spans="1:11" s="135" customFormat="1" x14ac:dyDescent="0.25">
      <c r="A12" s="638"/>
      <c r="B12" s="602" t="s">
        <v>324</v>
      </c>
      <c r="C12" s="679">
        <v>3185090</v>
      </c>
      <c r="D12" s="679">
        <v>3185090</v>
      </c>
      <c r="E12" s="679">
        <v>3185090</v>
      </c>
      <c r="F12" s="679">
        <v>3185090</v>
      </c>
      <c r="G12" s="679">
        <v>3185090</v>
      </c>
      <c r="H12" s="226">
        <v>3185090</v>
      </c>
      <c r="I12" s="679"/>
      <c r="J12" s="3500">
        <f t="shared" si="2"/>
        <v>0</v>
      </c>
    </row>
    <row r="13" spans="1:11" s="2383" customFormat="1" x14ac:dyDescent="0.25">
      <c r="A13" s="638"/>
      <c r="B13" s="602" t="s">
        <v>423</v>
      </c>
      <c r="C13" s="1678">
        <v>100000000</v>
      </c>
      <c r="D13" s="1678">
        <v>100000000</v>
      </c>
      <c r="E13" s="1678">
        <v>100000000</v>
      </c>
      <c r="F13" s="1678">
        <v>100000000</v>
      </c>
      <c r="G13" s="1678">
        <v>100000000</v>
      </c>
      <c r="H13" s="1564">
        <v>100000000</v>
      </c>
      <c r="I13" s="1678">
        <v>85844752</v>
      </c>
      <c r="J13" s="3500">
        <f t="shared" si="2"/>
        <v>85.844752</v>
      </c>
      <c r="K13" s="2383" t="s">
        <v>1873</v>
      </c>
    </row>
    <row r="14" spans="1:11" s="2383" customFormat="1" x14ac:dyDescent="0.25">
      <c r="A14" s="638"/>
      <c r="B14" s="602" t="s">
        <v>1874</v>
      </c>
      <c r="C14" s="1678"/>
      <c r="D14" s="1678"/>
      <c r="E14" s="1678"/>
      <c r="F14" s="1678"/>
      <c r="G14" s="1678"/>
      <c r="H14" s="1564">
        <v>937094</v>
      </c>
      <c r="I14" s="1678">
        <v>937094</v>
      </c>
      <c r="J14" s="3500">
        <f t="shared" si="2"/>
        <v>100</v>
      </c>
      <c r="K14" s="2383" t="s">
        <v>1873</v>
      </c>
    </row>
    <row r="15" spans="1:11" s="2383" customFormat="1" x14ac:dyDescent="0.25">
      <c r="A15" s="638"/>
      <c r="B15" s="603" t="s">
        <v>326</v>
      </c>
      <c r="C15" s="1678">
        <v>5000000</v>
      </c>
      <c r="D15" s="1678">
        <v>5000000</v>
      </c>
      <c r="E15" s="1678">
        <v>5000000</v>
      </c>
      <c r="F15" s="1678">
        <v>5000000</v>
      </c>
      <c r="G15" s="1678">
        <v>5000000</v>
      </c>
      <c r="H15" s="1564">
        <v>5000000</v>
      </c>
      <c r="I15" s="1678"/>
      <c r="J15" s="3500">
        <f t="shared" si="2"/>
        <v>0</v>
      </c>
    </row>
    <row r="16" spans="1:11" s="2383" customFormat="1" x14ac:dyDescent="0.25">
      <c r="A16" s="638"/>
      <c r="B16" s="603" t="s">
        <v>458</v>
      </c>
      <c r="C16" s="1678">
        <v>85000</v>
      </c>
      <c r="D16" s="1678">
        <v>85000</v>
      </c>
      <c r="E16" s="1678">
        <v>85000</v>
      </c>
      <c r="F16" s="1678">
        <v>85000</v>
      </c>
      <c r="G16" s="1678">
        <v>85000</v>
      </c>
      <c r="H16" s="1564">
        <v>79300</v>
      </c>
      <c r="I16" s="1678">
        <v>79300</v>
      </c>
      <c r="J16" s="3500">
        <f t="shared" si="2"/>
        <v>100</v>
      </c>
      <c r="K16" s="2383" t="s">
        <v>1873</v>
      </c>
    </row>
    <row r="17" spans="1:11" s="2383" customFormat="1" x14ac:dyDescent="0.25">
      <c r="A17" s="638"/>
      <c r="B17" s="603" t="s">
        <v>587</v>
      </c>
      <c r="C17" s="1678">
        <v>400050</v>
      </c>
      <c r="D17" s="1678">
        <v>400050</v>
      </c>
      <c r="E17" s="1678">
        <v>400050</v>
      </c>
      <c r="F17" s="1678">
        <v>400050</v>
      </c>
      <c r="G17" s="1678">
        <v>400050</v>
      </c>
      <c r="H17" s="1564">
        <v>431200</v>
      </c>
      <c r="I17" s="1678">
        <v>431200</v>
      </c>
      <c r="J17" s="3500">
        <f t="shared" si="2"/>
        <v>100</v>
      </c>
      <c r="K17" s="2383" t="s">
        <v>1873</v>
      </c>
    </row>
    <row r="18" spans="1:11" s="2383" customFormat="1" x14ac:dyDescent="0.25">
      <c r="A18" s="638"/>
      <c r="B18" s="603" t="s">
        <v>1937</v>
      </c>
      <c r="C18" s="1678">
        <v>4853941</v>
      </c>
      <c r="D18" s="1678">
        <v>4853941</v>
      </c>
      <c r="E18" s="1678">
        <v>4853941</v>
      </c>
      <c r="F18" s="1678">
        <v>4853941</v>
      </c>
      <c r="G18" s="1678">
        <v>4853941</v>
      </c>
      <c r="H18" s="1564">
        <v>4853941</v>
      </c>
      <c r="I18" s="1678">
        <v>4853941</v>
      </c>
      <c r="J18" s="3500">
        <f t="shared" si="2"/>
        <v>100</v>
      </c>
    </row>
    <row r="19" spans="1:11" s="2383" customFormat="1" x14ac:dyDescent="0.25">
      <c r="A19" s="638"/>
      <c r="B19" s="602" t="s">
        <v>1938</v>
      </c>
      <c r="C19" s="1678"/>
      <c r="D19" s="1678"/>
      <c r="E19" s="1678"/>
      <c r="F19" s="1678"/>
      <c r="G19" s="1678"/>
      <c r="H19" s="1564">
        <v>419690</v>
      </c>
      <c r="I19" s="1678">
        <v>419690</v>
      </c>
      <c r="J19" s="3500">
        <f>SUM(I19/H19)*100</f>
        <v>100</v>
      </c>
      <c r="K19" s="2383" t="s">
        <v>1873</v>
      </c>
    </row>
    <row r="20" spans="1:11" s="2383" customFormat="1" x14ac:dyDescent="0.25">
      <c r="A20" s="638"/>
      <c r="B20" s="603" t="s">
        <v>459</v>
      </c>
      <c r="C20" s="1678">
        <v>2000000</v>
      </c>
      <c r="D20" s="1678">
        <v>1900000</v>
      </c>
      <c r="E20" s="1678">
        <v>1900000</v>
      </c>
      <c r="F20" s="1678">
        <v>1900000</v>
      </c>
      <c r="G20" s="1678">
        <v>1900000</v>
      </c>
      <c r="H20" s="1564">
        <v>1900000</v>
      </c>
      <c r="I20" s="1678">
        <v>1900000</v>
      </c>
      <c r="J20" s="3500">
        <f t="shared" si="2"/>
        <v>100</v>
      </c>
      <c r="K20" s="2383" t="s">
        <v>1873</v>
      </c>
    </row>
    <row r="21" spans="1:11" s="2383" customFormat="1" x14ac:dyDescent="0.25">
      <c r="A21" s="638"/>
      <c r="B21" s="603" t="s">
        <v>653</v>
      </c>
      <c r="C21" s="680"/>
      <c r="D21" s="680">
        <v>450000</v>
      </c>
      <c r="E21" s="680">
        <v>450000</v>
      </c>
      <c r="F21" s="680">
        <v>450000</v>
      </c>
      <c r="G21" s="680">
        <v>450000</v>
      </c>
      <c r="H21" s="123">
        <v>450000</v>
      </c>
      <c r="I21" s="680">
        <v>450000</v>
      </c>
      <c r="J21" s="3500">
        <f t="shared" si="2"/>
        <v>100</v>
      </c>
      <c r="K21" s="2383" t="s">
        <v>1873</v>
      </c>
    </row>
    <row r="22" spans="1:11" s="2383" customFormat="1" x14ac:dyDescent="0.25">
      <c r="A22" s="638"/>
      <c r="B22" s="604" t="s">
        <v>588</v>
      </c>
      <c r="C22" s="680">
        <v>2000000</v>
      </c>
      <c r="D22" s="680">
        <v>2000000</v>
      </c>
      <c r="E22" s="680">
        <v>2000000</v>
      </c>
      <c r="F22" s="680">
        <v>2000000</v>
      </c>
      <c r="G22" s="680">
        <v>2000000</v>
      </c>
      <c r="H22" s="123">
        <v>2000000</v>
      </c>
      <c r="I22" s="680"/>
      <c r="J22" s="3500">
        <f t="shared" si="2"/>
        <v>0</v>
      </c>
    </row>
    <row r="23" spans="1:11" s="2383" customFormat="1" x14ac:dyDescent="0.25">
      <c r="A23" s="642"/>
      <c r="B23" s="604" t="s">
        <v>671</v>
      </c>
      <c r="C23" s="680"/>
      <c r="D23" s="680">
        <v>85000000</v>
      </c>
      <c r="E23" s="680">
        <v>85000000</v>
      </c>
      <c r="F23" s="680">
        <v>126100000</v>
      </c>
      <c r="G23" s="680">
        <v>126100000</v>
      </c>
      <c r="H23" s="123">
        <v>126100000</v>
      </c>
      <c r="I23" s="680"/>
      <c r="J23" s="3500">
        <f t="shared" si="2"/>
        <v>0</v>
      </c>
    </row>
    <row r="24" spans="1:11" s="2383" customFormat="1" x14ac:dyDescent="0.25">
      <c r="A24" s="642"/>
      <c r="B24" s="604" t="s">
        <v>757</v>
      </c>
      <c r="C24" s="680"/>
      <c r="D24" s="680"/>
      <c r="E24" s="680">
        <v>7652007</v>
      </c>
      <c r="F24" s="680">
        <v>7652007</v>
      </c>
      <c r="G24" s="680">
        <v>7652007</v>
      </c>
      <c r="H24" s="123">
        <v>7652007</v>
      </c>
      <c r="I24" s="680"/>
      <c r="J24" s="3500">
        <f t="shared" si="2"/>
        <v>0</v>
      </c>
    </row>
    <row r="25" spans="1:11" s="2383" customFormat="1" x14ac:dyDescent="0.25">
      <c r="A25" s="642"/>
      <c r="B25" s="603" t="s">
        <v>774</v>
      </c>
      <c r="C25" s="680"/>
      <c r="D25" s="680"/>
      <c r="E25" s="680">
        <v>37000000</v>
      </c>
      <c r="F25" s="680">
        <v>37000000</v>
      </c>
      <c r="G25" s="680">
        <v>37000000</v>
      </c>
      <c r="H25" s="123">
        <v>37000000</v>
      </c>
      <c r="I25" s="680">
        <v>37000000</v>
      </c>
      <c r="J25" s="3500">
        <f t="shared" si="2"/>
        <v>100</v>
      </c>
      <c r="K25" s="2383" t="s">
        <v>1873</v>
      </c>
    </row>
    <row r="26" spans="1:11" s="2383" customFormat="1" x14ac:dyDescent="0.25">
      <c r="A26" s="642"/>
      <c r="B26" s="1706" t="s">
        <v>885</v>
      </c>
      <c r="C26" s="680"/>
      <c r="D26" s="680"/>
      <c r="E26" s="680"/>
      <c r="F26" s="680">
        <v>146640000</v>
      </c>
      <c r="G26" s="680">
        <v>146640000</v>
      </c>
      <c r="H26" s="123">
        <v>146640000</v>
      </c>
      <c r="I26" s="680"/>
      <c r="J26" s="3500">
        <f t="shared" si="2"/>
        <v>0</v>
      </c>
    </row>
    <row r="27" spans="1:11" s="2383" customFormat="1" x14ac:dyDescent="0.25">
      <c r="A27" s="642"/>
      <c r="B27" s="1706" t="s">
        <v>871</v>
      </c>
      <c r="C27" s="680"/>
      <c r="D27" s="680"/>
      <c r="E27" s="680"/>
      <c r="F27" s="680"/>
      <c r="G27" s="680">
        <v>8915896</v>
      </c>
      <c r="H27" s="123">
        <v>8915896</v>
      </c>
      <c r="I27" s="680"/>
      <c r="J27" s="3500">
        <f t="shared" si="2"/>
        <v>0</v>
      </c>
    </row>
    <row r="28" spans="1:11" s="2383" customFormat="1" x14ac:dyDescent="0.25">
      <c r="A28" s="642"/>
      <c r="B28" s="604" t="s">
        <v>1865</v>
      </c>
      <c r="C28" s="680"/>
      <c r="D28" s="680"/>
      <c r="E28" s="680"/>
      <c r="F28" s="680"/>
      <c r="G28" s="680"/>
      <c r="H28" s="123">
        <v>90000</v>
      </c>
      <c r="I28" s="3497">
        <v>90000</v>
      </c>
      <c r="J28" s="3500">
        <f t="shared" si="2"/>
        <v>100</v>
      </c>
      <c r="K28" s="2383" t="s">
        <v>1873</v>
      </c>
    </row>
    <row r="29" spans="1:11" s="2383" customFormat="1" x14ac:dyDescent="0.25">
      <c r="A29" s="642"/>
      <c r="B29" s="604" t="s">
        <v>1866</v>
      </c>
      <c r="C29" s="680"/>
      <c r="D29" s="680"/>
      <c r="E29" s="680"/>
      <c r="F29" s="680"/>
      <c r="G29" s="680"/>
      <c r="H29" s="123">
        <v>260000</v>
      </c>
      <c r="I29" s="3497">
        <v>260000</v>
      </c>
      <c r="J29" s="3500">
        <f t="shared" si="2"/>
        <v>100</v>
      </c>
      <c r="K29" s="2383" t="s">
        <v>1873</v>
      </c>
    </row>
    <row r="30" spans="1:11" s="2383" customFormat="1" x14ac:dyDescent="0.25">
      <c r="A30" s="642"/>
      <c r="B30" s="604" t="s">
        <v>1867</v>
      </c>
      <c r="C30" s="680"/>
      <c r="D30" s="680"/>
      <c r="E30" s="680"/>
      <c r="F30" s="680"/>
      <c r="G30" s="680"/>
      <c r="H30" s="123">
        <v>336600</v>
      </c>
      <c r="I30" s="3497">
        <v>336600</v>
      </c>
      <c r="J30" s="3500">
        <f t="shared" si="2"/>
        <v>100</v>
      </c>
      <c r="K30" s="2383" t="s">
        <v>1873</v>
      </c>
    </row>
    <row r="31" spans="1:11" s="2383" customFormat="1" x14ac:dyDescent="0.25">
      <c r="A31" s="642"/>
      <c r="B31" s="603" t="s">
        <v>1868</v>
      </c>
      <c r="C31" s="680"/>
      <c r="D31" s="680"/>
      <c r="E31" s="680"/>
      <c r="F31" s="680"/>
      <c r="G31" s="680"/>
      <c r="H31" s="123">
        <v>472443</v>
      </c>
      <c r="I31" s="3497">
        <v>472443</v>
      </c>
      <c r="J31" s="3500">
        <f t="shared" si="2"/>
        <v>100</v>
      </c>
      <c r="K31" s="2383" t="s">
        <v>1873</v>
      </c>
    </row>
    <row r="32" spans="1:11" s="2383" customFormat="1" x14ac:dyDescent="0.25">
      <c r="A32" s="642"/>
      <c r="B32" s="603" t="s">
        <v>1869</v>
      </c>
      <c r="C32" s="680"/>
      <c r="D32" s="680"/>
      <c r="E32" s="680"/>
      <c r="F32" s="680"/>
      <c r="G32" s="680"/>
      <c r="H32" s="123">
        <v>124990</v>
      </c>
      <c r="I32" s="3497">
        <v>124990</v>
      </c>
      <c r="J32" s="3500">
        <f t="shared" si="2"/>
        <v>100</v>
      </c>
      <c r="K32" s="2383" t="s">
        <v>1873</v>
      </c>
    </row>
    <row r="33" spans="1:11" s="2383" customFormat="1" x14ac:dyDescent="0.25">
      <c r="A33" s="642"/>
      <c r="B33" s="603" t="s">
        <v>1870</v>
      </c>
      <c r="C33" s="680"/>
      <c r="D33" s="680"/>
      <c r="E33" s="680"/>
      <c r="F33" s="680"/>
      <c r="G33" s="680"/>
      <c r="H33" s="123">
        <v>483200</v>
      </c>
      <c r="I33" s="3497">
        <v>483200</v>
      </c>
      <c r="J33" s="3500">
        <f t="shared" si="2"/>
        <v>100</v>
      </c>
      <c r="K33" s="2383" t="s">
        <v>1873</v>
      </c>
    </row>
    <row r="34" spans="1:11" s="2383" customFormat="1" x14ac:dyDescent="0.25">
      <c r="A34" s="642"/>
      <c r="B34" s="603" t="s">
        <v>1871</v>
      </c>
      <c r="C34" s="680"/>
      <c r="D34" s="680"/>
      <c r="E34" s="680"/>
      <c r="F34" s="680"/>
      <c r="G34" s="680"/>
      <c r="H34" s="123">
        <v>1371742</v>
      </c>
      <c r="I34" s="3497">
        <v>1371742</v>
      </c>
      <c r="J34" s="3500">
        <f>SUM(I34/H34)*100</f>
        <v>100</v>
      </c>
      <c r="K34" s="2383" t="s">
        <v>1873</v>
      </c>
    </row>
    <row r="35" spans="1:11" s="2383" customFormat="1" x14ac:dyDescent="0.25">
      <c r="A35" s="642"/>
      <c r="B35" s="603" t="s">
        <v>1872</v>
      </c>
      <c r="C35" s="680"/>
      <c r="D35" s="680"/>
      <c r="E35" s="680"/>
      <c r="F35" s="680"/>
      <c r="G35" s="680"/>
      <c r="H35" s="123">
        <v>2499668</v>
      </c>
      <c r="I35" s="3497">
        <v>2499668</v>
      </c>
      <c r="J35" s="3500">
        <f>SUM(I35/H35)*100</f>
        <v>100</v>
      </c>
      <c r="K35" s="2383" t="s">
        <v>1873</v>
      </c>
    </row>
    <row r="36" spans="1:11" s="2383" customFormat="1" x14ac:dyDescent="0.25">
      <c r="A36" s="638"/>
      <c r="B36" s="912" t="s">
        <v>810</v>
      </c>
      <c r="C36" s="1678"/>
      <c r="D36" s="1678">
        <v>-20000000</v>
      </c>
      <c r="E36" s="1678">
        <v>-20000000</v>
      </c>
      <c r="F36" s="1678">
        <v>-37000000</v>
      </c>
      <c r="G36" s="1678">
        <v>-37000000</v>
      </c>
      <c r="H36" s="1564">
        <v>-37000000</v>
      </c>
      <c r="I36" s="1678"/>
      <c r="J36" s="3500">
        <f t="shared" si="2"/>
        <v>0</v>
      </c>
    </row>
    <row r="37" spans="1:11" s="1715" customFormat="1" ht="16.5" thickBot="1" x14ac:dyDescent="0.3">
      <c r="A37" s="3501"/>
      <c r="B37" s="1759" t="s">
        <v>928</v>
      </c>
      <c r="C37" s="1760"/>
      <c r="D37" s="1760"/>
      <c r="E37" s="1760"/>
      <c r="F37" s="1760"/>
      <c r="G37" s="1760"/>
      <c r="H37" s="1761">
        <v>144826882</v>
      </c>
      <c r="I37" s="1760"/>
      <c r="J37" s="3500">
        <f t="shared" si="2"/>
        <v>0</v>
      </c>
    </row>
    <row r="38" spans="1:11" ht="16.5" thickBot="1" x14ac:dyDescent="0.3">
      <c r="A38" s="597">
        <v>2</v>
      </c>
      <c r="B38" s="601" t="s">
        <v>386</v>
      </c>
      <c r="C38" s="677">
        <f t="shared" ref="C38:I38" si="3">SUM(C39:C39)</f>
        <v>1905000</v>
      </c>
      <c r="D38" s="677">
        <f t="shared" si="3"/>
        <v>3405000</v>
      </c>
      <c r="E38" s="677">
        <f t="shared" si="3"/>
        <v>2405000</v>
      </c>
      <c r="F38" s="677">
        <f t="shared" si="3"/>
        <v>2405000</v>
      </c>
      <c r="G38" s="677">
        <f t="shared" si="3"/>
        <v>2405000</v>
      </c>
      <c r="H38" s="120">
        <f t="shared" si="3"/>
        <v>1887190</v>
      </c>
      <c r="I38" s="677">
        <f t="shared" si="3"/>
        <v>1887190</v>
      </c>
      <c r="J38" s="3223">
        <f t="shared" si="2"/>
        <v>100</v>
      </c>
    </row>
    <row r="39" spans="1:11" ht="16.5" thickBot="1" x14ac:dyDescent="0.3">
      <c r="A39" s="3502"/>
      <c r="B39" s="3503" t="s">
        <v>434</v>
      </c>
      <c r="C39" s="3504">
        <v>1905000</v>
      </c>
      <c r="D39" s="3504">
        <v>3405000</v>
      </c>
      <c r="E39" s="3504">
        <v>2405000</v>
      </c>
      <c r="F39" s="3504">
        <v>2405000</v>
      </c>
      <c r="G39" s="3504">
        <v>2405000</v>
      </c>
      <c r="H39" s="3505">
        <v>1887190</v>
      </c>
      <c r="I39" s="3504">
        <v>1887190</v>
      </c>
      <c r="J39" s="3500">
        <f>SUM(I39/H39)*100</f>
        <v>100</v>
      </c>
    </row>
    <row r="40" spans="1:11" ht="16.5" thickBot="1" x14ac:dyDescent="0.3">
      <c r="A40" s="597">
        <v>3</v>
      </c>
      <c r="B40" s="601" t="s">
        <v>167</v>
      </c>
      <c r="C40" s="677">
        <f>SUM(C41:C41)</f>
        <v>1414649</v>
      </c>
      <c r="D40" s="677">
        <f>SUM(D41:D41)</f>
        <v>1414649</v>
      </c>
      <c r="E40" s="677">
        <f>SUM(E41:E41)</f>
        <v>1727649</v>
      </c>
      <c r="F40" s="677">
        <f>SUM(F41:F41)</f>
        <v>1727649</v>
      </c>
      <c r="G40" s="677">
        <f>SUM(G41:G43)</f>
        <v>2294347</v>
      </c>
      <c r="H40" s="120">
        <f>SUM(H41:H43)</f>
        <v>1346577</v>
      </c>
      <c r="I40" s="677">
        <f>SUM(I41:I43)</f>
        <v>1346577</v>
      </c>
      <c r="J40" s="3223">
        <f t="shared" si="2"/>
        <v>100</v>
      </c>
    </row>
    <row r="41" spans="1:11" x14ac:dyDescent="0.25">
      <c r="A41" s="598"/>
      <c r="B41" s="605" t="s">
        <v>1875</v>
      </c>
      <c r="C41" s="1678">
        <v>1414649</v>
      </c>
      <c r="D41" s="1678">
        <v>1414649</v>
      </c>
      <c r="E41" s="1678">
        <v>1727649</v>
      </c>
      <c r="F41" s="1678">
        <v>1727649</v>
      </c>
      <c r="G41" s="1678">
        <v>1727649</v>
      </c>
      <c r="H41" s="1564">
        <v>1346577</v>
      </c>
      <c r="I41" s="1678">
        <v>1216300</v>
      </c>
      <c r="J41" s="3500">
        <f t="shared" si="2"/>
        <v>90.325321166186555</v>
      </c>
    </row>
    <row r="42" spans="1:11" s="1562" customFormat="1" x14ac:dyDescent="0.25">
      <c r="A42" s="598"/>
      <c r="B42" s="605" t="s">
        <v>1876</v>
      </c>
      <c r="C42" s="1678"/>
      <c r="D42" s="1678"/>
      <c r="E42" s="1678"/>
      <c r="F42" s="1678"/>
      <c r="G42" s="1678"/>
      <c r="H42" s="1564"/>
      <c r="I42" s="1678">
        <v>130277</v>
      </c>
      <c r="J42" s="3500">
        <v>0</v>
      </c>
    </row>
    <row r="43" spans="1:11" ht="16.5" thickBot="1" x14ac:dyDescent="0.3">
      <c r="A43" s="1692"/>
      <c r="B43" s="945" t="s">
        <v>886</v>
      </c>
      <c r="C43" s="1678">
        <v>0</v>
      </c>
      <c r="D43" s="1678">
        <v>0</v>
      </c>
      <c r="E43" s="1678"/>
      <c r="F43" s="1678"/>
      <c r="G43" s="1678">
        <v>566698</v>
      </c>
      <c r="H43" s="1564">
        <v>0</v>
      </c>
      <c r="I43" s="1678">
        <v>0</v>
      </c>
      <c r="J43" s="3500">
        <v>0</v>
      </c>
    </row>
    <row r="44" spans="1:11" ht="16.5" thickBot="1" x14ac:dyDescent="0.3">
      <c r="A44" s="597">
        <v>4</v>
      </c>
      <c r="B44" s="601" t="s">
        <v>385</v>
      </c>
      <c r="C44" s="677">
        <f>SUM(C45:C47)</f>
        <v>2020700</v>
      </c>
      <c r="D44" s="677">
        <f>SUM(D45:D47)</f>
        <v>2020700</v>
      </c>
      <c r="E44" s="677">
        <f>SUM(E45:E47)</f>
        <v>2020700</v>
      </c>
      <c r="F44" s="677">
        <f>SUM(F45:F48)</f>
        <v>14020700</v>
      </c>
      <c r="G44" s="677">
        <f>SUM(G45:G48)</f>
        <v>14020700</v>
      </c>
      <c r="H44" s="120">
        <f>SUM(H45:H49)</f>
        <v>14422054</v>
      </c>
      <c r="I44" s="677">
        <f>SUM(I45:I49)</f>
        <v>2586351</v>
      </c>
      <c r="J44" s="3223">
        <f t="shared" ref="J44:J49" si="4">SUM(I44/H44)*100</f>
        <v>17.933305477846638</v>
      </c>
    </row>
    <row r="45" spans="1:11" s="17" customFormat="1" x14ac:dyDescent="0.25">
      <c r="A45" s="598"/>
      <c r="B45" s="607" t="s">
        <v>432</v>
      </c>
      <c r="C45" s="681">
        <v>363580</v>
      </c>
      <c r="D45" s="681">
        <v>363580</v>
      </c>
      <c r="E45" s="681">
        <v>363580</v>
      </c>
      <c r="F45" s="681">
        <v>363580</v>
      </c>
      <c r="G45" s="681">
        <v>363580</v>
      </c>
      <c r="H45" s="122">
        <v>363580</v>
      </c>
      <c r="I45" s="681">
        <v>496140</v>
      </c>
      <c r="J45" s="3500">
        <f t="shared" si="4"/>
        <v>136.45965124594312</v>
      </c>
    </row>
    <row r="46" spans="1:11" x14ac:dyDescent="0.25">
      <c r="A46" s="1692"/>
      <c r="B46" s="608" t="s">
        <v>431</v>
      </c>
      <c r="C46" s="1678">
        <v>1500000</v>
      </c>
      <c r="D46" s="1678">
        <v>1500000</v>
      </c>
      <c r="E46" s="1678">
        <v>1500000</v>
      </c>
      <c r="F46" s="1678">
        <v>1500000</v>
      </c>
      <c r="G46" s="1678">
        <v>1500000</v>
      </c>
      <c r="H46" s="1564">
        <v>1500000</v>
      </c>
      <c r="I46" s="1678">
        <v>1506778</v>
      </c>
      <c r="J46" s="3500">
        <f t="shared" si="4"/>
        <v>100.45186666666666</v>
      </c>
    </row>
    <row r="47" spans="1:11" x14ac:dyDescent="0.25">
      <c r="A47" s="1692"/>
      <c r="B47" s="609" t="s">
        <v>436</v>
      </c>
      <c r="C47" s="1678">
        <v>157120</v>
      </c>
      <c r="D47" s="1678">
        <v>157120</v>
      </c>
      <c r="E47" s="1678">
        <v>157120</v>
      </c>
      <c r="F47" s="1678">
        <v>157120</v>
      </c>
      <c r="G47" s="1678">
        <v>157120</v>
      </c>
      <c r="H47" s="1564">
        <v>157120</v>
      </c>
      <c r="I47" s="1678">
        <v>104990</v>
      </c>
      <c r="J47" s="3500">
        <f t="shared" si="4"/>
        <v>66.821537678207747</v>
      </c>
    </row>
    <row r="48" spans="1:11" x14ac:dyDescent="0.25">
      <c r="A48" s="1692"/>
      <c r="B48" s="911" t="s">
        <v>838</v>
      </c>
      <c r="C48" s="1678"/>
      <c r="D48" s="1678"/>
      <c r="E48" s="1678"/>
      <c r="F48" s="1678">
        <v>12000000</v>
      </c>
      <c r="G48" s="1678">
        <v>12000000</v>
      </c>
      <c r="H48" s="1564">
        <v>12000000</v>
      </c>
      <c r="I48" s="1678"/>
      <c r="J48" s="3500">
        <f t="shared" si="4"/>
        <v>0</v>
      </c>
    </row>
    <row r="49" spans="1:11" ht="16.5" thickBot="1" x14ac:dyDescent="0.3">
      <c r="A49" s="1693"/>
      <c r="B49" s="910" t="s">
        <v>929</v>
      </c>
      <c r="C49" s="1696"/>
      <c r="D49" s="1696"/>
      <c r="E49" s="1696"/>
      <c r="F49" s="1696"/>
      <c r="G49" s="1696"/>
      <c r="H49" s="1565">
        <v>401354</v>
      </c>
      <c r="I49" s="1696">
        <v>478443</v>
      </c>
      <c r="J49" s="3500">
        <f t="shared" si="4"/>
        <v>119.20723351455325</v>
      </c>
    </row>
    <row r="50" spans="1:11" ht="16.5" thickBot="1" x14ac:dyDescent="0.3">
      <c r="A50" s="597">
        <v>5</v>
      </c>
      <c r="B50" s="610" t="s">
        <v>168</v>
      </c>
      <c r="C50" s="677">
        <f t="shared" ref="C50:I50" si="5">SUM(C51:C51)</f>
        <v>0</v>
      </c>
      <c r="D50" s="677">
        <f t="shared" si="5"/>
        <v>300000</v>
      </c>
      <c r="E50" s="677">
        <f t="shared" si="5"/>
        <v>300000</v>
      </c>
      <c r="F50" s="677">
        <f t="shared" si="5"/>
        <v>300000</v>
      </c>
      <c r="G50" s="677">
        <f t="shared" si="5"/>
        <v>300000</v>
      </c>
      <c r="H50" s="120">
        <f t="shared" si="5"/>
        <v>226386</v>
      </c>
      <c r="I50" s="677">
        <f t="shared" si="5"/>
        <v>226386</v>
      </c>
      <c r="J50" s="3223">
        <f t="shared" ref="J50" si="6">SUM(I50/H50)*100</f>
        <v>100</v>
      </c>
    </row>
    <row r="51" spans="1:11" s="2" customFormat="1" ht="16.5" thickBot="1" x14ac:dyDescent="0.3">
      <c r="A51" s="598"/>
      <c r="B51" s="611" t="s">
        <v>848</v>
      </c>
      <c r="C51" s="1696"/>
      <c r="D51" s="1696">
        <v>300000</v>
      </c>
      <c r="E51" s="1696">
        <v>300000</v>
      </c>
      <c r="F51" s="1696">
        <v>300000</v>
      </c>
      <c r="G51" s="1696">
        <v>300000</v>
      </c>
      <c r="H51" s="1565">
        <v>226386</v>
      </c>
      <c r="I51" s="1696">
        <v>226386</v>
      </c>
      <c r="J51" s="3500">
        <f>SUM(I51/H51)*100</f>
        <v>100</v>
      </c>
    </row>
    <row r="52" spans="1:11" ht="19.5" thickBot="1" x14ac:dyDescent="0.35">
      <c r="A52" s="1693"/>
      <c r="B52" s="612" t="s">
        <v>145</v>
      </c>
      <c r="C52" s="294">
        <f t="shared" ref="C52:I52" si="7">SUM(C53+C65+C68+C70)</f>
        <v>54492800</v>
      </c>
      <c r="D52" s="294">
        <f t="shared" si="7"/>
        <v>57492800</v>
      </c>
      <c r="E52" s="294">
        <f t="shared" si="7"/>
        <v>58363402</v>
      </c>
      <c r="F52" s="294">
        <f t="shared" si="7"/>
        <v>58363402</v>
      </c>
      <c r="G52" s="294">
        <f t="shared" si="7"/>
        <v>58363402</v>
      </c>
      <c r="H52" s="118">
        <f t="shared" si="7"/>
        <v>78563402</v>
      </c>
      <c r="I52" s="294">
        <f t="shared" si="7"/>
        <v>44971459</v>
      </c>
      <c r="J52" s="3223">
        <f t="shared" ref="J52" si="8">SUM(I52/H52)*100</f>
        <v>57.242250023745157</v>
      </c>
    </row>
    <row r="53" spans="1:11" ht="16.5" thickBot="1" x14ac:dyDescent="0.3">
      <c r="A53" s="597">
        <v>1</v>
      </c>
      <c r="B53" s="601" t="s">
        <v>554</v>
      </c>
      <c r="C53" s="677">
        <f>SUM(C54:C59)</f>
        <v>49885395</v>
      </c>
      <c r="D53" s="677">
        <f>SUM(D54:D60)</f>
        <v>52885395</v>
      </c>
      <c r="E53" s="677">
        <f>SUM(E54:E60)</f>
        <v>52885395</v>
      </c>
      <c r="F53" s="677">
        <f>SUM(F54:F60)</f>
        <v>52885395</v>
      </c>
      <c r="G53" s="677">
        <f>SUM(G54:G60)</f>
        <v>52885395</v>
      </c>
      <c r="H53" s="120">
        <f>SUM(H54:H62)</f>
        <v>73085395</v>
      </c>
      <c r="I53" s="677">
        <f>SUM(I54:I62)</f>
        <v>39493452</v>
      </c>
      <c r="J53" s="3223">
        <f t="shared" ref="J53:J62" si="9">SUM(I53/H53)*100</f>
        <v>54.037406516035112</v>
      </c>
    </row>
    <row r="54" spans="1:11" x14ac:dyDescent="0.25">
      <c r="A54" s="598"/>
      <c r="B54" s="613" t="s">
        <v>424</v>
      </c>
      <c r="C54" s="682">
        <v>25385395</v>
      </c>
      <c r="D54" s="682">
        <v>25385395</v>
      </c>
      <c r="E54" s="682">
        <v>25385395</v>
      </c>
      <c r="F54" s="682">
        <v>25385395</v>
      </c>
      <c r="G54" s="682">
        <v>25385395</v>
      </c>
      <c r="H54" s="682">
        <v>25385395</v>
      </c>
      <c r="I54" s="3649">
        <v>25385395</v>
      </c>
      <c r="J54" s="3499">
        <f t="shared" si="9"/>
        <v>100</v>
      </c>
      <c r="K54" t="s">
        <v>1873</v>
      </c>
    </row>
    <row r="55" spans="1:11" x14ac:dyDescent="0.25">
      <c r="A55" s="1692"/>
      <c r="B55" s="614" t="s">
        <v>301</v>
      </c>
      <c r="C55" s="681">
        <v>5000000</v>
      </c>
      <c r="D55" s="681">
        <v>5000000</v>
      </c>
      <c r="E55" s="681">
        <v>5000000</v>
      </c>
      <c r="F55" s="681">
        <v>5000000</v>
      </c>
      <c r="G55" s="681">
        <v>5000000</v>
      </c>
      <c r="H55" s="681">
        <v>5000000</v>
      </c>
      <c r="I55" s="108"/>
      <c r="J55" s="3500">
        <f t="shared" si="9"/>
        <v>0</v>
      </c>
    </row>
    <row r="56" spans="1:11" x14ac:dyDescent="0.25">
      <c r="A56" s="1692"/>
      <c r="B56" s="614" t="s">
        <v>435</v>
      </c>
      <c r="C56" s="681">
        <v>10000000</v>
      </c>
      <c r="D56" s="681">
        <v>10000000</v>
      </c>
      <c r="E56" s="681">
        <v>10000000</v>
      </c>
      <c r="F56" s="681">
        <v>10000000</v>
      </c>
      <c r="G56" s="681">
        <v>10000000</v>
      </c>
      <c r="H56" s="681">
        <v>10000000</v>
      </c>
      <c r="I56" s="108">
        <v>3841159</v>
      </c>
      <c r="J56" s="3500">
        <f t="shared" si="9"/>
        <v>38.411590000000004</v>
      </c>
      <c r="K56" t="s">
        <v>1873</v>
      </c>
    </row>
    <row r="57" spans="1:11" x14ac:dyDescent="0.25">
      <c r="A57" s="1692"/>
      <c r="B57" s="614" t="s">
        <v>429</v>
      </c>
      <c r="C57" s="681">
        <v>2500000</v>
      </c>
      <c r="D57" s="681">
        <v>2500000</v>
      </c>
      <c r="E57" s="681">
        <v>2500000</v>
      </c>
      <c r="F57" s="681">
        <v>2500000</v>
      </c>
      <c r="G57" s="681">
        <v>2500000</v>
      </c>
      <c r="H57" s="681">
        <v>2500000</v>
      </c>
      <c r="I57" s="108"/>
      <c r="J57" s="3500">
        <f t="shared" si="9"/>
        <v>0</v>
      </c>
    </row>
    <row r="58" spans="1:11" x14ac:dyDescent="0.25">
      <c r="A58" s="1692"/>
      <c r="B58" s="614" t="s">
        <v>430</v>
      </c>
      <c r="C58" s="681">
        <v>5000000</v>
      </c>
      <c r="D58" s="681">
        <v>5000000</v>
      </c>
      <c r="E58" s="681">
        <v>5000000</v>
      </c>
      <c r="F58" s="681">
        <v>5000000</v>
      </c>
      <c r="G58" s="681">
        <v>5000000</v>
      </c>
      <c r="H58" s="681">
        <v>5000000</v>
      </c>
      <c r="I58" s="108"/>
      <c r="J58" s="3500">
        <f t="shared" si="9"/>
        <v>0</v>
      </c>
    </row>
    <row r="59" spans="1:11" x14ac:dyDescent="0.25">
      <c r="A59" s="1692"/>
      <c r="B59" s="605" t="s">
        <v>336</v>
      </c>
      <c r="C59" s="1678">
        <v>2000000</v>
      </c>
      <c r="D59" s="1678">
        <v>2000000</v>
      </c>
      <c r="E59" s="1678">
        <v>2000000</v>
      </c>
      <c r="F59" s="1678">
        <v>2000000</v>
      </c>
      <c r="G59" s="1678">
        <v>2000000</v>
      </c>
      <c r="H59" s="1678">
        <v>2000000</v>
      </c>
      <c r="I59" s="107"/>
      <c r="J59" s="3500">
        <f t="shared" si="9"/>
        <v>0</v>
      </c>
    </row>
    <row r="60" spans="1:11" x14ac:dyDescent="0.25">
      <c r="A60" s="1692"/>
      <c r="B60" s="605" t="s">
        <v>654</v>
      </c>
      <c r="C60" s="1678"/>
      <c r="D60" s="1678">
        <v>3000000</v>
      </c>
      <c r="E60" s="1678">
        <v>3000000</v>
      </c>
      <c r="F60" s="1678">
        <v>3000000</v>
      </c>
      <c r="G60" s="1678">
        <v>3000000</v>
      </c>
      <c r="H60" s="1678">
        <v>3000000</v>
      </c>
      <c r="I60" s="107">
        <v>2614891</v>
      </c>
      <c r="J60" s="3500">
        <f t="shared" si="9"/>
        <v>87.163033333333331</v>
      </c>
      <c r="K60" t="s">
        <v>1873</v>
      </c>
    </row>
    <row r="61" spans="1:11" s="1562" customFormat="1" x14ac:dyDescent="0.25">
      <c r="A61" s="3225"/>
      <c r="B61" s="609" t="s">
        <v>757</v>
      </c>
      <c r="C61" s="605"/>
      <c r="D61" s="605"/>
      <c r="E61" s="605"/>
      <c r="F61" s="605"/>
      <c r="G61" s="605"/>
      <c r="H61" s="1678"/>
      <c r="I61" s="107">
        <v>7652007</v>
      </c>
      <c r="J61" s="3500">
        <v>0</v>
      </c>
      <c r="K61" s="1562" t="s">
        <v>1873</v>
      </c>
    </row>
    <row r="62" spans="1:11" ht="16.5" thickBot="1" x14ac:dyDescent="0.3">
      <c r="A62" s="1693"/>
      <c r="B62" s="606" t="s">
        <v>930</v>
      </c>
      <c r="C62" s="1696"/>
      <c r="D62" s="1696"/>
      <c r="E62" s="1696"/>
      <c r="F62" s="1696"/>
      <c r="G62" s="1696"/>
      <c r="H62" s="1696">
        <v>20200000</v>
      </c>
      <c r="I62" s="3650"/>
      <c r="J62" s="3651">
        <f t="shared" si="9"/>
        <v>0</v>
      </c>
    </row>
    <row r="63" spans="1:11" ht="16.5" thickBot="1" x14ac:dyDescent="0.3">
      <c r="A63" s="597">
        <v>2</v>
      </c>
      <c r="B63" s="601" t="s">
        <v>386</v>
      </c>
      <c r="C63" s="677">
        <f t="shared" ref="C63:I63" si="10">SUM(C64:C64)</f>
        <v>0</v>
      </c>
      <c r="D63" s="677">
        <f t="shared" si="10"/>
        <v>0</v>
      </c>
      <c r="E63" s="677">
        <f t="shared" si="10"/>
        <v>0</v>
      </c>
      <c r="F63" s="677">
        <f t="shared" si="10"/>
        <v>0</v>
      </c>
      <c r="G63" s="677">
        <f t="shared" si="10"/>
        <v>0</v>
      </c>
      <c r="H63" s="120">
        <f t="shared" si="10"/>
        <v>0</v>
      </c>
      <c r="I63" s="677">
        <f t="shared" si="10"/>
        <v>0</v>
      </c>
      <c r="J63" s="3223">
        <v>0</v>
      </c>
    </row>
    <row r="64" spans="1:11" ht="16.5" thickBot="1" x14ac:dyDescent="0.3">
      <c r="A64" s="1693"/>
      <c r="B64" s="606"/>
      <c r="C64" s="1696"/>
      <c r="D64" s="1696"/>
      <c r="E64" s="1696"/>
      <c r="F64" s="1696"/>
      <c r="G64" s="1696"/>
      <c r="H64" s="1565"/>
      <c r="I64" s="1696"/>
      <c r="J64" s="3223"/>
    </row>
    <row r="65" spans="1:10" ht="16.5" thickBot="1" x14ac:dyDescent="0.3">
      <c r="A65" s="597">
        <v>3</v>
      </c>
      <c r="B65" s="615" t="s">
        <v>167</v>
      </c>
      <c r="C65" s="677">
        <f t="shared" ref="C65:I65" si="11">SUM(C66:C66)</f>
        <v>4607405</v>
      </c>
      <c r="D65" s="677">
        <f t="shared" si="11"/>
        <v>4607405</v>
      </c>
      <c r="E65" s="677">
        <f t="shared" si="11"/>
        <v>5478007</v>
      </c>
      <c r="F65" s="677">
        <f t="shared" si="11"/>
        <v>5478007</v>
      </c>
      <c r="G65" s="677">
        <f t="shared" si="11"/>
        <v>5478007</v>
      </c>
      <c r="H65" s="120">
        <f t="shared" si="11"/>
        <v>5478007</v>
      </c>
      <c r="I65" s="677">
        <f t="shared" si="11"/>
        <v>5478007</v>
      </c>
      <c r="J65" s="3223">
        <f t="shared" ref="J65" si="12">SUM(I65/H65)*100</f>
        <v>100</v>
      </c>
    </row>
    <row r="66" spans="1:10" x14ac:dyDescent="0.25">
      <c r="A66" s="598"/>
      <c r="B66" s="613" t="s">
        <v>428</v>
      </c>
      <c r="C66" s="681">
        <v>4607405</v>
      </c>
      <c r="D66" s="681">
        <v>4607405</v>
      </c>
      <c r="E66" s="681">
        <v>5478007</v>
      </c>
      <c r="F66" s="681">
        <v>5478007</v>
      </c>
      <c r="G66" s="681">
        <v>5478007</v>
      </c>
      <c r="H66" s="122">
        <v>5478007</v>
      </c>
      <c r="I66" s="681">
        <v>5478007</v>
      </c>
      <c r="J66" s="3500">
        <f>SUM(I66/H66)*100</f>
        <v>100</v>
      </c>
    </row>
    <row r="67" spans="1:10" ht="16.5" thickBot="1" x14ac:dyDescent="0.3">
      <c r="A67" s="596"/>
      <c r="B67" s="605"/>
      <c r="C67" s="1696"/>
      <c r="D67" s="1696"/>
      <c r="E67" s="1696"/>
      <c r="F67" s="1696"/>
      <c r="G67" s="1696"/>
      <c r="H67" s="1565"/>
      <c r="I67" s="1696"/>
      <c r="J67" s="3496"/>
    </row>
    <row r="68" spans="1:10" s="17" customFormat="1" ht="16.5" thickBot="1" x14ac:dyDescent="0.3">
      <c r="A68" s="597">
        <v>4</v>
      </c>
      <c r="B68" s="601" t="s">
        <v>385</v>
      </c>
      <c r="C68" s="677">
        <f t="shared" ref="C68:I68" si="13">SUM(C69:C69)</f>
        <v>0</v>
      </c>
      <c r="D68" s="677">
        <f t="shared" si="13"/>
        <v>0</v>
      </c>
      <c r="E68" s="677">
        <f t="shared" si="13"/>
        <v>0</v>
      </c>
      <c r="F68" s="677">
        <f t="shared" si="13"/>
        <v>0</v>
      </c>
      <c r="G68" s="677">
        <f t="shared" si="13"/>
        <v>0</v>
      </c>
      <c r="H68" s="120">
        <f t="shared" si="13"/>
        <v>0</v>
      </c>
      <c r="I68" s="677">
        <f t="shared" si="13"/>
        <v>0</v>
      </c>
      <c r="J68" s="3223">
        <v>0</v>
      </c>
    </row>
    <row r="69" spans="1:10" ht="16.5" thickBot="1" x14ac:dyDescent="0.3">
      <c r="A69" s="1693"/>
      <c r="B69" s="603"/>
      <c r="C69" s="680"/>
      <c r="D69" s="680"/>
      <c r="E69" s="680"/>
      <c r="F69" s="680"/>
      <c r="G69" s="680"/>
      <c r="H69" s="123"/>
      <c r="I69" s="680"/>
      <c r="J69" s="3223"/>
    </row>
    <row r="70" spans="1:10" s="16" customFormat="1" ht="16.5" thickBot="1" x14ac:dyDescent="0.3">
      <c r="A70" s="597">
        <v>5</v>
      </c>
      <c r="B70" s="610" t="s">
        <v>168</v>
      </c>
      <c r="C70" s="683">
        <f t="shared" ref="C70:I70" si="14">SUM(C71:C71)</f>
        <v>0</v>
      </c>
      <c r="D70" s="683">
        <f t="shared" si="14"/>
        <v>0</v>
      </c>
      <c r="E70" s="683">
        <f t="shared" si="14"/>
        <v>0</v>
      </c>
      <c r="F70" s="683">
        <f t="shared" si="14"/>
        <v>0</v>
      </c>
      <c r="G70" s="683">
        <f t="shared" si="14"/>
        <v>0</v>
      </c>
      <c r="H70" s="124">
        <f t="shared" si="14"/>
        <v>0</v>
      </c>
      <c r="I70" s="683">
        <f t="shared" si="14"/>
        <v>0</v>
      </c>
      <c r="J70" s="3223">
        <v>0</v>
      </c>
    </row>
    <row r="71" spans="1:10" s="16" customFormat="1" ht="16.5" thickBot="1" x14ac:dyDescent="0.3">
      <c r="A71" s="1693"/>
      <c r="B71" s="614"/>
      <c r="C71" s="681"/>
      <c r="D71" s="681"/>
      <c r="E71" s="681"/>
      <c r="F71" s="681"/>
      <c r="G71" s="681"/>
      <c r="H71" s="122"/>
      <c r="I71" s="681"/>
      <c r="J71" s="3223"/>
    </row>
    <row r="72" spans="1:10" s="4" customFormat="1" ht="16.5" thickBot="1" x14ac:dyDescent="0.3">
      <c r="A72" s="597"/>
      <c r="B72" s="599" t="s">
        <v>177</v>
      </c>
      <c r="C72" s="294">
        <f t="shared" ref="C72:I72" si="15">SUM(C7)</f>
        <v>193332230</v>
      </c>
      <c r="D72" s="294">
        <f t="shared" si="15"/>
        <v>263482230</v>
      </c>
      <c r="E72" s="294">
        <f t="shared" si="15"/>
        <v>308317839</v>
      </c>
      <c r="F72" s="294">
        <f t="shared" si="15"/>
        <v>491057839</v>
      </c>
      <c r="G72" s="294">
        <f t="shared" si="15"/>
        <v>500540433</v>
      </c>
      <c r="H72" s="118">
        <f t="shared" si="15"/>
        <v>671450352</v>
      </c>
      <c r="I72" s="294">
        <f t="shared" si="15"/>
        <v>188572583</v>
      </c>
      <c r="J72" s="3223">
        <f t="shared" ref="J72" si="16">SUM(I72/H72)*100</f>
        <v>28.084367286175759</v>
      </c>
    </row>
    <row r="73" spans="1:10" s="4" customFormat="1" ht="16.5" thickBot="1" x14ac:dyDescent="0.3">
      <c r="A73" s="1693"/>
      <c r="B73" s="616"/>
      <c r="C73" s="684"/>
      <c r="D73" s="684"/>
      <c r="E73" s="684"/>
      <c r="F73" s="684"/>
      <c r="G73" s="684"/>
      <c r="H73" s="333"/>
      <c r="I73" s="684"/>
      <c r="J73" s="3223"/>
    </row>
    <row r="74" spans="1:10" s="2" customFormat="1" ht="16.5" thickBot="1" x14ac:dyDescent="0.3">
      <c r="A74" s="597"/>
      <c r="B74" s="617" t="s">
        <v>149</v>
      </c>
      <c r="C74" s="685">
        <v>0</v>
      </c>
      <c r="D74" s="685">
        <v>0</v>
      </c>
      <c r="E74" s="685">
        <v>0</v>
      </c>
      <c r="F74" s="685">
        <v>0</v>
      </c>
      <c r="G74" s="685">
        <v>0</v>
      </c>
      <c r="H74" s="125">
        <v>0</v>
      </c>
      <c r="I74" s="685">
        <v>0</v>
      </c>
      <c r="J74" s="3223">
        <v>0</v>
      </c>
    </row>
    <row r="75" spans="1:10" s="2" customFormat="1" ht="16.5" thickBot="1" x14ac:dyDescent="0.3">
      <c r="A75" s="1693"/>
      <c r="B75" s="616"/>
      <c r="C75" s="684"/>
      <c r="D75" s="684"/>
      <c r="E75" s="684"/>
      <c r="F75" s="684"/>
      <c r="G75" s="684"/>
      <c r="H75" s="333"/>
      <c r="I75" s="684"/>
      <c r="J75" s="3223"/>
    </row>
    <row r="76" spans="1:10" ht="16.5" thickBot="1" x14ac:dyDescent="0.3">
      <c r="A76" s="597"/>
      <c r="B76" s="599" t="s">
        <v>99</v>
      </c>
      <c r="C76" s="294">
        <f t="shared" ref="C76:H76" si="17">SUM(C77:C78)</f>
        <v>10740000</v>
      </c>
      <c r="D76" s="294">
        <f t="shared" si="17"/>
        <v>25676242</v>
      </c>
      <c r="E76" s="294">
        <f t="shared" si="17"/>
        <v>14498041</v>
      </c>
      <c r="F76" s="294">
        <f t="shared" si="17"/>
        <v>14498041</v>
      </c>
      <c r="G76" s="294">
        <f t="shared" si="17"/>
        <v>15809533</v>
      </c>
      <c r="H76" s="118">
        <f t="shared" si="17"/>
        <v>10740000</v>
      </c>
      <c r="I76" s="294">
        <f t="shared" ref="I76" si="18">SUM(I77:I78)</f>
        <v>0</v>
      </c>
      <c r="J76" s="3223">
        <f t="shared" ref="J76" si="19">SUM(I76/H76)*100</f>
        <v>0</v>
      </c>
    </row>
    <row r="77" spans="1:10" x14ac:dyDescent="0.25">
      <c r="A77" s="598"/>
      <c r="B77" s="614" t="s">
        <v>433</v>
      </c>
      <c r="C77" s="681">
        <v>10740000</v>
      </c>
      <c r="D77" s="681">
        <v>25676242</v>
      </c>
      <c r="E77" s="681">
        <v>14498041</v>
      </c>
      <c r="F77" s="681">
        <v>14498041</v>
      </c>
      <c r="G77" s="681">
        <v>15809533</v>
      </c>
      <c r="H77" s="122">
        <v>10740000</v>
      </c>
      <c r="I77" s="681"/>
      <c r="J77" s="3498"/>
    </row>
    <row r="78" spans="1:10" ht="16.5" thickBot="1" x14ac:dyDescent="0.3">
      <c r="A78" s="596"/>
      <c r="B78" s="605"/>
      <c r="C78" s="1678"/>
      <c r="D78" s="1678"/>
      <c r="E78" s="1678"/>
      <c r="F78" s="1678"/>
      <c r="G78" s="1678"/>
      <c r="H78" s="1564"/>
      <c r="I78" s="1678"/>
      <c r="J78" s="3496"/>
    </row>
    <row r="79" spans="1:10" ht="16.5" thickBot="1" x14ac:dyDescent="0.3">
      <c r="A79" s="597"/>
      <c r="B79" s="618" t="s">
        <v>178</v>
      </c>
      <c r="C79" s="670">
        <f t="shared" ref="C79:H79" si="20">SUM(C72+C76)</f>
        <v>204072230</v>
      </c>
      <c r="D79" s="670">
        <f t="shared" si="20"/>
        <v>289158472</v>
      </c>
      <c r="E79" s="670">
        <f t="shared" si="20"/>
        <v>322815880</v>
      </c>
      <c r="F79" s="670">
        <f t="shared" si="20"/>
        <v>505555880</v>
      </c>
      <c r="G79" s="670">
        <f t="shared" si="20"/>
        <v>516349966</v>
      </c>
      <c r="H79" s="126">
        <f t="shared" si="20"/>
        <v>682190352</v>
      </c>
      <c r="I79" s="670">
        <f t="shared" ref="I79" si="21">SUM(I72+I76)</f>
        <v>188572583</v>
      </c>
      <c r="J79" s="3223">
        <f t="shared" ref="J79:J80" si="22">SUM(I79/H79)*100</f>
        <v>27.642223676596352</v>
      </c>
    </row>
    <row r="80" spans="1:10" ht="16.5" thickBot="1" x14ac:dyDescent="0.3">
      <c r="A80" s="598"/>
      <c r="B80" s="618" t="s">
        <v>708</v>
      </c>
      <c r="C80" s="670"/>
      <c r="D80" s="670">
        <v>10118900</v>
      </c>
      <c r="E80" s="670">
        <v>10118900</v>
      </c>
      <c r="F80" s="670">
        <v>10118900</v>
      </c>
      <c r="G80" s="670">
        <v>10118900</v>
      </c>
      <c r="H80" s="126">
        <v>12030579</v>
      </c>
      <c r="I80" s="670">
        <v>12030579</v>
      </c>
      <c r="J80" s="3223">
        <f t="shared" si="22"/>
        <v>100</v>
      </c>
    </row>
    <row r="81" spans="1:10" ht="16.5" thickBot="1" x14ac:dyDescent="0.3">
      <c r="A81" s="596"/>
      <c r="B81" s="619" t="s">
        <v>133</v>
      </c>
      <c r="C81" s="686">
        <v>0</v>
      </c>
      <c r="D81" s="686">
        <v>0</v>
      </c>
      <c r="E81" s="686">
        <v>0</v>
      </c>
      <c r="F81" s="686">
        <v>0</v>
      </c>
      <c r="G81" s="686">
        <v>0</v>
      </c>
      <c r="H81" s="127">
        <v>0</v>
      </c>
      <c r="I81" s="686">
        <v>0</v>
      </c>
      <c r="J81" s="3223"/>
    </row>
    <row r="82" spans="1:10" ht="16.5" thickBot="1" x14ac:dyDescent="0.3">
      <c r="A82" s="597"/>
      <c r="B82" s="618" t="s">
        <v>253</v>
      </c>
      <c r="C82" s="670">
        <f t="shared" ref="C82:H82" si="23">SUM(C79:C81)</f>
        <v>204072230</v>
      </c>
      <c r="D82" s="670">
        <f t="shared" si="23"/>
        <v>299277372</v>
      </c>
      <c r="E82" s="670">
        <f t="shared" si="23"/>
        <v>332934780</v>
      </c>
      <c r="F82" s="670">
        <f t="shared" si="23"/>
        <v>515674780</v>
      </c>
      <c r="G82" s="670">
        <f t="shared" si="23"/>
        <v>526468866</v>
      </c>
      <c r="H82" s="126">
        <f t="shared" si="23"/>
        <v>694220931</v>
      </c>
      <c r="I82" s="670">
        <f t="shared" ref="I82" si="24">SUM(I79:I81)</f>
        <v>200603162</v>
      </c>
      <c r="J82" s="3223">
        <f t="shared" ref="J82" si="25">SUM(I82/H82)*100</f>
        <v>28.896155826220689</v>
      </c>
    </row>
    <row r="83" spans="1:10" x14ac:dyDescent="0.25">
      <c r="C83" s="509"/>
      <c r="D83" s="509"/>
      <c r="E83" s="509"/>
      <c r="F83" s="509"/>
      <c r="G83" s="509"/>
      <c r="H83" s="509"/>
      <c r="I83" s="509"/>
    </row>
    <row r="84" spans="1:10" x14ac:dyDescent="0.25">
      <c r="C84" s="509"/>
      <c r="D84" s="509"/>
      <c r="E84" s="509"/>
      <c r="F84" s="509"/>
      <c r="G84" s="509"/>
      <c r="H84" s="509"/>
      <c r="I84" s="509"/>
    </row>
  </sheetData>
  <mergeCells count="3">
    <mergeCell ref="B3:C3"/>
    <mergeCell ref="I5:J5"/>
    <mergeCell ref="I6:J6"/>
  </mergeCells>
  <phoneticPr fontId="0" type="noConversion"/>
  <pageMargins left="1.3779527559055118" right="0.98425196850393704" top="0.62992125984251968" bottom="0.74803149606299213" header="0.31496062992125984" footer="0.51181102362204722"/>
  <pageSetup paperSize="8" scale="78" orientation="portrait" r:id="rId1"/>
  <headerFooter alignWithMargins="0"/>
  <rowBreaks count="1" manualBreakCount="1">
    <brk id="3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4"/>
  <sheetViews>
    <sheetView topLeftCell="B1" workbookViewId="0">
      <selection activeCell="B1" sqref="B1:I1"/>
    </sheetView>
  </sheetViews>
  <sheetFormatPr defaultRowHeight="12.75" x14ac:dyDescent="0.2"/>
  <cols>
    <col min="1" max="1" width="6" style="87" customWidth="1"/>
    <col min="2" max="2" width="38" style="87" customWidth="1"/>
    <col min="3" max="3" width="9.7109375" style="87" bestFit="1" customWidth="1"/>
    <col min="4" max="4" width="9" style="172" customWidth="1"/>
    <col min="5" max="5" width="9.7109375" style="172" bestFit="1" customWidth="1"/>
    <col min="6" max="6" width="7.42578125" style="87" customWidth="1"/>
    <col min="7" max="7" width="8.7109375" style="87" customWidth="1"/>
    <col min="8" max="8" width="10.28515625" style="172" customWidth="1"/>
    <col min="9" max="9" width="13.7109375" style="87" bestFit="1" customWidth="1"/>
    <col min="10" max="11" width="9.28515625" style="87" customWidth="1"/>
  </cols>
  <sheetData>
    <row r="1" spans="1:11" s="15" customFormat="1" ht="15" x14ac:dyDescent="0.25">
      <c r="A1" s="85"/>
      <c r="B1" s="3754" t="s">
        <v>1946</v>
      </c>
      <c r="C1" s="3754"/>
      <c r="D1" s="3754"/>
      <c r="E1" s="3754"/>
      <c r="F1" s="3754"/>
      <c r="G1" s="3754"/>
      <c r="H1" s="3754"/>
      <c r="I1" s="3754"/>
    </row>
    <row r="2" spans="1:11" x14ac:dyDescent="0.2">
      <c r="A2" s="85"/>
      <c r="B2" s="85"/>
      <c r="C2" s="85"/>
      <c r="D2" s="85"/>
      <c r="E2" s="85"/>
      <c r="F2" s="85"/>
      <c r="G2" s="85"/>
      <c r="H2" s="85"/>
      <c r="I2" s="85"/>
    </row>
    <row r="3" spans="1:11" x14ac:dyDescent="0.2">
      <c r="A3" s="136"/>
      <c r="B3" s="136"/>
      <c r="C3" s="136"/>
      <c r="D3" s="136"/>
      <c r="E3" s="136"/>
      <c r="F3" s="136"/>
      <c r="G3" s="136"/>
      <c r="H3" s="165"/>
      <c r="I3" s="136"/>
    </row>
    <row r="4" spans="1:11" ht="15" x14ac:dyDescent="0.25">
      <c r="A4" s="166"/>
      <c r="B4" s="3813" t="s">
        <v>437</v>
      </c>
      <c r="C4" s="3813"/>
      <c r="D4" s="3813"/>
      <c r="E4" s="3813"/>
      <c r="F4" s="3813"/>
      <c r="G4" s="3813"/>
      <c r="H4" s="3813"/>
      <c r="I4" s="3813"/>
    </row>
    <row r="5" spans="1:11" x14ac:dyDescent="0.2">
      <c r="A5" s="167"/>
      <c r="B5" s="167"/>
      <c r="C5" s="167"/>
      <c r="D5" s="167"/>
      <c r="E5" s="167"/>
      <c r="F5" s="167"/>
      <c r="G5" s="167"/>
      <c r="H5" s="167"/>
      <c r="I5" s="167"/>
    </row>
    <row r="7" spans="1:11" s="9" customFormat="1" x14ac:dyDescent="0.2">
      <c r="A7" s="167"/>
      <c r="B7" s="167" t="s">
        <v>92</v>
      </c>
      <c r="C7" s="167" t="s">
        <v>152</v>
      </c>
      <c r="D7" s="167" t="s">
        <v>136</v>
      </c>
      <c r="E7" s="3755" t="s">
        <v>174</v>
      </c>
      <c r="F7" s="3755"/>
      <c r="G7" s="3755" t="s">
        <v>173</v>
      </c>
      <c r="H7" s="3755"/>
      <c r="I7" s="167" t="s">
        <v>175</v>
      </c>
      <c r="J7" s="168"/>
      <c r="K7" s="168"/>
    </row>
    <row r="8" spans="1:11" s="9" customFormat="1" ht="13.5" thickBot="1" x14ac:dyDescent="0.25">
      <c r="A8" s="167"/>
      <c r="B8" s="167"/>
      <c r="C8" s="167"/>
      <c r="D8" s="167"/>
      <c r="E8" s="167"/>
      <c r="F8" s="167"/>
      <c r="G8" s="167"/>
      <c r="H8" s="167"/>
      <c r="I8" s="163" t="s">
        <v>269</v>
      </c>
      <c r="J8" s="168"/>
      <c r="K8" s="168"/>
    </row>
    <row r="9" spans="1:11" s="5" customFormat="1" ht="13.5" thickBot="1" x14ac:dyDescent="0.25">
      <c r="A9" s="160"/>
      <c r="B9" s="169"/>
      <c r="C9" s="170" t="s">
        <v>137</v>
      </c>
      <c r="D9" s="170" t="s">
        <v>138</v>
      </c>
      <c r="E9" s="170" t="s">
        <v>137</v>
      </c>
      <c r="F9" s="170" t="s">
        <v>139</v>
      </c>
      <c r="G9" s="170" t="s">
        <v>137</v>
      </c>
      <c r="H9" s="170" t="s">
        <v>139</v>
      </c>
      <c r="I9" s="171" t="s">
        <v>156</v>
      </c>
      <c r="J9" s="172"/>
      <c r="K9" s="172"/>
    </row>
    <row r="10" spans="1:11" x14ac:dyDescent="0.2">
      <c r="A10" s="160"/>
      <c r="B10" s="173"/>
      <c r="C10" s="174"/>
      <c r="D10" s="175"/>
      <c r="E10" s="174"/>
      <c r="F10" s="176"/>
      <c r="G10" s="174"/>
      <c r="H10" s="177"/>
      <c r="I10" s="178"/>
    </row>
    <row r="11" spans="1:11" x14ac:dyDescent="0.2">
      <c r="A11" s="172"/>
      <c r="B11" s="179"/>
      <c r="C11" s="174"/>
      <c r="D11" s="175"/>
      <c r="E11" s="174"/>
      <c r="F11" s="176"/>
      <c r="G11" s="174"/>
      <c r="H11" s="176"/>
      <c r="I11" s="178"/>
    </row>
    <row r="12" spans="1:11" x14ac:dyDescent="0.2">
      <c r="B12" s="179" t="s">
        <v>157</v>
      </c>
      <c r="C12" s="174">
        <f>SUM(E12)</f>
        <v>6000000</v>
      </c>
      <c r="D12" s="175">
        <f>SUM(D13:D14)</f>
        <v>168</v>
      </c>
      <c r="E12" s="174">
        <f>SUM(E13:E14)</f>
        <v>6000000</v>
      </c>
      <c r="F12" s="176">
        <v>1</v>
      </c>
      <c r="G12" s="174">
        <v>0</v>
      </c>
      <c r="H12" s="176">
        <v>0</v>
      </c>
      <c r="I12" s="178">
        <f>SUM(C12/D12)</f>
        <v>35714.285714285717</v>
      </c>
    </row>
    <row r="13" spans="1:11" x14ac:dyDescent="0.2">
      <c r="B13" s="179" t="s">
        <v>278</v>
      </c>
      <c r="C13" s="174"/>
      <c r="D13" s="175">
        <v>18</v>
      </c>
      <c r="E13" s="174">
        <v>1500000</v>
      </c>
      <c r="F13" s="176"/>
      <c r="G13" s="174"/>
      <c r="H13" s="176"/>
      <c r="I13" s="178">
        <f>SUM(E13/D13)</f>
        <v>83333.333333333328</v>
      </c>
    </row>
    <row r="14" spans="1:11" x14ac:dyDescent="0.2">
      <c r="B14" s="179" t="s">
        <v>277</v>
      </c>
      <c r="C14" s="174"/>
      <c r="D14" s="175">
        <v>150</v>
      </c>
      <c r="E14" s="174">
        <v>4500000</v>
      </c>
      <c r="F14" s="176"/>
      <c r="G14" s="174"/>
      <c r="H14" s="176"/>
      <c r="I14" s="178">
        <f>SUM(E14/D14)</f>
        <v>30000</v>
      </c>
    </row>
    <row r="15" spans="1:11" x14ac:dyDescent="0.2">
      <c r="B15" s="179"/>
      <c r="C15" s="174"/>
      <c r="D15" s="175"/>
      <c r="E15" s="174"/>
      <c r="F15" s="176"/>
      <c r="G15" s="174"/>
      <c r="H15" s="176"/>
      <c r="I15" s="178"/>
    </row>
    <row r="16" spans="1:11" x14ac:dyDescent="0.2">
      <c r="A16" s="172"/>
      <c r="B16" s="179" t="s">
        <v>140</v>
      </c>
      <c r="C16" s="174">
        <v>290000</v>
      </c>
      <c r="D16" s="175">
        <v>2</v>
      </c>
      <c r="E16" s="174">
        <v>290000</v>
      </c>
      <c r="F16" s="176">
        <v>1</v>
      </c>
      <c r="G16" s="174">
        <f>SUM(C16-E16)</f>
        <v>0</v>
      </c>
      <c r="H16" s="176">
        <v>0</v>
      </c>
      <c r="I16" s="178">
        <f>SUM(E16/D16)</f>
        <v>145000</v>
      </c>
    </row>
    <row r="17" spans="1:9" x14ac:dyDescent="0.2">
      <c r="B17" s="179"/>
      <c r="C17" s="174"/>
      <c r="D17" s="175"/>
      <c r="E17" s="174"/>
      <c r="F17" s="176"/>
      <c r="G17" s="174"/>
      <c r="H17" s="176"/>
      <c r="I17" s="178"/>
    </row>
    <row r="18" spans="1:9" x14ac:dyDescent="0.2">
      <c r="B18" s="179" t="s">
        <v>141</v>
      </c>
      <c r="C18" s="174">
        <v>2480000</v>
      </c>
      <c r="D18" s="175">
        <v>32</v>
      </c>
      <c r="E18" s="174">
        <v>2480000</v>
      </c>
      <c r="F18" s="176">
        <v>1</v>
      </c>
      <c r="G18" s="174">
        <f>SUM(C18-E18)</f>
        <v>0</v>
      </c>
      <c r="H18" s="176">
        <v>0</v>
      </c>
      <c r="I18" s="178">
        <f>SUM(C18/D18)</f>
        <v>77500</v>
      </c>
    </row>
    <row r="19" spans="1:9" ht="13.5" thickBot="1" x14ac:dyDescent="0.25">
      <c r="A19" s="172"/>
      <c r="B19" s="180"/>
      <c r="C19" s="181"/>
      <c r="D19" s="182"/>
      <c r="E19" s="181"/>
      <c r="F19" s="183"/>
      <c r="G19" s="181"/>
      <c r="H19" s="183"/>
      <c r="I19" s="184"/>
    </row>
    <row r="20" spans="1:9" ht="13.5" thickBot="1" x14ac:dyDescent="0.25">
      <c r="A20" s="160"/>
      <c r="B20" s="169" t="s">
        <v>96</v>
      </c>
      <c r="C20" s="185">
        <f>SUM(C10:C18)</f>
        <v>8770000</v>
      </c>
      <c r="D20" s="186"/>
      <c r="E20" s="185">
        <f>SUM(E13:E18)</f>
        <v>8770000</v>
      </c>
      <c r="F20" s="186"/>
      <c r="G20" s="185">
        <f>SUM(G10:G18)</f>
        <v>0</v>
      </c>
      <c r="H20" s="170"/>
      <c r="I20" s="187"/>
    </row>
    <row r="21" spans="1:9" x14ac:dyDescent="0.2">
      <c r="D21" s="87"/>
      <c r="E21" s="87"/>
    </row>
    <row r="22" spans="1:9" x14ac:dyDescent="0.2">
      <c r="C22" s="188"/>
      <c r="E22" s="189"/>
      <c r="F22" s="188"/>
      <c r="G22" s="188"/>
    </row>
    <row r="23" spans="1:9" x14ac:dyDescent="0.2">
      <c r="F23" s="188"/>
      <c r="G23" s="188"/>
    </row>
    <row r="24" spans="1:9" x14ac:dyDescent="0.2">
      <c r="E24" s="189"/>
    </row>
  </sheetData>
  <mergeCells count="4">
    <mergeCell ref="E7:F7"/>
    <mergeCell ref="G7:H7"/>
    <mergeCell ref="B4:I4"/>
    <mergeCell ref="B1:I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5</vt:i4>
      </vt:variant>
    </vt:vector>
  </HeadingPairs>
  <TitlesOfParts>
    <vt:vector size="40" baseType="lpstr">
      <vt:lpstr>Mérleg</vt:lpstr>
      <vt:lpstr>1_mell</vt:lpstr>
      <vt:lpstr>2_Ktsgv_BK</vt:lpstr>
      <vt:lpstr>3_Város</vt:lpstr>
      <vt:lpstr>4_Norm</vt:lpstr>
      <vt:lpstr>5_Feladat</vt:lpstr>
      <vt:lpstr>6_Céltám</vt:lpstr>
      <vt:lpstr>7_Felhalm</vt:lpstr>
      <vt:lpstr>8_Szoc</vt:lpstr>
      <vt:lpstr>9_létszám</vt:lpstr>
      <vt:lpstr>10_Több_év</vt:lpstr>
      <vt:lpstr>11EU</vt:lpstr>
      <vt:lpstr>12Közv</vt:lpstr>
      <vt:lpstr>13Kölcs</vt:lpstr>
      <vt:lpstr>14Püterv</vt:lpstr>
      <vt:lpstr>15Eifelh</vt:lpstr>
      <vt:lpstr>16Bevétel</vt:lpstr>
      <vt:lpstr>17Kiadás</vt:lpstr>
      <vt:lpstr>18Peszk</vt:lpstr>
      <vt:lpstr>19Tart</vt:lpstr>
      <vt:lpstr>20Maradv</vt:lpstr>
      <vt:lpstr>21Mérleg</vt:lpstr>
      <vt:lpstr>22Befeszk</vt:lpstr>
      <vt:lpstr>23Adó</vt:lpstr>
      <vt:lpstr>24Köv</vt:lpstr>
      <vt:lpstr>25Köt</vt:lpstr>
      <vt:lpstr>26Értv</vt:lpstr>
      <vt:lpstr>27Befeszk</vt:lpstr>
      <vt:lpstr>28Msze</vt:lpstr>
      <vt:lpstr>29OnkVagy</vt:lpstr>
      <vt:lpstr>30PHVagy</vt:lpstr>
      <vt:lpstr>31ESZIVagy</vt:lpstr>
      <vt:lpstr>32MűvVagy</vt:lpstr>
      <vt:lpstr>33OVIVagy</vt:lpstr>
      <vt:lpstr>Munka1</vt:lpstr>
      <vt:lpstr>'2_Ktsgv_BK'!Nyomtatási_terület</vt:lpstr>
      <vt:lpstr>'3_Város'!Nyomtatási_terület</vt:lpstr>
      <vt:lpstr>'5_Feladat'!Nyomtatási_terület</vt:lpstr>
      <vt:lpstr>'7_Felhalm'!Nyomtatási_terület</vt:lpstr>
      <vt:lpstr>'9_létszám'!Nyomtatási_terület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JEdit</dc:creator>
  <cp:lastModifiedBy>Windows-felhasználó</cp:lastModifiedBy>
  <cp:lastPrinted>2022-07-11T10:58:23Z</cp:lastPrinted>
  <dcterms:created xsi:type="dcterms:W3CDTF">2007-02-12T10:49:30Z</dcterms:created>
  <dcterms:modified xsi:type="dcterms:W3CDTF">2022-07-11T12:45:34Z</dcterms:modified>
</cp:coreProperties>
</file>